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hared\WETA Engineering Share File\!File Share\CARB ACE Plan 2022\ACE Final Working Copies\Rev2 Submission\"/>
    </mc:Choice>
  </mc:AlternateContent>
  <xr:revisionPtr revIDLastSave="0" documentId="13_ncr:1_{74C58D6E-B9D4-418D-94C8-5B789319E7F8}" xr6:coauthVersionLast="47" xr6:coauthVersionMax="47" xr10:uidLastSave="{00000000-0000-0000-0000-000000000000}"/>
  <bookViews>
    <workbookView xWindow="-108" yWindow="-108" windowWidth="23256" windowHeight="13896" firstSheet="1" activeTab="1" xr2:uid="{B7D80660-75C6-4A8A-93FF-EFD62D0C47F3}"/>
  </bookViews>
  <sheets>
    <sheet name="Summary" sheetId="6" r:id="rId1"/>
    <sheet name="Baseline Low" sheetId="1" r:id="rId2"/>
    <sheet name="Ace Low" sheetId="9" r:id="rId3"/>
    <sheet name="Baseline High" sheetId="8" r:id="rId4"/>
    <sheet name="Ace High" sheetId="10" r:id="rId5"/>
    <sheet name="Vessels" sheetId="12" r:id="rId6"/>
    <sheet name="Terminals" sheetId="13" r:id="rId7"/>
  </sheets>
  <definedNames>
    <definedName name="_xlnm.Print_Area" localSheetId="6">Terminals!$A$1:$F$18</definedName>
    <definedName name="_xlnm.Print_Area" localSheetId="5">Vessels!$A$1:$L$92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1" i="8" l="1"/>
  <c r="X231" i="8"/>
  <c r="R230" i="8"/>
  <c r="S232" i="8"/>
  <c r="S231" i="8"/>
  <c r="R231" i="8"/>
  <c r="Q231" i="8"/>
  <c r="P231" i="8"/>
  <c r="U231" i="8"/>
  <c r="AA231" i="8"/>
  <c r="S225" i="10"/>
  <c r="Q225" i="10"/>
  <c r="P225" i="10"/>
  <c r="U225" i="10"/>
  <c r="T225" i="10"/>
  <c r="AA225" i="10"/>
  <c r="R225" i="10"/>
  <c r="AT213" i="10"/>
  <c r="AS213" i="10"/>
  <c r="AR213" i="10"/>
  <c r="AQ213" i="10"/>
  <c r="AP213" i="10"/>
  <c r="AO213" i="10"/>
  <c r="AT205" i="10"/>
  <c r="AS205" i="10"/>
  <c r="AR205" i="10"/>
  <c r="AQ205" i="10"/>
  <c r="AP205" i="10"/>
  <c r="AO205" i="10"/>
  <c r="AT209" i="10"/>
  <c r="AS209" i="10"/>
  <c r="AR209" i="10"/>
  <c r="AQ209" i="10"/>
  <c r="AP209" i="10"/>
  <c r="AO209" i="10"/>
  <c r="AT221" i="10"/>
  <c r="AS221" i="10"/>
  <c r="AR221" i="10"/>
  <c r="AQ221" i="10"/>
  <c r="AP221" i="10"/>
  <c r="AO221" i="10"/>
  <c r="AN221" i="10"/>
  <c r="AM221" i="10"/>
  <c r="AL221" i="10"/>
  <c r="AK221" i="10"/>
  <c r="AJ221" i="10"/>
  <c r="AI221" i="10"/>
  <c r="AT217" i="10"/>
  <c r="AS217" i="10"/>
  <c r="AR217" i="10"/>
  <c r="AQ217" i="10"/>
  <c r="AP217" i="10"/>
  <c r="AO217" i="10"/>
  <c r="AN217" i="10"/>
  <c r="AM217" i="10"/>
  <c r="AL217" i="10"/>
  <c r="AK217" i="10"/>
  <c r="AJ217" i="10"/>
  <c r="AI217" i="10"/>
  <c r="AN213" i="10"/>
  <c r="AM213" i="10"/>
  <c r="AL213" i="10"/>
  <c r="AK213" i="10"/>
  <c r="AJ213" i="10"/>
  <c r="AI213" i="10"/>
  <c r="AN209" i="10"/>
  <c r="AM209" i="10"/>
  <c r="AL209" i="10"/>
  <c r="AK209" i="10"/>
  <c r="AJ209" i="10"/>
  <c r="AI209" i="10"/>
  <c r="AN205" i="10"/>
  <c r="AM205" i="10"/>
  <c r="AL205" i="10"/>
  <c r="AK205" i="10"/>
  <c r="AJ205" i="10"/>
  <c r="AI205" i="10"/>
  <c r="AT194" i="10"/>
  <c r="AS194" i="10"/>
  <c r="AR194" i="10"/>
  <c r="AQ194" i="10"/>
  <c r="AP194" i="10"/>
  <c r="AO194" i="10"/>
  <c r="AN194" i="10"/>
  <c r="AM194" i="10"/>
  <c r="AL194" i="10"/>
  <c r="AK194" i="10"/>
  <c r="AJ194" i="10"/>
  <c r="AI194" i="10"/>
  <c r="AT180" i="10"/>
  <c r="AS180" i="10"/>
  <c r="AR180" i="10"/>
  <c r="AQ180" i="10"/>
  <c r="AP180" i="10"/>
  <c r="AO180" i="10"/>
  <c r="AN180" i="10"/>
  <c r="AM180" i="10"/>
  <c r="AL180" i="10"/>
  <c r="AK180" i="10"/>
  <c r="AJ180" i="10"/>
  <c r="AI180" i="10"/>
  <c r="AT168" i="10"/>
  <c r="AS168" i="10"/>
  <c r="AR168" i="10"/>
  <c r="AQ168" i="10"/>
  <c r="AP168" i="10"/>
  <c r="AO168" i="10"/>
  <c r="AN168" i="10"/>
  <c r="AM168" i="10"/>
  <c r="AL168" i="10"/>
  <c r="AK168" i="10"/>
  <c r="AJ168" i="10"/>
  <c r="AI168" i="10"/>
  <c r="AT163" i="10"/>
  <c r="AS163" i="10"/>
  <c r="AR163" i="10"/>
  <c r="AQ163" i="10"/>
  <c r="AP163" i="10"/>
  <c r="AO163" i="10"/>
  <c r="AN163" i="10"/>
  <c r="AM163" i="10"/>
  <c r="AL163" i="10"/>
  <c r="AK163" i="10"/>
  <c r="AJ163" i="10"/>
  <c r="AI163" i="10"/>
  <c r="AT158" i="10"/>
  <c r="AS158" i="10"/>
  <c r="AR158" i="10"/>
  <c r="AQ158" i="10"/>
  <c r="AP158" i="10"/>
  <c r="AO158" i="10"/>
  <c r="AN158" i="10"/>
  <c r="AM158" i="10"/>
  <c r="AL158" i="10"/>
  <c r="AK158" i="10"/>
  <c r="AJ158" i="10"/>
  <c r="AI158" i="10"/>
  <c r="AT153" i="10"/>
  <c r="AS153" i="10"/>
  <c r="AR153" i="10"/>
  <c r="AQ153" i="10"/>
  <c r="AP153" i="10"/>
  <c r="AO153" i="10"/>
  <c r="AN153" i="10"/>
  <c r="AM153" i="10"/>
  <c r="AL153" i="10"/>
  <c r="AK153" i="10"/>
  <c r="AJ153" i="10"/>
  <c r="AI153" i="10"/>
  <c r="AT148" i="10"/>
  <c r="AS148" i="10"/>
  <c r="AR148" i="10"/>
  <c r="AQ148" i="10"/>
  <c r="AP148" i="10"/>
  <c r="AO148" i="10"/>
  <c r="AN148" i="10"/>
  <c r="AM148" i="10"/>
  <c r="AL148" i="10"/>
  <c r="AK148" i="10"/>
  <c r="AJ148" i="10"/>
  <c r="AI148" i="10"/>
  <c r="AT143" i="10"/>
  <c r="AS143" i="10"/>
  <c r="AR143" i="10"/>
  <c r="AQ143" i="10"/>
  <c r="AP143" i="10"/>
  <c r="AO143" i="10"/>
  <c r="AN143" i="10"/>
  <c r="AM143" i="10"/>
  <c r="AL143" i="10"/>
  <c r="AK143" i="10"/>
  <c r="AJ143" i="10"/>
  <c r="AI143" i="10"/>
  <c r="AT138" i="10"/>
  <c r="AS138" i="10"/>
  <c r="AR138" i="10"/>
  <c r="AQ138" i="10"/>
  <c r="AP138" i="10"/>
  <c r="AO138" i="10"/>
  <c r="AN138" i="10"/>
  <c r="AM138" i="10"/>
  <c r="AL138" i="10"/>
  <c r="AK138" i="10"/>
  <c r="AJ138" i="10"/>
  <c r="AI138" i="10"/>
  <c r="AT133" i="10"/>
  <c r="AS133" i="10"/>
  <c r="AR133" i="10"/>
  <c r="AQ133" i="10"/>
  <c r="AP133" i="10"/>
  <c r="AO133" i="10"/>
  <c r="AN133" i="10"/>
  <c r="AM133" i="10"/>
  <c r="AL133" i="10"/>
  <c r="AK133" i="10"/>
  <c r="AJ133" i="10"/>
  <c r="AI133" i="10"/>
  <c r="AT128" i="10"/>
  <c r="AS128" i="10"/>
  <c r="AR128" i="10"/>
  <c r="AQ128" i="10"/>
  <c r="AP128" i="10"/>
  <c r="AO128" i="10"/>
  <c r="AN128" i="10"/>
  <c r="AM128" i="10"/>
  <c r="AL128" i="10"/>
  <c r="AK128" i="10"/>
  <c r="AJ128" i="10"/>
  <c r="AI128" i="10"/>
  <c r="AT118" i="10"/>
  <c r="AS118" i="10"/>
  <c r="AR118" i="10"/>
  <c r="AQ118" i="10"/>
  <c r="AP118" i="10"/>
  <c r="AO118" i="10"/>
  <c r="AN118" i="10"/>
  <c r="AM118" i="10"/>
  <c r="AL118" i="10"/>
  <c r="AK118" i="10"/>
  <c r="AJ118" i="10"/>
  <c r="AI118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I11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I103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T89" i="10"/>
  <c r="AS89" i="10"/>
  <c r="AR89" i="10"/>
  <c r="AQ89" i="10"/>
  <c r="AP89" i="10"/>
  <c r="AO89" i="10"/>
  <c r="AN89" i="10"/>
  <c r="AM89" i="10"/>
  <c r="AL89" i="10"/>
  <c r="AK89" i="10"/>
  <c r="AJ89" i="10"/>
  <c r="AI89" i="10"/>
  <c r="AT85" i="10"/>
  <c r="AS85" i="10"/>
  <c r="AR85" i="10"/>
  <c r="AQ85" i="10"/>
  <c r="AP85" i="10"/>
  <c r="AO85" i="10"/>
  <c r="AN85" i="10"/>
  <c r="AM85" i="10"/>
  <c r="AL85" i="10"/>
  <c r="AK85" i="10"/>
  <c r="AJ85" i="10"/>
  <c r="AI85" i="10"/>
  <c r="AT80" i="10"/>
  <c r="AS80" i="10"/>
  <c r="AR80" i="10"/>
  <c r="AQ80" i="10"/>
  <c r="AP80" i="10"/>
  <c r="AO80" i="10"/>
  <c r="AN80" i="10"/>
  <c r="AM80" i="10"/>
  <c r="AL80" i="10"/>
  <c r="AK80" i="10"/>
  <c r="AJ80" i="10"/>
  <c r="AI80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T71" i="10"/>
  <c r="AS71" i="10"/>
  <c r="AR71" i="10"/>
  <c r="AQ71" i="10"/>
  <c r="AP71" i="10"/>
  <c r="AO71" i="10"/>
  <c r="AN71" i="10"/>
  <c r="AM71" i="10"/>
  <c r="AL71" i="10"/>
  <c r="AK71" i="10"/>
  <c r="AJ71" i="10"/>
  <c r="AI71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J7" i="10"/>
  <c r="AK7" i="10"/>
  <c r="AL7" i="10"/>
  <c r="AM7" i="10"/>
  <c r="AN7" i="10"/>
  <c r="AO7" i="10"/>
  <c r="AP7" i="10"/>
  <c r="AQ7" i="10"/>
  <c r="AR7" i="10"/>
  <c r="AS7" i="10"/>
  <c r="AT7" i="10"/>
  <c r="AI7" i="10"/>
  <c r="V231" i="8"/>
  <c r="AL7" i="8"/>
  <c r="AL22" i="8"/>
  <c r="AL37" i="8"/>
  <c r="AL52" i="8"/>
  <c r="AL67" i="8"/>
  <c r="O220" i="9"/>
  <c r="O219" i="9"/>
  <c r="O218" i="9"/>
  <c r="O216" i="9"/>
  <c r="O215" i="9"/>
  <c r="O214" i="9"/>
  <c r="O212" i="9"/>
  <c r="O211" i="9"/>
  <c r="O210" i="9"/>
  <c r="O208" i="9"/>
  <c r="O207" i="9"/>
  <c r="O206" i="9"/>
  <c r="O204" i="9"/>
  <c r="O203" i="9"/>
  <c r="O202" i="9"/>
  <c r="O97" i="9"/>
  <c r="O96" i="9"/>
  <c r="O95" i="9"/>
  <c r="O88" i="9"/>
  <c r="O87" i="9"/>
  <c r="O86" i="9"/>
  <c r="O79" i="9"/>
  <c r="O78" i="9"/>
  <c r="O77" i="9"/>
  <c r="O70" i="9"/>
  <c r="O69" i="9"/>
  <c r="O68" i="9"/>
  <c r="O216" i="1"/>
  <c r="O215" i="1"/>
  <c r="O214" i="1"/>
  <c r="O212" i="1"/>
  <c r="O211" i="1"/>
  <c r="O210" i="1"/>
  <c r="O208" i="1"/>
  <c r="O207" i="1"/>
  <c r="O206" i="1"/>
  <c r="AH199" i="1" l="1"/>
  <c r="P3" i="1"/>
  <c r="T225" i="9"/>
  <c r="U225" i="9"/>
  <c r="V225" i="9"/>
  <c r="S225" i="9"/>
  <c r="R225" i="9"/>
  <c r="W225" i="9"/>
  <c r="X225" i="9"/>
  <c r="Q225" i="9" l="1"/>
  <c r="P225" i="9"/>
  <c r="Q226" i="9"/>
  <c r="R226" i="9"/>
  <c r="S226" i="9"/>
  <c r="S224" i="9" s="1"/>
  <c r="T226" i="9"/>
  <c r="T224" i="9" s="1"/>
  <c r="U226" i="9"/>
  <c r="U224" i="9" s="1"/>
  <c r="V226" i="9"/>
  <c r="V224" i="9" s="1"/>
  <c r="W226" i="9"/>
  <c r="W224" i="9" s="1"/>
  <c r="X226" i="9"/>
  <c r="X224" i="9" s="1"/>
  <c r="Y226" i="9"/>
  <c r="Y224" i="9" s="1"/>
  <c r="Z226" i="9"/>
  <c r="Z224" i="9" s="1"/>
  <c r="AA226" i="9"/>
  <c r="AA224" i="9" s="1"/>
  <c r="P226" i="9"/>
  <c r="Z225" i="9"/>
  <c r="AA225" i="9"/>
  <c r="Y225" i="9"/>
  <c r="AH149" i="10"/>
  <c r="AH200" i="10"/>
  <c r="AH199" i="10"/>
  <c r="AH198" i="10"/>
  <c r="AH197" i="10"/>
  <c r="AH196" i="10"/>
  <c r="AH195" i="10"/>
  <c r="AH193" i="10"/>
  <c r="AH192" i="10"/>
  <c r="AH191" i="10"/>
  <c r="AH190" i="10"/>
  <c r="AH189" i="10"/>
  <c r="AH188" i="10"/>
  <c r="AH186" i="10"/>
  <c r="AH185" i="10"/>
  <c r="AH184" i="10"/>
  <c r="AH183" i="10"/>
  <c r="AH182" i="10"/>
  <c r="AH181" i="10"/>
  <c r="AH179" i="10"/>
  <c r="AH178" i="10"/>
  <c r="AH177" i="10"/>
  <c r="AH176" i="10"/>
  <c r="AH175" i="10"/>
  <c r="AH174" i="10"/>
  <c r="AH172" i="10"/>
  <c r="AH171" i="10"/>
  <c r="AH170" i="10"/>
  <c r="AH169" i="10"/>
  <c r="AH167" i="10"/>
  <c r="AH166" i="10"/>
  <c r="AH165" i="10"/>
  <c r="AH164" i="10"/>
  <c r="AH162" i="10"/>
  <c r="AH161" i="10"/>
  <c r="AH160" i="10"/>
  <c r="AH159" i="10"/>
  <c r="AH157" i="10"/>
  <c r="AH156" i="10"/>
  <c r="AH155" i="10"/>
  <c r="AH154" i="10"/>
  <c r="AH152" i="10"/>
  <c r="AH151" i="10"/>
  <c r="AH150" i="10"/>
  <c r="AH147" i="10"/>
  <c r="AH146" i="10"/>
  <c r="AH145" i="10"/>
  <c r="AH144" i="10"/>
  <c r="AH142" i="10"/>
  <c r="AH141" i="10"/>
  <c r="AH140" i="10"/>
  <c r="AH139" i="10"/>
  <c r="AH137" i="10"/>
  <c r="AH136" i="10"/>
  <c r="AH135" i="10"/>
  <c r="AH134" i="10"/>
  <c r="AH132" i="10"/>
  <c r="AH131" i="10"/>
  <c r="AH130" i="10"/>
  <c r="AH129" i="10"/>
  <c r="AH127" i="10"/>
  <c r="AH126" i="10"/>
  <c r="AH125" i="10"/>
  <c r="AH124" i="10"/>
  <c r="AH122" i="10"/>
  <c r="AH121" i="10"/>
  <c r="AH120" i="10"/>
  <c r="AH119" i="10"/>
  <c r="AH117" i="10"/>
  <c r="AH116" i="10"/>
  <c r="AH115" i="10"/>
  <c r="AH114" i="10"/>
  <c r="AH112" i="10"/>
  <c r="AH111" i="10"/>
  <c r="AH110" i="10"/>
  <c r="AH109" i="10"/>
  <c r="AH107" i="10"/>
  <c r="AH106" i="10"/>
  <c r="AH105" i="10"/>
  <c r="AH104" i="10"/>
  <c r="AH102" i="10"/>
  <c r="AH101" i="10"/>
  <c r="AH100" i="10"/>
  <c r="AH99" i="10"/>
  <c r="AH97" i="10"/>
  <c r="AH96" i="10"/>
  <c r="AH95" i="10"/>
  <c r="AH93" i="10"/>
  <c r="AH92" i="10"/>
  <c r="AH91" i="10"/>
  <c r="AH90" i="10"/>
  <c r="AH88" i="10"/>
  <c r="AH87" i="10"/>
  <c r="AH86" i="10"/>
  <c r="AH84" i="10"/>
  <c r="AH83" i="10"/>
  <c r="AH82" i="10"/>
  <c r="AH81" i="10"/>
  <c r="AH79" i="10"/>
  <c r="AH78" i="10"/>
  <c r="AH77" i="10"/>
  <c r="AH75" i="10"/>
  <c r="AH74" i="10"/>
  <c r="AH73" i="10"/>
  <c r="AH72" i="10"/>
  <c r="AH70" i="10"/>
  <c r="AH69" i="10"/>
  <c r="AH68" i="10"/>
  <c r="AH66" i="10"/>
  <c r="AH65" i="10"/>
  <c r="AH64" i="10"/>
  <c r="AH63" i="10"/>
  <c r="AH61" i="10"/>
  <c r="AH60" i="10"/>
  <c r="AH59" i="10"/>
  <c r="AH58" i="10"/>
  <c r="AH56" i="10"/>
  <c r="AH55" i="10"/>
  <c r="AH54" i="10"/>
  <c r="AH53" i="10"/>
  <c r="AH51" i="10"/>
  <c r="AH50" i="10"/>
  <c r="AH49" i="10"/>
  <c r="AH48" i="10"/>
  <c r="AH46" i="10"/>
  <c r="AH45" i="10"/>
  <c r="AH44" i="10"/>
  <c r="AH43" i="10"/>
  <c r="AH41" i="10"/>
  <c r="AH40" i="10"/>
  <c r="AH39" i="10"/>
  <c r="AH38" i="10"/>
  <c r="AH36" i="10"/>
  <c r="AH35" i="10"/>
  <c r="AH34" i="10"/>
  <c r="AH33" i="10"/>
  <c r="AH31" i="10"/>
  <c r="AH30" i="10"/>
  <c r="AH29" i="10"/>
  <c r="AH28" i="10"/>
  <c r="AH26" i="10"/>
  <c r="AH25" i="10"/>
  <c r="AH24" i="10"/>
  <c r="AH23" i="10"/>
  <c r="AH21" i="10"/>
  <c r="AH20" i="10"/>
  <c r="AH19" i="10"/>
  <c r="AH18" i="10"/>
  <c r="AH16" i="10"/>
  <c r="AH15" i="10"/>
  <c r="AH14" i="10"/>
  <c r="AH13" i="10"/>
  <c r="AH11" i="10"/>
  <c r="AH10" i="10"/>
  <c r="AH9" i="10"/>
  <c r="AH8" i="10"/>
  <c r="AH6" i="10"/>
  <c r="AH5" i="10"/>
  <c r="AH4" i="10"/>
  <c r="AH3" i="10"/>
  <c r="N3" i="10"/>
  <c r="N200" i="10"/>
  <c r="N199" i="10"/>
  <c r="N198" i="10"/>
  <c r="N197" i="10"/>
  <c r="N196" i="10"/>
  <c r="N195" i="10"/>
  <c r="N193" i="10"/>
  <c r="N192" i="10"/>
  <c r="N191" i="10"/>
  <c r="N190" i="10"/>
  <c r="N189" i="10"/>
  <c r="N188" i="10"/>
  <c r="N186" i="10"/>
  <c r="N185" i="10"/>
  <c r="N184" i="10"/>
  <c r="N183" i="10"/>
  <c r="N182" i="10"/>
  <c r="N181" i="10"/>
  <c r="N179" i="10"/>
  <c r="N178" i="10"/>
  <c r="N177" i="10"/>
  <c r="N176" i="10"/>
  <c r="N175" i="10"/>
  <c r="N174" i="10"/>
  <c r="N172" i="10"/>
  <c r="N171" i="10"/>
  <c r="N170" i="10"/>
  <c r="N169" i="10"/>
  <c r="N167" i="10"/>
  <c r="N166" i="10"/>
  <c r="N165" i="10"/>
  <c r="N164" i="10"/>
  <c r="N162" i="10"/>
  <c r="N161" i="10"/>
  <c r="N160" i="10"/>
  <c r="N159" i="10"/>
  <c r="N157" i="10"/>
  <c r="N156" i="10"/>
  <c r="N155" i="10"/>
  <c r="N154" i="10"/>
  <c r="N152" i="10"/>
  <c r="N151" i="10"/>
  <c r="N150" i="10"/>
  <c r="N149" i="10"/>
  <c r="N147" i="10"/>
  <c r="N146" i="10"/>
  <c r="N145" i="10"/>
  <c r="N144" i="10"/>
  <c r="N142" i="10"/>
  <c r="N141" i="10"/>
  <c r="N140" i="10"/>
  <c r="N139" i="10"/>
  <c r="N137" i="10"/>
  <c r="N136" i="10"/>
  <c r="N135" i="10"/>
  <c r="N134" i="10"/>
  <c r="N132" i="10"/>
  <c r="N131" i="10"/>
  <c r="N130" i="10"/>
  <c r="N129" i="10"/>
  <c r="N127" i="10"/>
  <c r="N126" i="10"/>
  <c r="N125" i="10"/>
  <c r="N124" i="10"/>
  <c r="N122" i="10"/>
  <c r="N121" i="10"/>
  <c r="N120" i="10"/>
  <c r="N119" i="10"/>
  <c r="N117" i="10"/>
  <c r="N116" i="10"/>
  <c r="N115" i="10"/>
  <c r="N114" i="10"/>
  <c r="N112" i="10"/>
  <c r="N111" i="10"/>
  <c r="N110" i="10"/>
  <c r="N109" i="10"/>
  <c r="N107" i="10"/>
  <c r="N106" i="10"/>
  <c r="N105" i="10"/>
  <c r="N104" i="10"/>
  <c r="N102" i="10"/>
  <c r="N101" i="10"/>
  <c r="N100" i="10"/>
  <c r="N99" i="10"/>
  <c r="N93" i="10"/>
  <c r="N92" i="10"/>
  <c r="N91" i="10"/>
  <c r="N90" i="10"/>
  <c r="N84" i="10"/>
  <c r="N83" i="10"/>
  <c r="N82" i="10"/>
  <c r="N81" i="10"/>
  <c r="N75" i="10"/>
  <c r="N74" i="10"/>
  <c r="N73" i="10"/>
  <c r="N72" i="10"/>
  <c r="N70" i="10"/>
  <c r="N69" i="10"/>
  <c r="N68" i="10"/>
  <c r="N66" i="10"/>
  <c r="N65" i="10"/>
  <c r="N64" i="10"/>
  <c r="N63" i="10"/>
  <c r="N61" i="10"/>
  <c r="N60" i="10"/>
  <c r="N59" i="10"/>
  <c r="N58" i="10"/>
  <c r="N56" i="10"/>
  <c r="N55" i="10"/>
  <c r="N54" i="10"/>
  <c r="N53" i="10"/>
  <c r="N51" i="10"/>
  <c r="N50" i="10"/>
  <c r="N49" i="10"/>
  <c r="N48" i="10"/>
  <c r="N46" i="10"/>
  <c r="N45" i="10"/>
  <c r="N44" i="10"/>
  <c r="N43" i="10"/>
  <c r="N41" i="10"/>
  <c r="N40" i="10"/>
  <c r="N39" i="10"/>
  <c r="N38" i="10"/>
  <c r="N36" i="10"/>
  <c r="N35" i="10"/>
  <c r="N34" i="10"/>
  <c r="N33" i="10"/>
  <c r="N31" i="10"/>
  <c r="N30" i="10"/>
  <c r="N29" i="10"/>
  <c r="N28" i="10"/>
  <c r="N26" i="10"/>
  <c r="N25" i="10"/>
  <c r="N24" i="10"/>
  <c r="N23" i="10"/>
  <c r="N21" i="10"/>
  <c r="N20" i="10"/>
  <c r="N19" i="10"/>
  <c r="N18" i="10"/>
  <c r="N16" i="10"/>
  <c r="N15" i="10"/>
  <c r="N14" i="10"/>
  <c r="N13" i="10"/>
  <c r="N11" i="10"/>
  <c r="N10" i="10"/>
  <c r="N9" i="10"/>
  <c r="N8" i="10"/>
  <c r="N6" i="10"/>
  <c r="N5" i="10"/>
  <c r="N4" i="10"/>
  <c r="AH200" i="9"/>
  <c r="AH199" i="9"/>
  <c r="AH198" i="9"/>
  <c r="AH197" i="9"/>
  <c r="AH196" i="9"/>
  <c r="AH195" i="9"/>
  <c r="AH193" i="9"/>
  <c r="AH192" i="9"/>
  <c r="AH191" i="9"/>
  <c r="AH190" i="9"/>
  <c r="AH189" i="9"/>
  <c r="AH188" i="9"/>
  <c r="AH186" i="9"/>
  <c r="AH185" i="9"/>
  <c r="AH184" i="9"/>
  <c r="AH183" i="9"/>
  <c r="AH182" i="9"/>
  <c r="AH181" i="9"/>
  <c r="AH179" i="9"/>
  <c r="AH178" i="9"/>
  <c r="AH177" i="9"/>
  <c r="AH176" i="9"/>
  <c r="AH175" i="9"/>
  <c r="AH174" i="9"/>
  <c r="AH172" i="9"/>
  <c r="AH171" i="9"/>
  <c r="AH170" i="9"/>
  <c r="AH169" i="9"/>
  <c r="AH167" i="9"/>
  <c r="AH166" i="9"/>
  <c r="AH165" i="9"/>
  <c r="AH164" i="9"/>
  <c r="AH162" i="9"/>
  <c r="AH161" i="9"/>
  <c r="AH160" i="9"/>
  <c r="AH159" i="9"/>
  <c r="AH157" i="9"/>
  <c r="AH156" i="9"/>
  <c r="AH155" i="9"/>
  <c r="AH154" i="9"/>
  <c r="AH152" i="9"/>
  <c r="AH151" i="9"/>
  <c r="AH150" i="9"/>
  <c r="AH149" i="9"/>
  <c r="AH147" i="9"/>
  <c r="AH146" i="9"/>
  <c r="AH145" i="9"/>
  <c r="AH144" i="9"/>
  <c r="AH142" i="9"/>
  <c r="AH141" i="9"/>
  <c r="AH140" i="9"/>
  <c r="AH139" i="9"/>
  <c r="AH137" i="9"/>
  <c r="AH136" i="9"/>
  <c r="AH135" i="9"/>
  <c r="AH134" i="9"/>
  <c r="AH132" i="9"/>
  <c r="AH131" i="9"/>
  <c r="AH130" i="9"/>
  <c r="AH129" i="9"/>
  <c r="AH127" i="9"/>
  <c r="AH126" i="9"/>
  <c r="AH125" i="9"/>
  <c r="AH124" i="9"/>
  <c r="AH122" i="9"/>
  <c r="AH121" i="9"/>
  <c r="AH120" i="9"/>
  <c r="AH119" i="9"/>
  <c r="AH117" i="9"/>
  <c r="AH116" i="9"/>
  <c r="AH115" i="9"/>
  <c r="AH114" i="9"/>
  <c r="AH112" i="9"/>
  <c r="AH111" i="9"/>
  <c r="AH110" i="9"/>
  <c r="AH109" i="9"/>
  <c r="AH102" i="9"/>
  <c r="AH101" i="9"/>
  <c r="AH100" i="9"/>
  <c r="AH99" i="9"/>
  <c r="AH93" i="9"/>
  <c r="AH92" i="9"/>
  <c r="AH91" i="9"/>
  <c r="AH90" i="9"/>
  <c r="AH84" i="9"/>
  <c r="AH83" i="9"/>
  <c r="AH82" i="9"/>
  <c r="AH81" i="9"/>
  <c r="AH75" i="9"/>
  <c r="AH74" i="9"/>
  <c r="AH73" i="9"/>
  <c r="AH72" i="9"/>
  <c r="AH66" i="9"/>
  <c r="AH65" i="9"/>
  <c r="AH64" i="9"/>
  <c r="AH63" i="9"/>
  <c r="AH61" i="9"/>
  <c r="AH60" i="9"/>
  <c r="AH59" i="9"/>
  <c r="AH58" i="9"/>
  <c r="AH56" i="9"/>
  <c r="AH55" i="9"/>
  <c r="AH54" i="9"/>
  <c r="AH53" i="9"/>
  <c r="AH51" i="9"/>
  <c r="AH50" i="9"/>
  <c r="AH49" i="9"/>
  <c r="AH48" i="9"/>
  <c r="AH46" i="9"/>
  <c r="AH45" i="9"/>
  <c r="AH44" i="9"/>
  <c r="AH43" i="9"/>
  <c r="AH41" i="9"/>
  <c r="AH40" i="9"/>
  <c r="AH39" i="9"/>
  <c r="AH38" i="9"/>
  <c r="AH36" i="9"/>
  <c r="AH35" i="9"/>
  <c r="AH34" i="9"/>
  <c r="AH33" i="9"/>
  <c r="AH31" i="9"/>
  <c r="AH30" i="9"/>
  <c r="AH29" i="9"/>
  <c r="AH28" i="9"/>
  <c r="AH26" i="9"/>
  <c r="AH25" i="9"/>
  <c r="AH24" i="9"/>
  <c r="AH23" i="9"/>
  <c r="AH21" i="9"/>
  <c r="AH20" i="9"/>
  <c r="AH19" i="9"/>
  <c r="AH18" i="9"/>
  <c r="AH16" i="9"/>
  <c r="AH15" i="9"/>
  <c r="AH14" i="9"/>
  <c r="AH13" i="9"/>
  <c r="AH11" i="9"/>
  <c r="AH10" i="9"/>
  <c r="AH9" i="9"/>
  <c r="AH8" i="9"/>
  <c r="AH4" i="9"/>
  <c r="AH5" i="9"/>
  <c r="AH6" i="9"/>
  <c r="AH3" i="9"/>
  <c r="P224" i="9" l="1"/>
  <c r="Q224" i="9"/>
  <c r="R224" i="9"/>
  <c r="N200" i="9"/>
  <c r="X200" i="9" s="1"/>
  <c r="N199" i="9"/>
  <c r="N198" i="9"/>
  <c r="N197" i="9"/>
  <c r="V197" i="9" s="1"/>
  <c r="N196" i="9"/>
  <c r="Y196" i="9" s="1"/>
  <c r="N195" i="9"/>
  <c r="P195" i="9" s="1"/>
  <c r="N193" i="9"/>
  <c r="N192" i="9"/>
  <c r="N191" i="9"/>
  <c r="N190" i="9"/>
  <c r="N189" i="9"/>
  <c r="N188" i="9"/>
  <c r="N186" i="9"/>
  <c r="N185" i="9"/>
  <c r="V185" i="9" s="1"/>
  <c r="N184" i="9"/>
  <c r="N183" i="9"/>
  <c r="T183" i="9" s="1"/>
  <c r="N182" i="9"/>
  <c r="AA182" i="9" s="1"/>
  <c r="N181" i="9"/>
  <c r="R181" i="9" s="1"/>
  <c r="N179" i="9"/>
  <c r="S179" i="9" s="1"/>
  <c r="N178" i="9"/>
  <c r="R178" i="9" s="1"/>
  <c r="N177" i="9"/>
  <c r="S177" i="9" s="1"/>
  <c r="N176" i="9"/>
  <c r="N175" i="9"/>
  <c r="N174" i="9"/>
  <c r="AA174" i="9" s="1"/>
  <c r="N172" i="9"/>
  <c r="AA172" i="9" s="1"/>
  <c r="N171" i="9"/>
  <c r="T171" i="9" s="1"/>
  <c r="N170" i="9"/>
  <c r="N169" i="9"/>
  <c r="N167" i="9"/>
  <c r="N166" i="9"/>
  <c r="N165" i="9"/>
  <c r="N164" i="9"/>
  <c r="N162" i="9"/>
  <c r="Z162" i="9" s="1"/>
  <c r="N161" i="9"/>
  <c r="T161" i="9" s="1"/>
  <c r="N160" i="9"/>
  <c r="N159" i="9"/>
  <c r="R159" i="9" s="1"/>
  <c r="N157" i="9"/>
  <c r="N156" i="9"/>
  <c r="Q156" i="9" s="1"/>
  <c r="N155" i="9"/>
  <c r="S155" i="9" s="1"/>
  <c r="N154" i="9"/>
  <c r="AA154" i="9" s="1"/>
  <c r="N152" i="9"/>
  <c r="N151" i="9"/>
  <c r="N150" i="9"/>
  <c r="N149" i="9"/>
  <c r="N147" i="9"/>
  <c r="N146" i="9"/>
  <c r="N145" i="9"/>
  <c r="N144" i="9"/>
  <c r="X144" i="9" s="1"/>
  <c r="N142" i="9"/>
  <c r="N141" i="9"/>
  <c r="N140" i="9"/>
  <c r="T140" i="9" s="1"/>
  <c r="N139" i="9"/>
  <c r="N137" i="9"/>
  <c r="N136" i="9"/>
  <c r="N135" i="9"/>
  <c r="N134" i="9"/>
  <c r="N132" i="9"/>
  <c r="N131" i="9"/>
  <c r="AA131" i="9" s="1"/>
  <c r="N130" i="9"/>
  <c r="N129" i="9"/>
  <c r="N127" i="9"/>
  <c r="N126" i="9"/>
  <c r="N125" i="9"/>
  <c r="N124" i="9"/>
  <c r="N122" i="9"/>
  <c r="N121" i="9"/>
  <c r="V121" i="9" s="1"/>
  <c r="N120" i="9"/>
  <c r="N119" i="9"/>
  <c r="N117" i="9"/>
  <c r="N116" i="9"/>
  <c r="N115" i="9"/>
  <c r="N114" i="9"/>
  <c r="N112" i="9"/>
  <c r="N111" i="9"/>
  <c r="N110" i="9"/>
  <c r="N109" i="9"/>
  <c r="N107" i="9"/>
  <c r="N106" i="9"/>
  <c r="N105" i="9"/>
  <c r="AA105" i="9" s="1"/>
  <c r="N104" i="9"/>
  <c r="R104" i="9" s="1"/>
  <c r="N102" i="9"/>
  <c r="N101" i="9"/>
  <c r="N100" i="9"/>
  <c r="N99" i="9"/>
  <c r="N93" i="9"/>
  <c r="N92" i="9"/>
  <c r="N91" i="9"/>
  <c r="N90" i="9"/>
  <c r="N84" i="9"/>
  <c r="V84" i="9" s="1"/>
  <c r="N83" i="9"/>
  <c r="U83" i="9" s="1"/>
  <c r="N82" i="9"/>
  <c r="AA82" i="9" s="1"/>
  <c r="N81" i="9"/>
  <c r="N75" i="9"/>
  <c r="N74" i="9"/>
  <c r="N73" i="9"/>
  <c r="AA73" i="9" s="1"/>
  <c r="N72" i="9"/>
  <c r="N66" i="9"/>
  <c r="N65" i="9"/>
  <c r="N64" i="9"/>
  <c r="AA64" i="9" s="1"/>
  <c r="N63" i="9"/>
  <c r="X63" i="9" s="1"/>
  <c r="N61" i="9"/>
  <c r="N60" i="9"/>
  <c r="N59" i="9"/>
  <c r="N58" i="9"/>
  <c r="N56" i="9"/>
  <c r="N55" i="9"/>
  <c r="N54" i="9"/>
  <c r="N53" i="9"/>
  <c r="N51" i="9"/>
  <c r="N50" i="9"/>
  <c r="N49" i="9"/>
  <c r="N48" i="9"/>
  <c r="N46" i="9"/>
  <c r="AA46" i="9" s="1"/>
  <c r="N45" i="9"/>
  <c r="N44" i="9"/>
  <c r="N43" i="9"/>
  <c r="N41" i="9"/>
  <c r="S41" i="9" s="1"/>
  <c r="N40" i="9"/>
  <c r="U40" i="9" s="1"/>
  <c r="N39" i="9"/>
  <c r="Q39" i="9" s="1"/>
  <c r="N38" i="9"/>
  <c r="Q38" i="9" s="1"/>
  <c r="N36" i="9"/>
  <c r="Q36" i="9" s="1"/>
  <c r="N35" i="9"/>
  <c r="N34" i="9"/>
  <c r="N33" i="9"/>
  <c r="N31" i="9"/>
  <c r="U31" i="9" s="1"/>
  <c r="N30" i="9"/>
  <c r="N29" i="9"/>
  <c r="N28" i="9"/>
  <c r="N68" i="9"/>
  <c r="N69" i="9"/>
  <c r="N70" i="9"/>
  <c r="N26" i="9"/>
  <c r="N25" i="9"/>
  <c r="N24" i="9"/>
  <c r="N23" i="9"/>
  <c r="N21" i="9"/>
  <c r="N20" i="9"/>
  <c r="Q20" i="9" s="1"/>
  <c r="N19" i="9"/>
  <c r="S19" i="9" s="1"/>
  <c r="N18" i="9"/>
  <c r="Y18" i="9" s="1"/>
  <c r="N16" i="9"/>
  <c r="Z16" i="9" s="1"/>
  <c r="N15" i="9"/>
  <c r="N14" i="9"/>
  <c r="AA14" i="9" s="1"/>
  <c r="N13" i="9"/>
  <c r="R13" i="9" s="1"/>
  <c r="N11" i="9"/>
  <c r="N10" i="9"/>
  <c r="N9" i="9"/>
  <c r="N8" i="9"/>
  <c r="N3" i="9"/>
  <c r="N6" i="9"/>
  <c r="N5" i="9"/>
  <c r="N4" i="9"/>
  <c r="S165" i="9"/>
  <c r="N3" i="8"/>
  <c r="AH226" i="8"/>
  <c r="AH225" i="8"/>
  <c r="AH224" i="8"/>
  <c r="AH223" i="8"/>
  <c r="AH221" i="8"/>
  <c r="AH220" i="8"/>
  <c r="AH219" i="8"/>
  <c r="AH218" i="8"/>
  <c r="AH204" i="8"/>
  <c r="AH203" i="8"/>
  <c r="AH202" i="8"/>
  <c r="AH201" i="8"/>
  <c r="AH200" i="8"/>
  <c r="AH199" i="8"/>
  <c r="AH197" i="8"/>
  <c r="AH196" i="8"/>
  <c r="AH195" i="8"/>
  <c r="AH194" i="8"/>
  <c r="AH193" i="8"/>
  <c r="AH192" i="8"/>
  <c r="AH190" i="8"/>
  <c r="AH189" i="8"/>
  <c r="AH188" i="8"/>
  <c r="AH187" i="8"/>
  <c r="AH186" i="8"/>
  <c r="AH185" i="8"/>
  <c r="AH183" i="8"/>
  <c r="AH182" i="8"/>
  <c r="AH181" i="8"/>
  <c r="AH180" i="8"/>
  <c r="AH179" i="8"/>
  <c r="AH178" i="8"/>
  <c r="AH176" i="8"/>
  <c r="AH175" i="8"/>
  <c r="AH174" i="8"/>
  <c r="AH173" i="8"/>
  <c r="AH171" i="8"/>
  <c r="AH170" i="8"/>
  <c r="AH169" i="8"/>
  <c r="AH168" i="8"/>
  <c r="AH166" i="8"/>
  <c r="AH165" i="8"/>
  <c r="AH164" i="8"/>
  <c r="AH163" i="8"/>
  <c r="AH161" i="8"/>
  <c r="AH160" i="8"/>
  <c r="AH159" i="8"/>
  <c r="AH158" i="8"/>
  <c r="AH156" i="8"/>
  <c r="AH155" i="8"/>
  <c r="AH154" i="8"/>
  <c r="AH153" i="8"/>
  <c r="AH151" i="8"/>
  <c r="AH150" i="8"/>
  <c r="AH149" i="8"/>
  <c r="AH148" i="8"/>
  <c r="AH146" i="8"/>
  <c r="AH145" i="8"/>
  <c r="AH144" i="8"/>
  <c r="AH143" i="8"/>
  <c r="AH141" i="8"/>
  <c r="AH140" i="8"/>
  <c r="AH139" i="8"/>
  <c r="AH138" i="8"/>
  <c r="AH136" i="8"/>
  <c r="AH135" i="8"/>
  <c r="AH134" i="8"/>
  <c r="AH133" i="8"/>
  <c r="AH131" i="8"/>
  <c r="AH130" i="8"/>
  <c r="AH129" i="8"/>
  <c r="AH128" i="8"/>
  <c r="AH126" i="8"/>
  <c r="AH125" i="8"/>
  <c r="AH124" i="8"/>
  <c r="AH123" i="8"/>
  <c r="AH121" i="8"/>
  <c r="AH120" i="8"/>
  <c r="AH119" i="8"/>
  <c r="AH118" i="8"/>
  <c r="AH116" i="8"/>
  <c r="AH115" i="8"/>
  <c r="AH114" i="8"/>
  <c r="AH113" i="8"/>
  <c r="AH111" i="8"/>
  <c r="AH110" i="8"/>
  <c r="AH109" i="8"/>
  <c r="AH108" i="8"/>
  <c r="AH106" i="8"/>
  <c r="AH105" i="8"/>
  <c r="AH104" i="8"/>
  <c r="AH103" i="8"/>
  <c r="AH101" i="8"/>
  <c r="AH100" i="8"/>
  <c r="AH99" i="8"/>
  <c r="AH98" i="8"/>
  <c r="AH96" i="8"/>
  <c r="AH95" i="8"/>
  <c r="AH94" i="8"/>
  <c r="AH93" i="8"/>
  <c r="AH91" i="8"/>
  <c r="AH90" i="8"/>
  <c r="AH89" i="8"/>
  <c r="AH88" i="8"/>
  <c r="AH86" i="8"/>
  <c r="AH85" i="8"/>
  <c r="AH84" i="8"/>
  <c r="AH83" i="8"/>
  <c r="AH81" i="8"/>
  <c r="AH80" i="8"/>
  <c r="AH79" i="8"/>
  <c r="AH78" i="8"/>
  <c r="AH76" i="8"/>
  <c r="AH75" i="8"/>
  <c r="AH74" i="8"/>
  <c r="AH73" i="8"/>
  <c r="AH71" i="8"/>
  <c r="AH70" i="8"/>
  <c r="AH69" i="8"/>
  <c r="AH68" i="8"/>
  <c r="AH66" i="8"/>
  <c r="AH65" i="8"/>
  <c r="AH64" i="8"/>
  <c r="AH63" i="8"/>
  <c r="AH61" i="8"/>
  <c r="AH60" i="8"/>
  <c r="AH59" i="8"/>
  <c r="AH58" i="8"/>
  <c r="AH56" i="8"/>
  <c r="AH55" i="8"/>
  <c r="AH54" i="8"/>
  <c r="AH53" i="8"/>
  <c r="AH51" i="8"/>
  <c r="AH50" i="8"/>
  <c r="AH49" i="8"/>
  <c r="AH48" i="8"/>
  <c r="AH46" i="8"/>
  <c r="AH45" i="8"/>
  <c r="AH44" i="8"/>
  <c r="AH43" i="8"/>
  <c r="AH41" i="8"/>
  <c r="AH40" i="8"/>
  <c r="AH39" i="8"/>
  <c r="AH38" i="8"/>
  <c r="AH36" i="8"/>
  <c r="AH35" i="8"/>
  <c r="AH34" i="8"/>
  <c r="AH33" i="8"/>
  <c r="AH31" i="8"/>
  <c r="AH30" i="8"/>
  <c r="AH29" i="8"/>
  <c r="AH28" i="8"/>
  <c r="AH26" i="8"/>
  <c r="AH25" i="8"/>
  <c r="AH24" i="8"/>
  <c r="AH23" i="8"/>
  <c r="AH21" i="8"/>
  <c r="AH20" i="8"/>
  <c r="AH19" i="8"/>
  <c r="AH18" i="8"/>
  <c r="AH16" i="8"/>
  <c r="AH15" i="8"/>
  <c r="AH14" i="8"/>
  <c r="AH13" i="8"/>
  <c r="AH11" i="8"/>
  <c r="AH10" i="8"/>
  <c r="AH9" i="8"/>
  <c r="AH8" i="8"/>
  <c r="AH6" i="8"/>
  <c r="AH5" i="8"/>
  <c r="AH4" i="8"/>
  <c r="AH3" i="8"/>
  <c r="N220" i="8"/>
  <c r="N226" i="8"/>
  <c r="N225" i="8"/>
  <c r="N224" i="8"/>
  <c r="N223" i="8"/>
  <c r="S223" i="8" s="1"/>
  <c r="N221" i="8"/>
  <c r="N219" i="8"/>
  <c r="Z219" i="8" s="1"/>
  <c r="N218" i="8"/>
  <c r="U218" i="8" s="1"/>
  <c r="N204" i="8"/>
  <c r="N203" i="8"/>
  <c r="N202" i="8"/>
  <c r="Z202" i="8" s="1"/>
  <c r="N201" i="8"/>
  <c r="Z201" i="8" s="1"/>
  <c r="N200" i="8"/>
  <c r="Q200" i="8" s="1"/>
  <c r="N199" i="8"/>
  <c r="AA199" i="8" s="1"/>
  <c r="N197" i="8"/>
  <c r="V197" i="8" s="1"/>
  <c r="N196" i="8"/>
  <c r="Z196" i="8" s="1"/>
  <c r="N195" i="8"/>
  <c r="Y195" i="8" s="1"/>
  <c r="N194" i="8"/>
  <c r="N193" i="8"/>
  <c r="N192" i="8"/>
  <c r="X192" i="8" s="1"/>
  <c r="N190" i="8"/>
  <c r="N189" i="8"/>
  <c r="N188" i="8"/>
  <c r="X188" i="8" s="1"/>
  <c r="N187" i="8"/>
  <c r="N186" i="8"/>
  <c r="AA186" i="8" s="1"/>
  <c r="N185" i="8"/>
  <c r="AA185" i="8" s="1"/>
  <c r="N183" i="8"/>
  <c r="Z183" i="8" s="1"/>
  <c r="N182" i="8"/>
  <c r="Y182" i="8" s="1"/>
  <c r="N181" i="8"/>
  <c r="N180" i="8"/>
  <c r="AA180" i="8" s="1"/>
  <c r="N179" i="8"/>
  <c r="W179" i="8" s="1"/>
  <c r="N178" i="8"/>
  <c r="W178" i="8" s="1"/>
  <c r="N176" i="8"/>
  <c r="N175" i="8"/>
  <c r="N174" i="8"/>
  <c r="AA174" i="8" s="1"/>
  <c r="N173" i="8"/>
  <c r="AA173" i="8" s="1"/>
  <c r="N171" i="8"/>
  <c r="N170" i="8"/>
  <c r="N169" i="8"/>
  <c r="P169" i="8" s="1"/>
  <c r="N168" i="8"/>
  <c r="AA168" i="8" s="1"/>
  <c r="N166" i="8"/>
  <c r="AA166" i="8" s="1"/>
  <c r="N165" i="8"/>
  <c r="N164" i="8"/>
  <c r="N163" i="8"/>
  <c r="N161" i="8"/>
  <c r="N160" i="8"/>
  <c r="N159" i="8"/>
  <c r="Z159" i="8" s="1"/>
  <c r="N158" i="8"/>
  <c r="Z158" i="8" s="1"/>
  <c r="N156" i="8"/>
  <c r="N155" i="8"/>
  <c r="N154" i="8"/>
  <c r="X154" i="8" s="1"/>
  <c r="N153" i="8"/>
  <c r="N151" i="8"/>
  <c r="P151" i="8" s="1"/>
  <c r="N150" i="8"/>
  <c r="AA150" i="8" s="1"/>
  <c r="N149" i="8"/>
  <c r="X149" i="8" s="1"/>
  <c r="N148" i="8"/>
  <c r="N146" i="8"/>
  <c r="V146" i="8" s="1"/>
  <c r="N145" i="8"/>
  <c r="N144" i="8"/>
  <c r="V144" i="8" s="1"/>
  <c r="N143" i="8"/>
  <c r="AA143" i="8" s="1"/>
  <c r="N141" i="8"/>
  <c r="N140" i="8"/>
  <c r="N139" i="8"/>
  <c r="N138" i="8"/>
  <c r="N136" i="8"/>
  <c r="Q136" i="8" s="1"/>
  <c r="N135" i="8"/>
  <c r="S135" i="8" s="1"/>
  <c r="N134" i="8"/>
  <c r="N133" i="8"/>
  <c r="N131" i="8"/>
  <c r="N130" i="8"/>
  <c r="Z130" i="8" s="1"/>
  <c r="N129" i="8"/>
  <c r="P129" i="8" s="1"/>
  <c r="N128" i="8"/>
  <c r="Q128" i="8" s="1"/>
  <c r="N126" i="8"/>
  <c r="Q126" i="8" s="1"/>
  <c r="N125" i="8"/>
  <c r="N124" i="8"/>
  <c r="U124" i="8" s="1"/>
  <c r="N123" i="8"/>
  <c r="Y123" i="8" s="1"/>
  <c r="N121" i="8"/>
  <c r="R121" i="8" s="1"/>
  <c r="N120" i="8"/>
  <c r="N119" i="8"/>
  <c r="X119" i="8" s="1"/>
  <c r="N118" i="8"/>
  <c r="Z118" i="8" s="1"/>
  <c r="N116" i="8"/>
  <c r="N115" i="8"/>
  <c r="N114" i="8"/>
  <c r="N113" i="8"/>
  <c r="Y113" i="8" s="1"/>
  <c r="N111" i="8"/>
  <c r="Z111" i="8" s="1"/>
  <c r="N110" i="8"/>
  <c r="N109" i="8"/>
  <c r="Y109" i="8" s="1"/>
  <c r="N108" i="8"/>
  <c r="R108" i="8" s="1"/>
  <c r="N106" i="8"/>
  <c r="N105" i="8"/>
  <c r="Y105" i="8" s="1"/>
  <c r="N104" i="8"/>
  <c r="V104" i="8" s="1"/>
  <c r="N103" i="8"/>
  <c r="Y103" i="8" s="1"/>
  <c r="N101" i="8"/>
  <c r="V101" i="8" s="1"/>
  <c r="N100" i="8"/>
  <c r="N99" i="8"/>
  <c r="AA99" i="8" s="1"/>
  <c r="N98" i="8"/>
  <c r="Z98" i="8" s="1"/>
  <c r="N96" i="8"/>
  <c r="V96" i="8" s="1"/>
  <c r="N95" i="8"/>
  <c r="N94" i="8"/>
  <c r="P94" i="8" s="1"/>
  <c r="N93" i="8"/>
  <c r="AA93" i="8" s="1"/>
  <c r="N91" i="8"/>
  <c r="N90" i="8"/>
  <c r="N89" i="8"/>
  <c r="N88" i="8"/>
  <c r="S88" i="8" s="1"/>
  <c r="N86" i="8"/>
  <c r="AA86" i="8" s="1"/>
  <c r="N85" i="8"/>
  <c r="N84" i="8"/>
  <c r="X84" i="8" s="1"/>
  <c r="N83" i="8"/>
  <c r="N81" i="8"/>
  <c r="Y81" i="8" s="1"/>
  <c r="N80" i="8"/>
  <c r="AA80" i="8" s="1"/>
  <c r="N79" i="8"/>
  <c r="N78" i="8"/>
  <c r="S78" i="8" s="1"/>
  <c r="N76" i="8"/>
  <c r="P76" i="8" s="1"/>
  <c r="N75" i="8"/>
  <c r="AA75" i="8" s="1"/>
  <c r="N74" i="8"/>
  <c r="N73" i="8"/>
  <c r="Y73" i="8" s="1"/>
  <c r="N71" i="8"/>
  <c r="N70" i="8"/>
  <c r="U70" i="8" s="1"/>
  <c r="N69" i="8"/>
  <c r="P69" i="8" s="1"/>
  <c r="N68" i="8"/>
  <c r="AA68" i="8" s="1"/>
  <c r="N66" i="8"/>
  <c r="N65" i="8"/>
  <c r="N64" i="8"/>
  <c r="N63" i="8"/>
  <c r="N61" i="8"/>
  <c r="AA61" i="8" s="1"/>
  <c r="N60" i="8"/>
  <c r="X60" i="8" s="1"/>
  <c r="N59" i="8"/>
  <c r="N58" i="8"/>
  <c r="N56" i="8"/>
  <c r="T56" i="8" s="1"/>
  <c r="N55" i="8"/>
  <c r="Z55" i="8" s="1"/>
  <c r="N54" i="8"/>
  <c r="AA54" i="8" s="1"/>
  <c r="N53" i="8"/>
  <c r="V53" i="8" s="1"/>
  <c r="N51" i="8"/>
  <c r="N50" i="8"/>
  <c r="AA50" i="8" s="1"/>
  <c r="N49" i="8"/>
  <c r="Y49" i="8" s="1"/>
  <c r="N48" i="8"/>
  <c r="Z48" i="8" s="1"/>
  <c r="N46" i="8"/>
  <c r="P46" i="8" s="1"/>
  <c r="N45" i="8"/>
  <c r="N44" i="8"/>
  <c r="Y44" i="8" s="1"/>
  <c r="N43" i="8"/>
  <c r="N41" i="8"/>
  <c r="N40" i="8"/>
  <c r="N39" i="8"/>
  <c r="N38" i="8"/>
  <c r="N36" i="8"/>
  <c r="U36" i="8" s="1"/>
  <c r="N35" i="8"/>
  <c r="N34" i="8"/>
  <c r="Z34" i="8" s="1"/>
  <c r="N33" i="8"/>
  <c r="Z33" i="8" s="1"/>
  <c r="N31" i="8"/>
  <c r="N30" i="8"/>
  <c r="T30" i="8" s="1"/>
  <c r="N29" i="8"/>
  <c r="Z29" i="8" s="1"/>
  <c r="N28" i="8"/>
  <c r="AA28" i="8" s="1"/>
  <c r="N26" i="8"/>
  <c r="N25" i="8"/>
  <c r="Y25" i="8" s="1"/>
  <c r="N24" i="8"/>
  <c r="R24" i="8" s="1"/>
  <c r="N23" i="8"/>
  <c r="AA23" i="8" s="1"/>
  <c r="N21" i="8"/>
  <c r="Z21" i="8" s="1"/>
  <c r="N20" i="8"/>
  <c r="N19" i="8"/>
  <c r="Z19" i="8" s="1"/>
  <c r="N18" i="8"/>
  <c r="N16" i="8"/>
  <c r="V16" i="8" s="1"/>
  <c r="N15" i="8"/>
  <c r="Z15" i="8" s="1"/>
  <c r="N14" i="8"/>
  <c r="X14" i="8" s="1"/>
  <c r="N13" i="8"/>
  <c r="Y13" i="8" s="1"/>
  <c r="N11" i="8"/>
  <c r="Z11" i="8" s="1"/>
  <c r="N10" i="8"/>
  <c r="T10" i="8" s="1"/>
  <c r="N9" i="8"/>
  <c r="N8" i="8"/>
  <c r="U8" i="8" s="1"/>
  <c r="N6" i="8"/>
  <c r="N5" i="8"/>
  <c r="Z5" i="8" s="1"/>
  <c r="N4" i="8"/>
  <c r="AA4" i="8" s="1"/>
  <c r="T59" i="8"/>
  <c r="S165" i="8"/>
  <c r="AH226" i="1"/>
  <c r="AH225" i="1"/>
  <c r="AH224" i="1"/>
  <c r="AH223" i="1"/>
  <c r="AH221" i="1"/>
  <c r="AH220" i="1"/>
  <c r="AH219" i="1"/>
  <c r="AH218" i="1"/>
  <c r="AH204" i="1"/>
  <c r="AH203" i="1"/>
  <c r="AH202" i="1"/>
  <c r="AH201" i="1"/>
  <c r="AH200" i="1"/>
  <c r="AH197" i="1"/>
  <c r="AH196" i="1"/>
  <c r="AH195" i="1"/>
  <c r="AH194" i="1"/>
  <c r="AH193" i="1"/>
  <c r="AH192" i="1"/>
  <c r="AH190" i="1"/>
  <c r="AH189" i="1"/>
  <c r="AH188" i="1"/>
  <c r="AH187" i="1"/>
  <c r="AH186" i="1"/>
  <c r="AH185" i="1"/>
  <c r="AH182" i="1"/>
  <c r="AH183" i="1"/>
  <c r="AH181" i="1"/>
  <c r="AH180" i="1"/>
  <c r="AH179" i="1"/>
  <c r="AH178" i="1"/>
  <c r="AH176" i="1"/>
  <c r="AH175" i="1"/>
  <c r="AH174" i="1"/>
  <c r="AH173" i="1"/>
  <c r="AH171" i="1"/>
  <c r="AH170" i="1"/>
  <c r="AH169" i="1"/>
  <c r="AH168" i="1"/>
  <c r="AH166" i="1"/>
  <c r="AH165" i="1"/>
  <c r="AH164" i="1"/>
  <c r="AH163" i="1"/>
  <c r="AH161" i="1"/>
  <c r="AH160" i="1"/>
  <c r="AH159" i="1"/>
  <c r="AH158" i="1"/>
  <c r="AH156" i="1"/>
  <c r="AH155" i="1"/>
  <c r="AH154" i="1"/>
  <c r="AH153" i="1"/>
  <c r="AH151" i="1"/>
  <c r="AH150" i="1"/>
  <c r="AH149" i="1"/>
  <c r="AH148" i="1"/>
  <c r="AH146" i="1"/>
  <c r="AH145" i="1"/>
  <c r="AH144" i="1"/>
  <c r="AH143" i="1"/>
  <c r="AH141" i="1"/>
  <c r="AH140" i="1"/>
  <c r="AH139" i="1"/>
  <c r="AH138" i="1"/>
  <c r="AH136" i="1"/>
  <c r="AH135" i="1"/>
  <c r="AH134" i="1"/>
  <c r="AH133" i="1"/>
  <c r="AH131" i="1"/>
  <c r="AH130" i="1"/>
  <c r="AH129" i="1"/>
  <c r="AH128" i="1"/>
  <c r="AH126" i="1"/>
  <c r="AH125" i="1"/>
  <c r="AH124" i="1"/>
  <c r="AH123" i="1"/>
  <c r="AH121" i="1"/>
  <c r="AH120" i="1"/>
  <c r="AH119" i="1"/>
  <c r="AH118" i="1"/>
  <c r="AH116" i="1"/>
  <c r="AH115" i="1"/>
  <c r="AH114" i="1"/>
  <c r="AH113" i="1"/>
  <c r="AH111" i="1"/>
  <c r="AH110" i="1"/>
  <c r="AH109" i="1"/>
  <c r="AH108" i="1"/>
  <c r="AH106" i="1"/>
  <c r="AH105" i="1"/>
  <c r="AH104" i="1"/>
  <c r="AH103" i="1"/>
  <c r="AH101" i="1"/>
  <c r="AH100" i="1"/>
  <c r="AH99" i="1"/>
  <c r="AH98" i="1"/>
  <c r="AH96" i="1"/>
  <c r="AH95" i="1"/>
  <c r="AH94" i="1"/>
  <c r="AH93" i="1"/>
  <c r="AH91" i="1"/>
  <c r="AH90" i="1"/>
  <c r="AH89" i="1"/>
  <c r="AH88" i="1"/>
  <c r="AH86" i="1"/>
  <c r="AH85" i="1"/>
  <c r="AH84" i="1"/>
  <c r="AH83" i="1"/>
  <c r="AH81" i="1"/>
  <c r="AH80" i="1"/>
  <c r="AH79" i="1"/>
  <c r="AH78" i="1"/>
  <c r="AH76" i="1"/>
  <c r="AH75" i="1"/>
  <c r="AH74" i="1"/>
  <c r="AH73" i="1"/>
  <c r="AH71" i="1"/>
  <c r="AH70" i="1"/>
  <c r="AH69" i="1"/>
  <c r="AH68" i="1"/>
  <c r="AH66" i="1"/>
  <c r="AH65" i="1"/>
  <c r="AH64" i="1"/>
  <c r="AH63" i="1"/>
  <c r="AH61" i="1"/>
  <c r="AH60" i="1"/>
  <c r="AH59" i="1"/>
  <c r="AH58" i="1"/>
  <c r="AH56" i="1"/>
  <c r="AH55" i="1"/>
  <c r="AH54" i="1"/>
  <c r="AH53" i="1"/>
  <c r="AH51" i="1"/>
  <c r="AH50" i="1"/>
  <c r="AH49" i="1"/>
  <c r="AH48" i="1"/>
  <c r="AH46" i="1"/>
  <c r="AH45" i="1"/>
  <c r="AH44" i="1"/>
  <c r="AH43" i="1"/>
  <c r="AH41" i="1"/>
  <c r="AH40" i="1"/>
  <c r="AH39" i="1"/>
  <c r="AH38" i="1"/>
  <c r="AH36" i="1"/>
  <c r="AH35" i="1"/>
  <c r="AH34" i="1"/>
  <c r="AH33" i="1"/>
  <c r="AH31" i="1"/>
  <c r="AH30" i="1"/>
  <c r="AH29" i="1"/>
  <c r="AH28" i="1"/>
  <c r="AH26" i="1"/>
  <c r="AH25" i="1"/>
  <c r="AH24" i="1"/>
  <c r="AH23" i="1"/>
  <c r="AH21" i="1"/>
  <c r="AH20" i="1"/>
  <c r="AH19" i="1"/>
  <c r="AH18" i="1"/>
  <c r="AH16" i="1"/>
  <c r="AH15" i="1"/>
  <c r="AH14" i="1"/>
  <c r="AH13" i="1"/>
  <c r="AH11" i="1"/>
  <c r="AH10" i="1"/>
  <c r="AH9" i="1"/>
  <c r="AH8" i="1"/>
  <c r="AH4" i="1"/>
  <c r="AH5" i="1"/>
  <c r="AH6" i="1"/>
  <c r="AH3" i="1"/>
  <c r="N226" i="1"/>
  <c r="N225" i="1"/>
  <c r="N224" i="1"/>
  <c r="N223" i="1"/>
  <c r="N221" i="1"/>
  <c r="N220" i="1"/>
  <c r="N219" i="1"/>
  <c r="N218" i="1"/>
  <c r="N204" i="1"/>
  <c r="N203" i="1"/>
  <c r="N202" i="1"/>
  <c r="N201" i="1"/>
  <c r="N200" i="1"/>
  <c r="N199" i="1"/>
  <c r="N197" i="1"/>
  <c r="N196" i="1"/>
  <c r="N195" i="1"/>
  <c r="N194" i="1"/>
  <c r="N193" i="1"/>
  <c r="N192" i="1"/>
  <c r="N190" i="1"/>
  <c r="N189" i="1"/>
  <c r="N188" i="1"/>
  <c r="N187" i="1"/>
  <c r="N186" i="1"/>
  <c r="N185" i="1"/>
  <c r="N183" i="1"/>
  <c r="N182" i="1"/>
  <c r="N181" i="1"/>
  <c r="N180" i="1"/>
  <c r="N179" i="1"/>
  <c r="N178" i="1"/>
  <c r="N176" i="1"/>
  <c r="N175" i="1"/>
  <c r="N174" i="1"/>
  <c r="N173" i="1"/>
  <c r="N171" i="1"/>
  <c r="N170" i="1"/>
  <c r="N169" i="1"/>
  <c r="N168" i="1"/>
  <c r="N166" i="1"/>
  <c r="N165" i="1"/>
  <c r="N164" i="1"/>
  <c r="N163" i="1"/>
  <c r="N161" i="1"/>
  <c r="N160" i="1"/>
  <c r="N159" i="1"/>
  <c r="N158" i="1"/>
  <c r="N156" i="1"/>
  <c r="N155" i="1"/>
  <c r="N154" i="1"/>
  <c r="N153" i="1"/>
  <c r="N151" i="1"/>
  <c r="N150" i="1"/>
  <c r="N149" i="1"/>
  <c r="N148" i="1"/>
  <c r="N146" i="1"/>
  <c r="N145" i="1"/>
  <c r="N144" i="1"/>
  <c r="N143" i="1"/>
  <c r="N141" i="1"/>
  <c r="N140" i="1"/>
  <c r="N139" i="1"/>
  <c r="N138" i="1"/>
  <c r="N136" i="1"/>
  <c r="N135" i="1"/>
  <c r="N134" i="1"/>
  <c r="N133" i="1"/>
  <c r="N131" i="1"/>
  <c r="N130" i="1"/>
  <c r="N129" i="1"/>
  <c r="N128" i="1"/>
  <c r="N126" i="1"/>
  <c r="N125" i="1"/>
  <c r="N124" i="1"/>
  <c r="N123" i="1"/>
  <c r="N121" i="1"/>
  <c r="N120" i="1"/>
  <c r="N119" i="1"/>
  <c r="N118" i="1"/>
  <c r="N116" i="1"/>
  <c r="N115" i="1"/>
  <c r="N114" i="1"/>
  <c r="N113" i="1"/>
  <c r="N111" i="1"/>
  <c r="N110" i="1"/>
  <c r="N109" i="1"/>
  <c r="N108" i="1"/>
  <c r="N106" i="1"/>
  <c r="N105" i="1"/>
  <c r="N104" i="1"/>
  <c r="N103" i="1"/>
  <c r="N101" i="1"/>
  <c r="N100" i="1"/>
  <c r="N99" i="1"/>
  <c r="N98" i="1"/>
  <c r="N96" i="1"/>
  <c r="N95" i="1"/>
  <c r="N94" i="1"/>
  <c r="N93" i="1"/>
  <c r="N91" i="1"/>
  <c r="N90" i="1"/>
  <c r="N89" i="1"/>
  <c r="N88" i="1"/>
  <c r="N86" i="1"/>
  <c r="N85" i="1"/>
  <c r="N84" i="1"/>
  <c r="N83" i="1"/>
  <c r="N81" i="1"/>
  <c r="N80" i="1"/>
  <c r="N79" i="1"/>
  <c r="N78" i="1"/>
  <c r="N76" i="1"/>
  <c r="N75" i="1"/>
  <c r="N74" i="1"/>
  <c r="N73" i="1"/>
  <c r="N71" i="1"/>
  <c r="N70" i="1"/>
  <c r="N69" i="1"/>
  <c r="N68" i="1"/>
  <c r="N66" i="1"/>
  <c r="N65" i="1"/>
  <c r="N64" i="1"/>
  <c r="N63" i="1"/>
  <c r="N61" i="1"/>
  <c r="N60" i="1"/>
  <c r="N59" i="1"/>
  <c r="N58" i="1"/>
  <c r="N56" i="1"/>
  <c r="N55" i="1"/>
  <c r="N54" i="1"/>
  <c r="N53" i="1"/>
  <c r="N51" i="1"/>
  <c r="N50" i="1"/>
  <c r="N49" i="1"/>
  <c r="N48" i="1"/>
  <c r="N46" i="1"/>
  <c r="N45" i="1"/>
  <c r="N44" i="1"/>
  <c r="N43" i="1"/>
  <c r="N41" i="1"/>
  <c r="N40" i="1"/>
  <c r="N39" i="1"/>
  <c r="N38" i="1"/>
  <c r="N36" i="1"/>
  <c r="N35" i="1"/>
  <c r="N34" i="1"/>
  <c r="N33" i="1"/>
  <c r="N31" i="1"/>
  <c r="N30" i="1"/>
  <c r="N29" i="1"/>
  <c r="N28" i="1"/>
  <c r="N26" i="1"/>
  <c r="N25" i="1"/>
  <c r="N24" i="1"/>
  <c r="N23" i="1"/>
  <c r="N21" i="1"/>
  <c r="N20" i="1"/>
  <c r="N19" i="1"/>
  <c r="N18" i="1"/>
  <c r="N16" i="1"/>
  <c r="N15" i="1"/>
  <c r="N14" i="1"/>
  <c r="N13" i="1"/>
  <c r="N11" i="1"/>
  <c r="N10" i="1"/>
  <c r="N9" i="1"/>
  <c r="N8" i="1"/>
  <c r="N3" i="1"/>
  <c r="N4" i="1"/>
  <c r="N5" i="1"/>
  <c r="N6" i="1"/>
  <c r="V189" i="8"/>
  <c r="U204" i="8"/>
  <c r="Z221" i="8"/>
  <c r="AA226" i="8"/>
  <c r="Z225" i="8"/>
  <c r="AA11" i="10"/>
  <c r="W10" i="10"/>
  <c r="Z16" i="10"/>
  <c r="Z15" i="10"/>
  <c r="AA25" i="10"/>
  <c r="AA31" i="10"/>
  <c r="W40" i="10"/>
  <c r="Q46" i="10"/>
  <c r="Z45" i="10"/>
  <c r="Y56" i="10"/>
  <c r="V61" i="10"/>
  <c r="Z60" i="10"/>
  <c r="Z107" i="10"/>
  <c r="X106" i="10"/>
  <c r="U122" i="10"/>
  <c r="U132" i="10"/>
  <c r="U142" i="10"/>
  <c r="X14" i="10"/>
  <c r="P29" i="10"/>
  <c r="W28" i="10"/>
  <c r="Z44" i="10"/>
  <c r="AA43" i="10"/>
  <c r="T59" i="10"/>
  <c r="AA58" i="10"/>
  <c r="V104" i="10"/>
  <c r="U120" i="10"/>
  <c r="U119" i="10"/>
  <c r="AA129" i="10"/>
  <c r="AA139" i="10"/>
  <c r="Y160" i="10"/>
  <c r="Z159" i="10"/>
  <c r="P184" i="10"/>
  <c r="AA183" i="10"/>
  <c r="Y182" i="10"/>
  <c r="AA181" i="10"/>
  <c r="Y196" i="10"/>
  <c r="W197" i="10"/>
  <c r="W164" i="8"/>
  <c r="P28" i="9"/>
  <c r="Q44" i="9"/>
  <c r="R43" i="9"/>
  <c r="X120" i="9"/>
  <c r="R169" i="9"/>
  <c r="AI72" i="1"/>
  <c r="AJ72" i="1"/>
  <c r="AK72" i="1"/>
  <c r="AL72" i="1"/>
  <c r="AM72" i="1"/>
  <c r="AN72" i="1"/>
  <c r="AO72" i="1"/>
  <c r="AP72" i="1"/>
  <c r="AQ72" i="1"/>
  <c r="AR72" i="1"/>
  <c r="AS72" i="1"/>
  <c r="AT72" i="1"/>
  <c r="E230" i="10"/>
  <c r="AA226" i="10"/>
  <c r="Z226" i="10"/>
  <c r="Y226" i="10"/>
  <c r="X226" i="10"/>
  <c r="W226" i="10"/>
  <c r="V226" i="10"/>
  <c r="U226" i="10"/>
  <c r="T226" i="10"/>
  <c r="S226" i="10"/>
  <c r="R226" i="10"/>
  <c r="Q226" i="10"/>
  <c r="P226" i="10"/>
  <c r="Z225" i="10"/>
  <c r="Y225" i="10"/>
  <c r="X225" i="10"/>
  <c r="W225" i="10"/>
  <c r="V225" i="10"/>
  <c r="AA224" i="10"/>
  <c r="Z224" i="10"/>
  <c r="Y224" i="10"/>
  <c r="X224" i="10"/>
  <c r="W224" i="10"/>
  <c r="V224" i="10"/>
  <c r="U224" i="10"/>
  <c r="T224" i="10"/>
  <c r="S224" i="10"/>
  <c r="R224" i="10"/>
  <c r="Q224" i="10"/>
  <c r="P224" i="10"/>
  <c r="AT220" i="10"/>
  <c r="AS220" i="10"/>
  <c r="AP220" i="10"/>
  <c r="AM219" i="10"/>
  <c r="AL219" i="10"/>
  <c r="AK218" i="10"/>
  <c r="AJ219" i="10"/>
  <c r="AI220" i="10"/>
  <c r="AT215" i="10"/>
  <c r="AS214" i="10"/>
  <c r="AR215" i="10"/>
  <c r="AQ215" i="10"/>
  <c r="AP214" i="10"/>
  <c r="AO216" i="10"/>
  <c r="AM216" i="10"/>
  <c r="AL215" i="10"/>
  <c r="AK214" i="10"/>
  <c r="AT210" i="10"/>
  <c r="AS211" i="10"/>
  <c r="AR212" i="10"/>
  <c r="AQ210" i="10"/>
  <c r="AP211" i="10"/>
  <c r="AO210" i="10"/>
  <c r="AN211" i="10"/>
  <c r="AM211" i="10"/>
  <c r="AL212" i="10"/>
  <c r="AK212" i="10"/>
  <c r="AI212" i="10"/>
  <c r="AT208" i="10"/>
  <c r="AS208" i="10"/>
  <c r="AR207" i="10"/>
  <c r="AQ206" i="10"/>
  <c r="AP207" i="10"/>
  <c r="AO207" i="10"/>
  <c r="AN208" i="10"/>
  <c r="AM207" i="10"/>
  <c r="AL207" i="10"/>
  <c r="AK208" i="10"/>
  <c r="AJ207" i="10"/>
  <c r="AI207" i="10"/>
  <c r="AT202" i="10"/>
  <c r="AS202" i="10"/>
  <c r="AQ204" i="10"/>
  <c r="AN203" i="10"/>
  <c r="AM202" i="10"/>
  <c r="AL204" i="10"/>
  <c r="AK203" i="10"/>
  <c r="AJ204" i="10"/>
  <c r="AI204" i="10"/>
  <c r="AT201" i="10"/>
  <c r="AS201" i="10"/>
  <c r="AR201" i="10"/>
  <c r="AQ201" i="10"/>
  <c r="AP201" i="10"/>
  <c r="AO201" i="10"/>
  <c r="AN201" i="10"/>
  <c r="AM201" i="10"/>
  <c r="AL201" i="10"/>
  <c r="AK201" i="10"/>
  <c r="AJ201" i="10"/>
  <c r="AI201" i="10"/>
  <c r="AA193" i="10"/>
  <c r="X193" i="10"/>
  <c r="J193" i="10"/>
  <c r="AA192" i="10"/>
  <c r="J192" i="10"/>
  <c r="V191" i="10"/>
  <c r="J191" i="10"/>
  <c r="Q190" i="10"/>
  <c r="J190" i="10"/>
  <c r="AA189" i="10"/>
  <c r="J189" i="10"/>
  <c r="P188" i="10"/>
  <c r="J188" i="10"/>
  <c r="AT187" i="10"/>
  <c r="AS187" i="10"/>
  <c r="AR187" i="10"/>
  <c r="AQ187" i="10"/>
  <c r="AQ183" i="10" s="1"/>
  <c r="AP187" i="10"/>
  <c r="AO187" i="10"/>
  <c r="AN187" i="10"/>
  <c r="AM187" i="10"/>
  <c r="AL187" i="10"/>
  <c r="AK187" i="10"/>
  <c r="AJ187" i="10"/>
  <c r="AI187" i="10"/>
  <c r="X179" i="10"/>
  <c r="J179" i="10"/>
  <c r="J178" i="10"/>
  <c r="X177" i="10"/>
  <c r="J177" i="10"/>
  <c r="Y176" i="10"/>
  <c r="J176" i="10"/>
  <c r="X175" i="10"/>
  <c r="J175" i="10"/>
  <c r="Y174" i="10"/>
  <c r="J174" i="10"/>
  <c r="AT173" i="10"/>
  <c r="AS173" i="10"/>
  <c r="AR173" i="10"/>
  <c r="AQ173" i="10"/>
  <c r="AP173" i="10"/>
  <c r="AO173" i="10"/>
  <c r="AN173" i="10"/>
  <c r="AM173" i="10"/>
  <c r="AL173" i="10"/>
  <c r="AK173" i="10"/>
  <c r="AJ173" i="10"/>
  <c r="AI173" i="10"/>
  <c r="P170" i="10"/>
  <c r="X167" i="10"/>
  <c r="J167" i="10"/>
  <c r="J166" i="10"/>
  <c r="X165" i="10"/>
  <c r="J165" i="10"/>
  <c r="Y164" i="10"/>
  <c r="J164" i="10"/>
  <c r="X157" i="10"/>
  <c r="J157" i="10"/>
  <c r="Y156" i="10"/>
  <c r="J156" i="10"/>
  <c r="X155" i="10"/>
  <c r="J155" i="10"/>
  <c r="Y154" i="10"/>
  <c r="J154" i="10"/>
  <c r="AA152" i="10"/>
  <c r="J152" i="10"/>
  <c r="X151" i="10"/>
  <c r="J151" i="10"/>
  <c r="Q150" i="10"/>
  <c r="J150" i="10"/>
  <c r="AK149" i="10"/>
  <c r="AA149" i="10"/>
  <c r="J149" i="10"/>
  <c r="AA147" i="10"/>
  <c r="J147" i="10"/>
  <c r="S146" i="10"/>
  <c r="J146" i="10"/>
  <c r="AA145" i="10"/>
  <c r="J145" i="10"/>
  <c r="S144" i="10"/>
  <c r="J144" i="10"/>
  <c r="S140" i="10"/>
  <c r="Z137" i="10"/>
  <c r="J137" i="10"/>
  <c r="S136" i="10"/>
  <c r="J136" i="10"/>
  <c r="Z135" i="10"/>
  <c r="J135" i="10"/>
  <c r="S134" i="10"/>
  <c r="J134" i="10"/>
  <c r="Z127" i="10"/>
  <c r="J127" i="10"/>
  <c r="S126" i="10"/>
  <c r="J126" i="10"/>
  <c r="Z125" i="10"/>
  <c r="J125" i="10"/>
  <c r="S124" i="10"/>
  <c r="J124" i="10"/>
  <c r="AT123" i="10"/>
  <c r="AS123" i="10"/>
  <c r="AR123" i="10"/>
  <c r="AQ123" i="10"/>
  <c r="AP123" i="10"/>
  <c r="AO123" i="10"/>
  <c r="AN123" i="10"/>
  <c r="AM123" i="10"/>
  <c r="AL123" i="10"/>
  <c r="AK123" i="10"/>
  <c r="AJ123" i="10"/>
  <c r="AI123" i="10"/>
  <c r="AK117" i="10"/>
  <c r="AA117" i="10"/>
  <c r="J117" i="10"/>
  <c r="AO116" i="10"/>
  <c r="U116" i="10"/>
  <c r="J116" i="10"/>
  <c r="AA115" i="10"/>
  <c r="J115" i="10"/>
  <c r="U114" i="10"/>
  <c r="J114" i="10"/>
  <c r="AS109" i="10"/>
  <c r="W112" i="10"/>
  <c r="J112" i="10"/>
  <c r="J111" i="10"/>
  <c r="W110" i="10"/>
  <c r="J110" i="10"/>
  <c r="J109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N102" i="10"/>
  <c r="W102" i="10"/>
  <c r="J102" i="10"/>
  <c r="AN101" i="10"/>
  <c r="J101" i="10"/>
  <c r="W100" i="10"/>
  <c r="J100" i="10"/>
  <c r="J99" i="10"/>
  <c r="AO97" i="10"/>
  <c r="P93" i="10"/>
  <c r="J93" i="10"/>
  <c r="W92" i="10"/>
  <c r="J92" i="10"/>
  <c r="J91" i="10"/>
  <c r="X90" i="10"/>
  <c r="J90" i="10"/>
  <c r="AQ86" i="10"/>
  <c r="AP84" i="10"/>
  <c r="Y84" i="10"/>
  <c r="J84" i="10"/>
  <c r="Z83" i="10"/>
  <c r="J83" i="10"/>
  <c r="Y82" i="10"/>
  <c r="J82" i="10"/>
  <c r="Z81" i="10"/>
  <c r="J81" i="10"/>
  <c r="AT78" i="10"/>
  <c r="P75" i="10"/>
  <c r="J75" i="10"/>
  <c r="Z74" i="10"/>
  <c r="J74" i="10"/>
  <c r="P73" i="10"/>
  <c r="J73" i="10"/>
  <c r="Z72" i="10"/>
  <c r="J72" i="10"/>
  <c r="AS69" i="10"/>
  <c r="AI70" i="10"/>
  <c r="U66" i="10"/>
  <c r="J66" i="10"/>
  <c r="T65" i="10"/>
  <c r="J65" i="10"/>
  <c r="AT64" i="10"/>
  <c r="U64" i="10"/>
  <c r="J64" i="10"/>
  <c r="T63" i="10"/>
  <c r="J63" i="10"/>
  <c r="AT62" i="10"/>
  <c r="AS62" i="10"/>
  <c r="AR62" i="10"/>
  <c r="AQ62" i="10"/>
  <c r="AP62" i="10"/>
  <c r="AO62" i="10"/>
  <c r="AN62" i="10"/>
  <c r="AN59" i="10" s="1"/>
  <c r="AM62" i="10"/>
  <c r="AL62" i="10"/>
  <c r="AK62" i="10"/>
  <c r="AJ62" i="10"/>
  <c r="AI62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S55" i="10"/>
  <c r="AA54" i="10"/>
  <c r="J54" i="10"/>
  <c r="R53" i="10"/>
  <c r="J53" i="10"/>
  <c r="AS48" i="10"/>
  <c r="AL49" i="10"/>
  <c r="T51" i="10"/>
  <c r="J51" i="10"/>
  <c r="AA50" i="10"/>
  <c r="J50" i="10"/>
  <c r="T49" i="10"/>
  <c r="J49" i="10"/>
  <c r="Y48" i="10"/>
  <c r="J48" i="10"/>
  <c r="AT47" i="10"/>
  <c r="AT46" i="10" s="1"/>
  <c r="AS47" i="10"/>
  <c r="AR47" i="10"/>
  <c r="AQ47" i="10"/>
  <c r="AP47" i="10"/>
  <c r="AO47" i="10"/>
  <c r="AN47" i="10"/>
  <c r="AM47" i="10"/>
  <c r="AL47" i="10"/>
  <c r="AK47" i="10"/>
  <c r="AJ47" i="10"/>
  <c r="AI47" i="10"/>
  <c r="AT42" i="10"/>
  <c r="AS42" i="10"/>
  <c r="AS38" i="10" s="1"/>
  <c r="AR42" i="10"/>
  <c r="AQ42" i="10"/>
  <c r="AP42" i="10"/>
  <c r="AO42" i="10"/>
  <c r="AN42" i="10"/>
  <c r="AM42" i="10"/>
  <c r="AL42" i="10"/>
  <c r="AL39" i="10" s="1"/>
  <c r="AK42" i="10"/>
  <c r="AJ42" i="10"/>
  <c r="AI42" i="10"/>
  <c r="AA41" i="10"/>
  <c r="W39" i="10"/>
  <c r="J39" i="10"/>
  <c r="V38" i="10"/>
  <c r="J38" i="10"/>
  <c r="AA36" i="10"/>
  <c r="J36" i="10"/>
  <c r="AA35" i="10"/>
  <c r="J35" i="10"/>
  <c r="S34" i="10"/>
  <c r="J34" i="10"/>
  <c r="AA33" i="10"/>
  <c r="J33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T27" i="10"/>
  <c r="AT24" i="10" s="1"/>
  <c r="AS27" i="10"/>
  <c r="AR27" i="10"/>
  <c r="AR26" i="10" s="1"/>
  <c r="AQ27" i="10"/>
  <c r="AP27" i="10"/>
  <c r="AO27" i="10"/>
  <c r="AN27" i="10"/>
  <c r="AM27" i="10"/>
  <c r="AL27" i="10"/>
  <c r="AK27" i="10"/>
  <c r="AJ27" i="10"/>
  <c r="AI27" i="10"/>
  <c r="V24" i="10"/>
  <c r="J24" i="10"/>
  <c r="AA23" i="10"/>
  <c r="J23" i="10"/>
  <c r="AA21" i="10"/>
  <c r="J21" i="10"/>
  <c r="X20" i="10"/>
  <c r="J20" i="10"/>
  <c r="AA19" i="10"/>
  <c r="J19" i="10"/>
  <c r="X18" i="10"/>
  <c r="J18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A13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A9" i="10"/>
  <c r="J9" i="10"/>
  <c r="V8" i="10"/>
  <c r="J8" i="10"/>
  <c r="X6" i="10"/>
  <c r="J6" i="10"/>
  <c r="P5" i="10"/>
  <c r="J5" i="10"/>
  <c r="X4" i="10"/>
  <c r="J4" i="10"/>
  <c r="AM3" i="10"/>
  <c r="AA3" i="10"/>
  <c r="J3" i="10"/>
  <c r="AT71" i="9"/>
  <c r="AS71" i="9"/>
  <c r="AR71" i="9"/>
  <c r="AQ71" i="9"/>
  <c r="AP71" i="9"/>
  <c r="AO71" i="9"/>
  <c r="AN71" i="9"/>
  <c r="AM71" i="9"/>
  <c r="AL71" i="9"/>
  <c r="AK71" i="9"/>
  <c r="AJ71" i="9"/>
  <c r="AI71" i="9"/>
  <c r="AH97" i="9"/>
  <c r="E230" i="9"/>
  <c r="S208" i="9" s="1"/>
  <c r="AT221" i="9"/>
  <c r="AS221" i="9"/>
  <c r="AR221" i="9"/>
  <c r="AQ221" i="9"/>
  <c r="AP221" i="9"/>
  <c r="AO221" i="9"/>
  <c r="AN221" i="9"/>
  <c r="AM221" i="9"/>
  <c r="AL221" i="9"/>
  <c r="AK221" i="9"/>
  <c r="AJ221" i="9"/>
  <c r="AI221" i="9"/>
  <c r="AT217" i="9"/>
  <c r="AS217" i="9"/>
  <c r="AR217" i="9"/>
  <c r="AQ217" i="9"/>
  <c r="AP217" i="9"/>
  <c r="AO217" i="9"/>
  <c r="AN217" i="9"/>
  <c r="AM217" i="9"/>
  <c r="AL217" i="9"/>
  <c r="AK217" i="9"/>
  <c r="AJ217" i="9"/>
  <c r="AI217" i="9"/>
  <c r="AT213" i="9"/>
  <c r="AT210" i="9" s="1"/>
  <c r="AS213" i="9"/>
  <c r="AS211" i="9" s="1"/>
  <c r="AR213" i="9"/>
  <c r="AR211" i="9" s="1"/>
  <c r="AQ213" i="9"/>
  <c r="AQ211" i="9" s="1"/>
  <c r="AP213" i="9"/>
  <c r="AO213" i="9"/>
  <c r="AN213" i="9"/>
  <c r="AN211" i="9" s="1"/>
  <c r="AM213" i="9"/>
  <c r="AL213" i="9"/>
  <c r="AK213" i="9"/>
  <c r="AK210" i="9" s="1"/>
  <c r="AJ213" i="9"/>
  <c r="AJ211" i="9" s="1"/>
  <c r="AI213" i="9"/>
  <c r="AI212" i="9" s="1"/>
  <c r="AT209" i="9"/>
  <c r="AT208" i="9" s="1"/>
  <c r="AS209" i="9"/>
  <c r="AS208" i="9" s="1"/>
  <c r="AR209" i="9"/>
  <c r="AR206" i="9" s="1"/>
  <c r="AQ209" i="9"/>
  <c r="AQ208" i="9" s="1"/>
  <c r="AP209" i="9"/>
  <c r="AP207" i="9" s="1"/>
  <c r="AO209" i="9"/>
  <c r="AO206" i="9" s="1"/>
  <c r="AN209" i="9"/>
  <c r="AN207" i="9" s="1"/>
  <c r="AM209" i="9"/>
  <c r="AM206" i="9" s="1"/>
  <c r="AL209" i="9"/>
  <c r="AL208" i="9" s="1"/>
  <c r="AK209" i="9"/>
  <c r="AK206" i="9" s="1"/>
  <c r="AJ209" i="9"/>
  <c r="AJ207" i="9" s="1"/>
  <c r="AI209" i="9"/>
  <c r="AT205" i="9"/>
  <c r="AT202" i="9" s="1"/>
  <c r="AS205" i="9"/>
  <c r="AS202" i="9" s="1"/>
  <c r="AR205" i="9"/>
  <c r="AR203" i="9" s="1"/>
  <c r="AQ205" i="9"/>
  <c r="AQ203" i="9" s="1"/>
  <c r="AP205" i="9"/>
  <c r="AP204" i="9" s="1"/>
  <c r="AO205" i="9"/>
  <c r="AO204" i="9" s="1"/>
  <c r="AN205" i="9"/>
  <c r="AN204" i="9" s="1"/>
  <c r="AM205" i="9"/>
  <c r="AM202" i="9" s="1"/>
  <c r="AL205" i="9"/>
  <c r="AL203" i="9" s="1"/>
  <c r="AK205" i="9"/>
  <c r="AK203" i="9" s="1"/>
  <c r="AJ205" i="9"/>
  <c r="AJ202" i="9" s="1"/>
  <c r="AI205" i="9"/>
  <c r="AI202" i="9" s="1"/>
  <c r="AT201" i="9"/>
  <c r="AS201" i="9"/>
  <c r="AR201" i="9"/>
  <c r="AQ201" i="9"/>
  <c r="AP201" i="9"/>
  <c r="AO201" i="9"/>
  <c r="AN201" i="9"/>
  <c r="AM201" i="9"/>
  <c r="AL201" i="9"/>
  <c r="AK201" i="9"/>
  <c r="AJ201" i="9"/>
  <c r="AI201" i="9"/>
  <c r="P198" i="9"/>
  <c r="AT194" i="9"/>
  <c r="AS194" i="9"/>
  <c r="AR194" i="9"/>
  <c r="AQ194" i="9"/>
  <c r="AP194" i="9"/>
  <c r="AO194" i="9"/>
  <c r="AN194" i="9"/>
  <c r="AM194" i="9"/>
  <c r="AL194" i="9"/>
  <c r="AK194" i="9"/>
  <c r="AJ194" i="9"/>
  <c r="AI194" i="9"/>
  <c r="J193" i="9"/>
  <c r="AA192" i="9"/>
  <c r="J192" i="9"/>
  <c r="U191" i="9"/>
  <c r="AA190" i="9"/>
  <c r="U189" i="9"/>
  <c r="AA188" i="9"/>
  <c r="AT187" i="9"/>
  <c r="AS187" i="9"/>
  <c r="AR187" i="9"/>
  <c r="AQ187" i="9"/>
  <c r="AP187" i="9"/>
  <c r="AO187" i="9"/>
  <c r="AN187" i="9"/>
  <c r="AM187" i="9"/>
  <c r="AL187" i="9"/>
  <c r="AK187" i="9"/>
  <c r="AJ187" i="9"/>
  <c r="AI187" i="9"/>
  <c r="AT180" i="9"/>
  <c r="AS180" i="9"/>
  <c r="AR180" i="9"/>
  <c r="AQ180" i="9"/>
  <c r="AP180" i="9"/>
  <c r="AO180" i="9"/>
  <c r="AN180" i="9"/>
  <c r="AM180" i="9"/>
  <c r="AL180" i="9"/>
  <c r="AK180" i="9"/>
  <c r="AJ180" i="9"/>
  <c r="AI180" i="9"/>
  <c r="J179" i="9"/>
  <c r="J178" i="9"/>
  <c r="R176" i="9"/>
  <c r="S175" i="9"/>
  <c r="AT173" i="9"/>
  <c r="AS173" i="9"/>
  <c r="AR173" i="9"/>
  <c r="AQ173" i="9"/>
  <c r="AP173" i="9"/>
  <c r="AO173" i="9"/>
  <c r="AN173" i="9"/>
  <c r="AM173" i="9"/>
  <c r="AL173" i="9"/>
  <c r="AK173" i="9"/>
  <c r="AJ173" i="9"/>
  <c r="AI173" i="9"/>
  <c r="AA170" i="9"/>
  <c r="AT168" i="9"/>
  <c r="AS168" i="9"/>
  <c r="AR168" i="9"/>
  <c r="AQ168" i="9"/>
  <c r="AP168" i="9"/>
  <c r="AO168" i="9"/>
  <c r="AN168" i="9"/>
  <c r="AM168" i="9"/>
  <c r="AL168" i="9"/>
  <c r="AK168" i="9"/>
  <c r="AJ168" i="9"/>
  <c r="AI168" i="9"/>
  <c r="S167" i="9"/>
  <c r="J167" i="9"/>
  <c r="AA166" i="9"/>
  <c r="J166" i="9"/>
  <c r="J165" i="9"/>
  <c r="J164" i="9"/>
  <c r="AT163" i="9"/>
  <c r="AS163" i="9"/>
  <c r="AR163" i="9"/>
  <c r="AQ163" i="9"/>
  <c r="AP163" i="9"/>
  <c r="AO163" i="9"/>
  <c r="AN163" i="9"/>
  <c r="AM163" i="9"/>
  <c r="AL163" i="9"/>
  <c r="AK163" i="9"/>
  <c r="AJ163" i="9"/>
  <c r="AI163" i="9"/>
  <c r="AA160" i="9"/>
  <c r="AT158" i="9"/>
  <c r="AS158" i="9"/>
  <c r="AR158" i="9"/>
  <c r="AQ158" i="9"/>
  <c r="AP158" i="9"/>
  <c r="AO158" i="9"/>
  <c r="AN158" i="9"/>
  <c r="AM158" i="9"/>
  <c r="AL158" i="9"/>
  <c r="AK158" i="9"/>
  <c r="AJ158" i="9"/>
  <c r="AI158" i="9"/>
  <c r="S157" i="9"/>
  <c r="J157" i="9"/>
  <c r="J156" i="9"/>
  <c r="J155" i="9"/>
  <c r="J154" i="9"/>
  <c r="AT153" i="9"/>
  <c r="AS153" i="9"/>
  <c r="AR153" i="9"/>
  <c r="AQ153" i="9"/>
  <c r="AP153" i="9"/>
  <c r="AO153" i="9"/>
  <c r="AN153" i="9"/>
  <c r="AM153" i="9"/>
  <c r="AL153" i="9"/>
  <c r="AK153" i="9"/>
  <c r="AJ153" i="9"/>
  <c r="AI153" i="9"/>
  <c r="Z152" i="9"/>
  <c r="J152" i="9"/>
  <c r="T151" i="9"/>
  <c r="J151" i="9"/>
  <c r="AA150" i="9"/>
  <c r="J150" i="9"/>
  <c r="T149" i="9"/>
  <c r="J149" i="9"/>
  <c r="AT148" i="9"/>
  <c r="AS148" i="9"/>
  <c r="AR148" i="9"/>
  <c r="AQ148" i="9"/>
  <c r="AP148" i="9"/>
  <c r="AO148" i="9"/>
  <c r="AN148" i="9"/>
  <c r="AM148" i="9"/>
  <c r="AL148" i="9"/>
  <c r="AK148" i="9"/>
  <c r="AJ148" i="9"/>
  <c r="AI148" i="9"/>
  <c r="R147" i="9"/>
  <c r="J147" i="9"/>
  <c r="X146" i="9"/>
  <c r="J146" i="9"/>
  <c r="Y145" i="9"/>
  <c r="J145" i="9"/>
  <c r="J144" i="9"/>
  <c r="AT143" i="9"/>
  <c r="AS143" i="9"/>
  <c r="AR143" i="9"/>
  <c r="AQ143" i="9"/>
  <c r="AP143" i="9"/>
  <c r="AO143" i="9"/>
  <c r="AN143" i="9"/>
  <c r="AM143" i="9"/>
  <c r="AL143" i="9"/>
  <c r="AK143" i="9"/>
  <c r="AJ143" i="9"/>
  <c r="AI143" i="9"/>
  <c r="Z142" i="9"/>
  <c r="Y141" i="9"/>
  <c r="P139" i="9"/>
  <c r="AT138" i="9"/>
  <c r="AS138" i="9"/>
  <c r="AR138" i="9"/>
  <c r="AQ138" i="9"/>
  <c r="AP138" i="9"/>
  <c r="AO138" i="9"/>
  <c r="AN138" i="9"/>
  <c r="AM138" i="9"/>
  <c r="AL138" i="9"/>
  <c r="AK138" i="9"/>
  <c r="AJ138" i="9"/>
  <c r="AI138" i="9"/>
  <c r="AA137" i="9"/>
  <c r="J137" i="9"/>
  <c r="X136" i="9"/>
  <c r="J136" i="9"/>
  <c r="J135" i="9"/>
  <c r="X134" i="9"/>
  <c r="J134" i="9"/>
  <c r="AT133" i="9"/>
  <c r="AS133" i="9"/>
  <c r="AR133" i="9"/>
  <c r="AQ133" i="9"/>
  <c r="AP133" i="9"/>
  <c r="AO133" i="9"/>
  <c r="AN133" i="9"/>
  <c r="AM133" i="9"/>
  <c r="AL133" i="9"/>
  <c r="AK133" i="9"/>
  <c r="AJ133" i="9"/>
  <c r="AI133" i="9"/>
  <c r="Z132" i="9"/>
  <c r="AT128" i="9"/>
  <c r="AS128" i="9"/>
  <c r="AR128" i="9"/>
  <c r="AQ128" i="9"/>
  <c r="AP128" i="9"/>
  <c r="AO128" i="9"/>
  <c r="AN128" i="9"/>
  <c r="AM128" i="9"/>
  <c r="AL128" i="9"/>
  <c r="AK128" i="9"/>
  <c r="AJ128" i="9"/>
  <c r="AI128" i="9"/>
  <c r="J127" i="9"/>
  <c r="AA126" i="9"/>
  <c r="J126" i="9"/>
  <c r="Z125" i="9"/>
  <c r="J125" i="9"/>
  <c r="X124" i="9"/>
  <c r="J124" i="9"/>
  <c r="AT123" i="9"/>
  <c r="AS123" i="9"/>
  <c r="AR123" i="9"/>
  <c r="AQ123" i="9"/>
  <c r="AP123" i="9"/>
  <c r="AO123" i="9"/>
  <c r="AN123" i="9"/>
  <c r="AM123" i="9"/>
  <c r="AL123" i="9"/>
  <c r="AK123" i="9"/>
  <c r="AJ123" i="9"/>
  <c r="AI123" i="9"/>
  <c r="W122" i="9"/>
  <c r="P119" i="9"/>
  <c r="AT118" i="9"/>
  <c r="AS118" i="9"/>
  <c r="AR118" i="9"/>
  <c r="AQ118" i="9"/>
  <c r="AP118" i="9"/>
  <c r="AO118" i="9"/>
  <c r="AN118" i="9"/>
  <c r="AM118" i="9"/>
  <c r="AL118" i="9"/>
  <c r="AK118" i="9"/>
  <c r="AJ118" i="9"/>
  <c r="AI118" i="9"/>
  <c r="Z117" i="9"/>
  <c r="J117" i="9"/>
  <c r="R116" i="9"/>
  <c r="J116" i="9"/>
  <c r="Y115" i="9"/>
  <c r="J115" i="9"/>
  <c r="X114" i="9"/>
  <c r="J114" i="9"/>
  <c r="AT113" i="9"/>
  <c r="AS113" i="9"/>
  <c r="AR113" i="9"/>
  <c r="AQ113" i="9"/>
  <c r="AP113" i="9"/>
  <c r="AO113" i="9"/>
  <c r="AN113" i="9"/>
  <c r="AM113" i="9"/>
  <c r="AL113" i="9"/>
  <c r="AK113" i="9"/>
  <c r="AJ113" i="9"/>
  <c r="AI113" i="9"/>
  <c r="T112" i="9"/>
  <c r="J112" i="9"/>
  <c r="P111" i="9"/>
  <c r="J111" i="9"/>
  <c r="Z110" i="9"/>
  <c r="J110" i="9"/>
  <c r="W109" i="9"/>
  <c r="J109" i="9"/>
  <c r="AT108" i="9"/>
  <c r="AS108" i="9"/>
  <c r="AR108" i="9"/>
  <c r="AQ108" i="9"/>
  <c r="AP108" i="9"/>
  <c r="AO108" i="9"/>
  <c r="AN108" i="9"/>
  <c r="AM108" i="9"/>
  <c r="AL108" i="9"/>
  <c r="AK108" i="9"/>
  <c r="AJ108" i="9"/>
  <c r="AI108" i="9"/>
  <c r="AH107" i="9"/>
  <c r="S107" i="9"/>
  <c r="AH106" i="9"/>
  <c r="Y106" i="9"/>
  <c r="AH105" i="9"/>
  <c r="AH104" i="9"/>
  <c r="AT103" i="9"/>
  <c r="AS103" i="9"/>
  <c r="AR103" i="9"/>
  <c r="AQ103" i="9"/>
  <c r="AP103" i="9"/>
  <c r="AO103" i="9"/>
  <c r="AN103" i="9"/>
  <c r="AM103" i="9"/>
  <c r="AL103" i="9"/>
  <c r="AK103" i="9"/>
  <c r="AJ103" i="9"/>
  <c r="AI103" i="9"/>
  <c r="P102" i="9"/>
  <c r="J102" i="9"/>
  <c r="AA101" i="9"/>
  <c r="J101" i="9"/>
  <c r="Z100" i="9"/>
  <c r="J100" i="9"/>
  <c r="P99" i="9"/>
  <c r="J99" i="9"/>
  <c r="AT98" i="9"/>
  <c r="AS98" i="9"/>
  <c r="AS97" i="9" s="1"/>
  <c r="AR98" i="9"/>
  <c r="AR97" i="9" s="1"/>
  <c r="AQ98" i="9"/>
  <c r="AP98" i="9"/>
  <c r="AO98" i="9"/>
  <c r="AN98" i="9"/>
  <c r="AM98" i="9"/>
  <c r="AL98" i="9"/>
  <c r="AK98" i="9"/>
  <c r="AJ98" i="9"/>
  <c r="AI98" i="9"/>
  <c r="AH96" i="9"/>
  <c r="AH95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A93" i="9"/>
  <c r="J93" i="9"/>
  <c r="AA92" i="9"/>
  <c r="J92" i="9"/>
  <c r="W91" i="9"/>
  <c r="J91" i="9"/>
  <c r="S90" i="9"/>
  <c r="J90" i="9"/>
  <c r="AT89" i="9"/>
  <c r="AS89" i="9"/>
  <c r="AR89" i="9"/>
  <c r="AQ89" i="9"/>
  <c r="AP89" i="9"/>
  <c r="AO89" i="9"/>
  <c r="AN89" i="9"/>
  <c r="AM89" i="9"/>
  <c r="AL89" i="9"/>
  <c r="AK89" i="9"/>
  <c r="AJ89" i="9"/>
  <c r="AI89" i="9"/>
  <c r="AH88" i="9"/>
  <c r="AH87" i="9"/>
  <c r="AH86" i="9"/>
  <c r="AT85" i="9"/>
  <c r="AS85" i="9"/>
  <c r="AR85" i="9"/>
  <c r="AQ85" i="9"/>
  <c r="AP85" i="9"/>
  <c r="AO85" i="9"/>
  <c r="AN85" i="9"/>
  <c r="AM85" i="9"/>
  <c r="AL85" i="9"/>
  <c r="AK85" i="9"/>
  <c r="AJ85" i="9"/>
  <c r="AI85" i="9"/>
  <c r="J84" i="9"/>
  <c r="J83" i="9"/>
  <c r="J82" i="9"/>
  <c r="U81" i="9"/>
  <c r="J81" i="9"/>
  <c r="AT80" i="9"/>
  <c r="AS80" i="9"/>
  <c r="AR80" i="9"/>
  <c r="AQ80" i="9"/>
  <c r="AP80" i="9"/>
  <c r="AO80" i="9"/>
  <c r="AN80" i="9"/>
  <c r="AM80" i="9"/>
  <c r="AL80" i="9"/>
  <c r="AK80" i="9"/>
  <c r="AJ80" i="9"/>
  <c r="AI80" i="9"/>
  <c r="AH79" i="9"/>
  <c r="AH78" i="9"/>
  <c r="AH77" i="9"/>
  <c r="AT76" i="9"/>
  <c r="AS76" i="9"/>
  <c r="AR76" i="9"/>
  <c r="AQ76" i="9"/>
  <c r="AP76" i="9"/>
  <c r="AO76" i="9"/>
  <c r="AN76" i="9"/>
  <c r="AM76" i="9"/>
  <c r="AL76" i="9"/>
  <c r="AK76" i="9"/>
  <c r="AJ76" i="9"/>
  <c r="AI76" i="9"/>
  <c r="X75" i="9"/>
  <c r="J75" i="9"/>
  <c r="Q74" i="9"/>
  <c r="J74" i="9"/>
  <c r="J73" i="9"/>
  <c r="X72" i="9"/>
  <c r="J72" i="9"/>
  <c r="AH70" i="9"/>
  <c r="AH69" i="9"/>
  <c r="AH68" i="9"/>
  <c r="AT67" i="9"/>
  <c r="AS67" i="9"/>
  <c r="AR67" i="9"/>
  <c r="AQ67" i="9"/>
  <c r="AP67" i="9"/>
  <c r="AO67" i="9"/>
  <c r="AN67" i="9"/>
  <c r="AM67" i="9"/>
  <c r="AL67" i="9"/>
  <c r="AK67" i="9"/>
  <c r="AJ67" i="9"/>
  <c r="AI67" i="9"/>
  <c r="J66" i="9"/>
  <c r="X65" i="9"/>
  <c r="J65" i="9"/>
  <c r="J64" i="9"/>
  <c r="J63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U61" i="9"/>
  <c r="Z60" i="9"/>
  <c r="S59" i="9"/>
  <c r="R58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Q56" i="9"/>
  <c r="R55" i="9"/>
  <c r="P54" i="9"/>
  <c r="J54" i="9"/>
  <c r="J53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P51" i="9"/>
  <c r="J51" i="9"/>
  <c r="Q50" i="9"/>
  <c r="J50" i="9"/>
  <c r="S49" i="9"/>
  <c r="J49" i="9"/>
  <c r="S48" i="9"/>
  <c r="J48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J39" i="9"/>
  <c r="J38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J36" i="9"/>
  <c r="T35" i="9"/>
  <c r="J35" i="9"/>
  <c r="AA34" i="9"/>
  <c r="J34" i="9"/>
  <c r="S33" i="9"/>
  <c r="J33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R30" i="9"/>
  <c r="S29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Q26" i="9"/>
  <c r="R25" i="9"/>
  <c r="AA24" i="9"/>
  <c r="J24" i="9"/>
  <c r="Q23" i="9"/>
  <c r="J23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S21" i="9"/>
  <c r="J21" i="9"/>
  <c r="J20" i="9"/>
  <c r="J19" i="9"/>
  <c r="J18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T15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A10" i="9"/>
  <c r="Q9" i="9"/>
  <c r="J9" i="9"/>
  <c r="AA8" i="9"/>
  <c r="J8" i="9"/>
  <c r="AT7" i="9"/>
  <c r="AS7" i="9"/>
  <c r="AR7" i="9"/>
  <c r="AQ7" i="9"/>
  <c r="AP7" i="9"/>
  <c r="AO7" i="9"/>
  <c r="AN7" i="9"/>
  <c r="AM7" i="9"/>
  <c r="AL7" i="9"/>
  <c r="AK7" i="9"/>
  <c r="AJ7" i="9"/>
  <c r="AI7" i="9"/>
  <c r="AA6" i="9"/>
  <c r="J6" i="9"/>
  <c r="T5" i="9"/>
  <c r="J5" i="9"/>
  <c r="Y4" i="9"/>
  <c r="J4" i="9"/>
  <c r="AA3" i="9"/>
  <c r="J3" i="9"/>
  <c r="AT72" i="8"/>
  <c r="AT71" i="8" s="1"/>
  <c r="AS72" i="8"/>
  <c r="AR72" i="8"/>
  <c r="AQ72" i="8"/>
  <c r="AP72" i="8"/>
  <c r="AO72" i="8"/>
  <c r="AN72" i="8"/>
  <c r="AM72" i="8"/>
  <c r="AL72" i="8"/>
  <c r="AK72" i="8"/>
  <c r="AJ72" i="8"/>
  <c r="AI72" i="8"/>
  <c r="AI191" i="8"/>
  <c r="Z231" i="8"/>
  <c r="Y231" i="8"/>
  <c r="T231" i="8"/>
  <c r="AA230" i="8"/>
  <c r="Z230" i="8"/>
  <c r="Y230" i="8"/>
  <c r="X230" i="8"/>
  <c r="W230" i="8"/>
  <c r="V230" i="8"/>
  <c r="U230" i="8"/>
  <c r="T230" i="8"/>
  <c r="S230" i="8"/>
  <c r="Q230" i="8"/>
  <c r="P230" i="8"/>
  <c r="E236" i="8"/>
  <c r="AA232" i="8"/>
  <c r="Z232" i="8"/>
  <c r="Y232" i="8"/>
  <c r="X232" i="8"/>
  <c r="W232" i="8"/>
  <c r="V232" i="8"/>
  <c r="U232" i="8"/>
  <c r="T232" i="8"/>
  <c r="R232" i="8"/>
  <c r="Q232" i="8"/>
  <c r="P232" i="8"/>
  <c r="AT227" i="8"/>
  <c r="AS227" i="8"/>
  <c r="AR227" i="8"/>
  <c r="AQ227" i="8"/>
  <c r="AP227" i="8"/>
  <c r="AO227" i="8"/>
  <c r="AN227" i="8"/>
  <c r="AM227" i="8"/>
  <c r="AL227" i="8"/>
  <c r="AK227" i="8"/>
  <c r="AJ227" i="8"/>
  <c r="AI227" i="8"/>
  <c r="AT222" i="8"/>
  <c r="AS222" i="8"/>
  <c r="AR222" i="8"/>
  <c r="AQ222" i="8"/>
  <c r="AP222" i="8"/>
  <c r="AO222" i="8"/>
  <c r="AN222" i="8"/>
  <c r="AM222" i="8"/>
  <c r="AL222" i="8"/>
  <c r="AK222" i="8"/>
  <c r="AJ222" i="8"/>
  <c r="AI222" i="8"/>
  <c r="AT217" i="8"/>
  <c r="AT215" i="8" s="1"/>
  <c r="AS217" i="8"/>
  <c r="AR217" i="8"/>
  <c r="AR214" i="8" s="1"/>
  <c r="AQ217" i="8"/>
  <c r="AQ216" i="8" s="1"/>
  <c r="AP217" i="8"/>
  <c r="AP216" i="8" s="1"/>
  <c r="AO217" i="8"/>
  <c r="AO214" i="8" s="1"/>
  <c r="AN217" i="8"/>
  <c r="AN216" i="8" s="1"/>
  <c r="AM217" i="8"/>
  <c r="AL217" i="8"/>
  <c r="AL214" i="8" s="1"/>
  <c r="AK217" i="8"/>
  <c r="AK216" i="8" s="1"/>
  <c r="AJ217" i="8"/>
  <c r="AJ214" i="8" s="1"/>
  <c r="AI217" i="8"/>
  <c r="AI215" i="8" s="1"/>
  <c r="AM216" i="8"/>
  <c r="AT213" i="8"/>
  <c r="AS213" i="8"/>
  <c r="AS211" i="8" s="1"/>
  <c r="AR213" i="8"/>
  <c r="AR211" i="8" s="1"/>
  <c r="AQ213" i="8"/>
  <c r="AQ210" i="8" s="1"/>
  <c r="AP213" i="8"/>
  <c r="AP210" i="8" s="1"/>
  <c r="AO213" i="8"/>
  <c r="AN213" i="8"/>
  <c r="AM213" i="8"/>
  <c r="AM212" i="8" s="1"/>
  <c r="AL213" i="8"/>
  <c r="AK213" i="8"/>
  <c r="AK212" i="8" s="1"/>
  <c r="AJ213" i="8"/>
  <c r="AJ212" i="8" s="1"/>
  <c r="AI213" i="8"/>
  <c r="AI212" i="8" s="1"/>
  <c r="AT209" i="8"/>
  <c r="AT206" i="8" s="1"/>
  <c r="AS209" i="8"/>
  <c r="AS207" i="8" s="1"/>
  <c r="AR209" i="8"/>
  <c r="AQ209" i="8"/>
  <c r="AQ206" i="8" s="1"/>
  <c r="AP209" i="8"/>
  <c r="AP207" i="8" s="1"/>
  <c r="AO209" i="8"/>
  <c r="AO207" i="8" s="1"/>
  <c r="AN209" i="8"/>
  <c r="AN207" i="8" s="1"/>
  <c r="AM209" i="8"/>
  <c r="AL209" i="8"/>
  <c r="AL207" i="8" s="1"/>
  <c r="AK209" i="8"/>
  <c r="AJ209" i="8"/>
  <c r="AJ206" i="8" s="1"/>
  <c r="AI209" i="8"/>
  <c r="AI208" i="8" s="1"/>
  <c r="AT205" i="8"/>
  <c r="AS205" i="8"/>
  <c r="AR205" i="8"/>
  <c r="AQ205" i="8"/>
  <c r="AP205" i="8"/>
  <c r="AO205" i="8"/>
  <c r="AN205" i="8"/>
  <c r="AM205" i="8"/>
  <c r="AL205" i="8"/>
  <c r="AK205" i="8"/>
  <c r="AJ205" i="8"/>
  <c r="AI205" i="8"/>
  <c r="AO199" i="8"/>
  <c r="AT198" i="8"/>
  <c r="AS198" i="8"/>
  <c r="AR198" i="8"/>
  <c r="AQ198" i="8"/>
  <c r="AP198" i="8"/>
  <c r="AO198" i="8"/>
  <c r="AN198" i="8"/>
  <c r="AM198" i="8"/>
  <c r="AL198" i="8"/>
  <c r="AK198" i="8"/>
  <c r="AJ198" i="8"/>
  <c r="AI198" i="8"/>
  <c r="J197" i="8"/>
  <c r="J196" i="8"/>
  <c r="Z194" i="8"/>
  <c r="AT191" i="8"/>
  <c r="AS191" i="8"/>
  <c r="AR191" i="8"/>
  <c r="AQ191" i="8"/>
  <c r="AP191" i="8"/>
  <c r="AO191" i="8"/>
  <c r="AN191" i="8"/>
  <c r="AM191" i="8"/>
  <c r="AL191" i="8"/>
  <c r="AK191" i="8"/>
  <c r="AJ191" i="8"/>
  <c r="AT184" i="8"/>
  <c r="AS184" i="8"/>
  <c r="AR184" i="8"/>
  <c r="AQ184" i="8"/>
  <c r="AP184" i="8"/>
  <c r="AO184" i="8"/>
  <c r="AN184" i="8"/>
  <c r="AM184" i="8"/>
  <c r="AL184" i="8"/>
  <c r="AK184" i="8"/>
  <c r="AJ184" i="8"/>
  <c r="AI184" i="8"/>
  <c r="J183" i="8"/>
  <c r="J182" i="8"/>
  <c r="Z181" i="8"/>
  <c r="AT177" i="8"/>
  <c r="AT173" i="8" s="1"/>
  <c r="AS177" i="8"/>
  <c r="AR177" i="8"/>
  <c r="AQ177" i="8"/>
  <c r="AP177" i="8"/>
  <c r="AO177" i="8"/>
  <c r="AN177" i="8"/>
  <c r="AM177" i="8"/>
  <c r="AL177" i="8"/>
  <c r="AK177" i="8"/>
  <c r="AJ177" i="8"/>
  <c r="AI177" i="8"/>
  <c r="AT172" i="8"/>
  <c r="AS172" i="8"/>
  <c r="AR172" i="8"/>
  <c r="AQ172" i="8"/>
  <c r="AP172" i="8"/>
  <c r="AN172" i="8"/>
  <c r="AM172" i="8"/>
  <c r="AL172" i="8"/>
  <c r="AK172" i="8"/>
  <c r="AJ172" i="8"/>
  <c r="AI172" i="8"/>
  <c r="J171" i="8"/>
  <c r="Y170" i="8"/>
  <c r="J170" i="8"/>
  <c r="J169" i="8"/>
  <c r="J168" i="8"/>
  <c r="AT167" i="8"/>
  <c r="AS167" i="8"/>
  <c r="AR167" i="8"/>
  <c r="AQ167" i="8"/>
  <c r="AP167" i="8"/>
  <c r="AO167" i="8"/>
  <c r="AN167" i="8"/>
  <c r="AM167" i="8"/>
  <c r="AL167" i="8"/>
  <c r="AK167" i="8"/>
  <c r="AJ167" i="8"/>
  <c r="AI167" i="8"/>
  <c r="AT162" i="8"/>
  <c r="AS162" i="8"/>
  <c r="AR162" i="8"/>
  <c r="AQ162" i="8"/>
  <c r="AP162" i="8"/>
  <c r="AN162" i="8"/>
  <c r="AM162" i="8"/>
  <c r="AL162" i="8"/>
  <c r="AK162" i="8"/>
  <c r="AJ162" i="8"/>
  <c r="AI162" i="8"/>
  <c r="J161" i="8"/>
  <c r="J160" i="8"/>
  <c r="J159" i="8"/>
  <c r="J158" i="8"/>
  <c r="AT157" i="8"/>
  <c r="AS157" i="8"/>
  <c r="AR157" i="8"/>
  <c r="AQ157" i="8"/>
  <c r="AP157" i="8"/>
  <c r="AO157" i="8"/>
  <c r="AN157" i="8"/>
  <c r="AM157" i="8"/>
  <c r="AL157" i="8"/>
  <c r="AK157" i="8"/>
  <c r="AJ157" i="8"/>
  <c r="AI157" i="8"/>
  <c r="X156" i="8"/>
  <c r="J156" i="8"/>
  <c r="J155" i="8"/>
  <c r="J154" i="8"/>
  <c r="J153" i="8"/>
  <c r="AT152" i="8"/>
  <c r="AS152" i="8"/>
  <c r="AR152" i="8"/>
  <c r="AQ152" i="8"/>
  <c r="AP152" i="8"/>
  <c r="AO152" i="8"/>
  <c r="AN152" i="8"/>
  <c r="AM152" i="8"/>
  <c r="AL152" i="8"/>
  <c r="AK152" i="8"/>
  <c r="AJ152" i="8"/>
  <c r="AI152" i="8"/>
  <c r="J151" i="8"/>
  <c r="J150" i="8"/>
  <c r="J149" i="8"/>
  <c r="P148" i="8"/>
  <c r="J148" i="8"/>
  <c r="AT147" i="8"/>
  <c r="AS147" i="8"/>
  <c r="AR147" i="8"/>
  <c r="AQ147" i="8"/>
  <c r="AP147" i="8"/>
  <c r="AO147" i="8"/>
  <c r="AN147" i="8"/>
  <c r="AM147" i="8"/>
  <c r="AL147" i="8"/>
  <c r="AK147" i="8"/>
  <c r="AJ147" i="8"/>
  <c r="AI147" i="8"/>
  <c r="X145" i="8"/>
  <c r="AT142" i="8"/>
  <c r="AS142" i="8"/>
  <c r="AR142" i="8"/>
  <c r="AQ142" i="8"/>
  <c r="AP142" i="8"/>
  <c r="AO142" i="8"/>
  <c r="AN142" i="8"/>
  <c r="AM142" i="8"/>
  <c r="AL142" i="8"/>
  <c r="AK142" i="8"/>
  <c r="AJ142" i="8"/>
  <c r="AI142" i="8"/>
  <c r="AA141" i="8"/>
  <c r="J141" i="8"/>
  <c r="S140" i="8"/>
  <c r="J140" i="8"/>
  <c r="V139" i="8"/>
  <c r="J139" i="8"/>
  <c r="J138" i="8"/>
  <c r="AT137" i="8"/>
  <c r="AS137" i="8"/>
  <c r="AR137" i="8"/>
  <c r="AQ137" i="8"/>
  <c r="AP137" i="8"/>
  <c r="AO137" i="8"/>
  <c r="AN137" i="8"/>
  <c r="AM137" i="8"/>
  <c r="AL137" i="8"/>
  <c r="AK137" i="8"/>
  <c r="AJ137" i="8"/>
  <c r="AI137" i="8"/>
  <c r="AT132" i="8"/>
  <c r="AS132" i="8"/>
  <c r="AR132" i="8"/>
  <c r="AQ132" i="8"/>
  <c r="AP132" i="8"/>
  <c r="AO132" i="8"/>
  <c r="AN132" i="8"/>
  <c r="AM132" i="8"/>
  <c r="AL132" i="8"/>
  <c r="AK132" i="8"/>
  <c r="AJ132" i="8"/>
  <c r="AI132" i="8"/>
  <c r="P131" i="8"/>
  <c r="J131" i="8"/>
  <c r="J130" i="8"/>
  <c r="J129" i="8"/>
  <c r="J128" i="8"/>
  <c r="AT127" i="8"/>
  <c r="AS127" i="8"/>
  <c r="AR127" i="8"/>
  <c r="AQ127" i="8"/>
  <c r="AP127" i="8"/>
  <c r="AO127" i="8"/>
  <c r="AN127" i="8"/>
  <c r="AM127" i="8"/>
  <c r="AL127" i="8"/>
  <c r="AK127" i="8"/>
  <c r="AJ127" i="8"/>
  <c r="AJ126" i="8" s="1"/>
  <c r="AI127" i="8"/>
  <c r="AT122" i="8"/>
  <c r="AS122" i="8"/>
  <c r="AR122" i="8"/>
  <c r="AQ122" i="8"/>
  <c r="AP122" i="8"/>
  <c r="AO122" i="8"/>
  <c r="AN122" i="8"/>
  <c r="AM122" i="8"/>
  <c r="AL122" i="8"/>
  <c r="AK122" i="8"/>
  <c r="AJ122" i="8"/>
  <c r="AI122" i="8"/>
  <c r="J121" i="8"/>
  <c r="R120" i="8"/>
  <c r="J120" i="8"/>
  <c r="J119" i="8"/>
  <c r="J118" i="8"/>
  <c r="AT117" i="8"/>
  <c r="AS117" i="8"/>
  <c r="AR117" i="8"/>
  <c r="AQ117" i="8"/>
  <c r="AP117" i="8"/>
  <c r="AO117" i="8"/>
  <c r="AN117" i="8"/>
  <c r="AM117" i="8"/>
  <c r="AL117" i="8"/>
  <c r="AK117" i="8"/>
  <c r="AJ117" i="8"/>
  <c r="AI117" i="8"/>
  <c r="AA116" i="8"/>
  <c r="J116" i="8"/>
  <c r="Y115" i="8"/>
  <c r="J115" i="8"/>
  <c r="AA114" i="8"/>
  <c r="J114" i="8"/>
  <c r="J113" i="8"/>
  <c r="AT112" i="8"/>
  <c r="AS112" i="8"/>
  <c r="AR112" i="8"/>
  <c r="AQ112" i="8"/>
  <c r="AP112" i="8"/>
  <c r="AO112" i="8"/>
  <c r="AN112" i="8"/>
  <c r="AM112" i="8"/>
  <c r="AL112" i="8"/>
  <c r="AK112" i="8"/>
  <c r="AJ112" i="8"/>
  <c r="AI112" i="8"/>
  <c r="U110" i="8"/>
  <c r="AT107" i="8"/>
  <c r="AS107" i="8"/>
  <c r="AR107" i="8"/>
  <c r="AQ107" i="8"/>
  <c r="AP107" i="8"/>
  <c r="AO107" i="8"/>
  <c r="AN107" i="8"/>
  <c r="AM107" i="8"/>
  <c r="AL107" i="8"/>
  <c r="AK107" i="8"/>
  <c r="AJ107" i="8"/>
  <c r="AI107" i="8"/>
  <c r="AA106" i="8"/>
  <c r="J106" i="8"/>
  <c r="J105" i="8"/>
  <c r="J104" i="8"/>
  <c r="J103" i="8"/>
  <c r="AT102" i="8"/>
  <c r="AS102" i="8"/>
  <c r="AR102" i="8"/>
  <c r="AQ102" i="8"/>
  <c r="AP102" i="8"/>
  <c r="AO102" i="8"/>
  <c r="AN102" i="8"/>
  <c r="AM102" i="8"/>
  <c r="AL102" i="8"/>
  <c r="AL101" i="8" s="1"/>
  <c r="AK102" i="8"/>
  <c r="AJ102" i="8"/>
  <c r="AI102" i="8"/>
  <c r="AT97" i="8"/>
  <c r="AS97" i="8"/>
  <c r="AR97" i="8"/>
  <c r="AQ97" i="8"/>
  <c r="AP97" i="8"/>
  <c r="AO97" i="8"/>
  <c r="AN97" i="8"/>
  <c r="AM97" i="8"/>
  <c r="AL97" i="8"/>
  <c r="AK97" i="8"/>
  <c r="AJ97" i="8"/>
  <c r="AI97" i="8"/>
  <c r="J96" i="8"/>
  <c r="J95" i="8"/>
  <c r="J94" i="8"/>
  <c r="J93" i="8"/>
  <c r="AT92" i="8"/>
  <c r="AS92" i="8"/>
  <c r="AR92" i="8"/>
  <c r="AQ92" i="8"/>
  <c r="AQ91" i="8" s="1"/>
  <c r="AP92" i="8"/>
  <c r="AO92" i="8"/>
  <c r="AN92" i="8"/>
  <c r="AM92" i="8"/>
  <c r="AL92" i="8"/>
  <c r="AK92" i="8"/>
  <c r="AJ92" i="8"/>
  <c r="AI92" i="8"/>
  <c r="Y90" i="8"/>
  <c r="W89" i="8"/>
  <c r="AT87" i="8"/>
  <c r="AT83" i="8" s="1"/>
  <c r="AS87" i="8"/>
  <c r="AR87" i="8"/>
  <c r="AQ87" i="8"/>
  <c r="AP87" i="8"/>
  <c r="AO87" i="8"/>
  <c r="AN87" i="8"/>
  <c r="AM87" i="8"/>
  <c r="AL87" i="8"/>
  <c r="AK87" i="8"/>
  <c r="AJ87" i="8"/>
  <c r="AI87" i="8"/>
  <c r="J86" i="8"/>
  <c r="R85" i="8"/>
  <c r="J85" i="8"/>
  <c r="J84" i="8"/>
  <c r="J83" i="8"/>
  <c r="AT82" i="8"/>
  <c r="AS82" i="8"/>
  <c r="AR82" i="8"/>
  <c r="AQ82" i="8"/>
  <c r="AP82" i="8"/>
  <c r="AO82" i="8"/>
  <c r="AN82" i="8"/>
  <c r="AM82" i="8"/>
  <c r="AL82" i="8"/>
  <c r="AK82" i="8"/>
  <c r="AJ82" i="8"/>
  <c r="AI82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J76" i="8"/>
  <c r="J75" i="8"/>
  <c r="Z74" i="8"/>
  <c r="J74" i="8"/>
  <c r="J73" i="8"/>
  <c r="AT67" i="8"/>
  <c r="AS67" i="8"/>
  <c r="AR67" i="8"/>
  <c r="AQ67" i="8"/>
  <c r="AP67" i="8"/>
  <c r="AO67" i="8"/>
  <c r="AN67" i="8"/>
  <c r="AM67" i="8"/>
  <c r="AK67" i="8"/>
  <c r="AJ67" i="8"/>
  <c r="AI67" i="8"/>
  <c r="P66" i="8"/>
  <c r="J66" i="8"/>
  <c r="V65" i="8"/>
  <c r="J65" i="8"/>
  <c r="AA64" i="8"/>
  <c r="J64" i="8"/>
  <c r="W63" i="8"/>
  <c r="J63" i="8"/>
  <c r="AT62" i="8"/>
  <c r="AS62" i="8"/>
  <c r="AR62" i="8"/>
  <c r="AR58" i="8" s="1"/>
  <c r="AQ62" i="8"/>
  <c r="AP62" i="8"/>
  <c r="AO62" i="8"/>
  <c r="AN62" i="8"/>
  <c r="AM62" i="8"/>
  <c r="AL62" i="8"/>
  <c r="AK62" i="8"/>
  <c r="AJ62" i="8"/>
  <c r="AI62" i="8"/>
  <c r="AT57" i="8"/>
  <c r="AS57" i="8"/>
  <c r="AR57" i="8"/>
  <c r="AQ57" i="8"/>
  <c r="AP57" i="8"/>
  <c r="AP53" i="8" s="1"/>
  <c r="AO57" i="8"/>
  <c r="AN57" i="8"/>
  <c r="AM57" i="8"/>
  <c r="AL57" i="8"/>
  <c r="AK57" i="8"/>
  <c r="AJ57" i="8"/>
  <c r="AI57" i="8"/>
  <c r="J54" i="8"/>
  <c r="J53" i="8"/>
  <c r="AT52" i="8"/>
  <c r="AS52" i="8"/>
  <c r="AR52" i="8"/>
  <c r="AQ52" i="8"/>
  <c r="AP52" i="8"/>
  <c r="AO52" i="8"/>
  <c r="AN52" i="8"/>
  <c r="AM52" i="8"/>
  <c r="AK52" i="8"/>
  <c r="AJ52" i="8"/>
  <c r="AI52" i="8"/>
  <c r="J51" i="8"/>
  <c r="J50" i="8"/>
  <c r="J49" i="8"/>
  <c r="J48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V45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T40" i="8"/>
  <c r="S39" i="8"/>
  <c r="J39" i="8"/>
  <c r="AA38" i="8"/>
  <c r="J38" i="8"/>
  <c r="AT37" i="8"/>
  <c r="AS37" i="8"/>
  <c r="AR37" i="8"/>
  <c r="AQ37" i="8"/>
  <c r="AP37" i="8"/>
  <c r="AO37" i="8"/>
  <c r="AN37" i="8"/>
  <c r="AM37" i="8"/>
  <c r="AK37" i="8"/>
  <c r="AJ37" i="8"/>
  <c r="AI37" i="8"/>
  <c r="J36" i="8"/>
  <c r="V35" i="8"/>
  <c r="J35" i="8"/>
  <c r="J34" i="8"/>
  <c r="J33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T31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J24" i="8"/>
  <c r="J23" i="8"/>
  <c r="AT22" i="8"/>
  <c r="AS22" i="8"/>
  <c r="AR22" i="8"/>
  <c r="AQ22" i="8"/>
  <c r="AP22" i="8"/>
  <c r="AO22" i="8"/>
  <c r="AN22" i="8"/>
  <c r="AM22" i="8"/>
  <c r="AK22" i="8"/>
  <c r="AJ22" i="8"/>
  <c r="AI22" i="8"/>
  <c r="J21" i="8"/>
  <c r="AA20" i="8"/>
  <c r="J20" i="8"/>
  <c r="J19" i="8"/>
  <c r="J18" i="8"/>
  <c r="AT17" i="8"/>
  <c r="AS17" i="8"/>
  <c r="AR17" i="8"/>
  <c r="AQ17" i="8"/>
  <c r="AP17" i="8"/>
  <c r="AO17" i="8"/>
  <c r="AN17" i="8"/>
  <c r="AM17" i="8"/>
  <c r="AL17" i="8"/>
  <c r="AL15" i="8" s="1"/>
  <c r="AK17" i="8"/>
  <c r="AJ17" i="8"/>
  <c r="AI17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U9" i="8"/>
  <c r="J9" i="8"/>
  <c r="J8" i="8"/>
  <c r="AT7" i="8"/>
  <c r="AS7" i="8"/>
  <c r="AR7" i="8"/>
  <c r="AQ7" i="8"/>
  <c r="AP7" i="8"/>
  <c r="AO7" i="8"/>
  <c r="AN7" i="8"/>
  <c r="AM7" i="8"/>
  <c r="AK7" i="8"/>
  <c r="AJ7" i="8"/>
  <c r="AI7" i="8"/>
  <c r="S6" i="8"/>
  <c r="J6" i="8"/>
  <c r="J5" i="8"/>
  <c r="J4" i="8"/>
  <c r="Z3" i="8"/>
  <c r="J3" i="8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J7" i="1"/>
  <c r="AK7" i="1"/>
  <c r="AL7" i="1"/>
  <c r="AM7" i="1"/>
  <c r="AN7" i="1"/>
  <c r="AO7" i="1"/>
  <c r="AP7" i="1"/>
  <c r="AQ7" i="1"/>
  <c r="AR7" i="1"/>
  <c r="AS7" i="1"/>
  <c r="AT7" i="1"/>
  <c r="AI7" i="1"/>
  <c r="AQ181" i="10" l="1"/>
  <c r="AQ182" i="10"/>
  <c r="O203" i="10"/>
  <c r="O202" i="10"/>
  <c r="V202" i="10" s="1"/>
  <c r="O97" i="10"/>
  <c r="O96" i="10"/>
  <c r="Q96" i="10" s="1"/>
  <c r="O95" i="10"/>
  <c r="O88" i="10"/>
  <c r="Q88" i="10" s="1"/>
  <c r="O87" i="10"/>
  <c r="Z87" i="10" s="1"/>
  <c r="O220" i="10"/>
  <c r="Z220" i="10" s="1"/>
  <c r="O86" i="10"/>
  <c r="W86" i="10" s="1"/>
  <c r="O219" i="10"/>
  <c r="O79" i="10"/>
  <c r="Q79" i="10" s="1"/>
  <c r="O78" i="10"/>
  <c r="V78" i="10" s="1"/>
  <c r="O77" i="10"/>
  <c r="X77" i="10" s="1"/>
  <c r="O215" i="10"/>
  <c r="O70" i="10"/>
  <c r="O214" i="10"/>
  <c r="AA214" i="10" s="1"/>
  <c r="O69" i="10"/>
  <c r="Q69" i="10" s="1"/>
  <c r="O68" i="10"/>
  <c r="S68" i="10" s="1"/>
  <c r="O204" i="10"/>
  <c r="S204" i="10" s="1"/>
  <c r="O218" i="10"/>
  <c r="Z218" i="10" s="1"/>
  <c r="O216" i="10"/>
  <c r="O212" i="10"/>
  <c r="W212" i="10" s="1"/>
  <c r="O211" i="10"/>
  <c r="P211" i="10" s="1"/>
  <c r="O210" i="10"/>
  <c r="R210" i="10" s="1"/>
  <c r="O208" i="10"/>
  <c r="V208" i="10" s="1"/>
  <c r="O207" i="10"/>
  <c r="O206" i="10"/>
  <c r="Y206" i="10" s="1"/>
  <c r="AO85" i="8"/>
  <c r="AQ88" i="8"/>
  <c r="AQ90" i="8"/>
  <c r="AP18" i="8"/>
  <c r="AT69" i="8"/>
  <c r="AL169" i="8"/>
  <c r="O215" i="8"/>
  <c r="W215" i="8" s="1"/>
  <c r="O214" i="8"/>
  <c r="O211" i="8"/>
  <c r="V211" i="8" s="1"/>
  <c r="O210" i="8"/>
  <c r="O208" i="8"/>
  <c r="T208" i="8" s="1"/>
  <c r="O207" i="8"/>
  <c r="O212" i="8"/>
  <c r="P212" i="8" s="1"/>
  <c r="O206" i="8"/>
  <c r="O216" i="8"/>
  <c r="AP176" i="10"/>
  <c r="AP177" i="10"/>
  <c r="AI145" i="10"/>
  <c r="AP174" i="10"/>
  <c r="AQ156" i="10"/>
  <c r="AS104" i="10"/>
  <c r="AM114" i="10"/>
  <c r="AP61" i="10"/>
  <c r="AP196" i="10"/>
  <c r="AP150" i="10"/>
  <c r="AL192" i="10"/>
  <c r="S210" i="10"/>
  <c r="AT55" i="10"/>
  <c r="AT66" i="10"/>
  <c r="AP160" i="10"/>
  <c r="Y220" i="10"/>
  <c r="AJ178" i="10"/>
  <c r="AM144" i="10"/>
  <c r="AR120" i="10"/>
  <c r="AR130" i="10"/>
  <c r="AI178" i="10"/>
  <c r="AJ119" i="10"/>
  <c r="AM146" i="10"/>
  <c r="AJ147" i="10"/>
  <c r="AL10" i="10"/>
  <c r="AS183" i="10"/>
  <c r="W193" i="10"/>
  <c r="AK150" i="10"/>
  <c r="AL151" i="10"/>
  <c r="AM151" i="10"/>
  <c r="AN150" i="10"/>
  <c r="AT119" i="10"/>
  <c r="AN197" i="10"/>
  <c r="AP15" i="10"/>
  <c r="AJ77" i="10"/>
  <c r="AO197" i="10"/>
  <c r="AQ16" i="10"/>
  <c r="AK75" i="10"/>
  <c r="AP197" i="10"/>
  <c r="AR160" i="10"/>
  <c r="AT198" i="10"/>
  <c r="AS44" i="10"/>
  <c r="AT16" i="10"/>
  <c r="AL144" i="10"/>
  <c r="Z90" i="10"/>
  <c r="U175" i="10"/>
  <c r="Q157" i="10"/>
  <c r="Q167" i="10"/>
  <c r="T75" i="10"/>
  <c r="X92" i="10"/>
  <c r="Q177" i="10"/>
  <c r="S190" i="10"/>
  <c r="AQ69" i="9"/>
  <c r="AN203" i="9"/>
  <c r="AK116" i="8"/>
  <c r="AI214" i="8"/>
  <c r="AO175" i="8"/>
  <c r="AK146" i="8"/>
  <c r="AQ104" i="8"/>
  <c r="AP119" i="8"/>
  <c r="AI174" i="8"/>
  <c r="AL216" i="8"/>
  <c r="AT39" i="8"/>
  <c r="AP68" i="8"/>
  <c r="AT183" i="8"/>
  <c r="AM171" i="8"/>
  <c r="AT9" i="8"/>
  <c r="AT10" i="8"/>
  <c r="AT11" i="8"/>
  <c r="AR74" i="8"/>
  <c r="AO190" i="8"/>
  <c r="AL179" i="8"/>
  <c r="AM225" i="8"/>
  <c r="AQ24" i="8"/>
  <c r="AK159" i="8"/>
  <c r="AN214" i="8"/>
  <c r="AK86" i="8"/>
  <c r="AI216" i="8"/>
  <c r="AK160" i="8"/>
  <c r="AP138" i="8"/>
  <c r="AK211" i="8"/>
  <c r="W105" i="8"/>
  <c r="AR66" i="8"/>
  <c r="AN41" i="8"/>
  <c r="AI139" i="8"/>
  <c r="AQ36" i="8"/>
  <c r="AP45" i="8"/>
  <c r="AS149" i="8"/>
  <c r="AM144" i="8"/>
  <c r="AK28" i="8"/>
  <c r="AJ134" i="8"/>
  <c r="AT218" i="8"/>
  <c r="AT93" i="8"/>
  <c r="AK6" i="8"/>
  <c r="AK179" i="8"/>
  <c r="AO226" i="8"/>
  <c r="S114" i="8"/>
  <c r="AT155" i="8"/>
  <c r="AJ163" i="8"/>
  <c r="V114" i="8"/>
  <c r="AJ166" i="8"/>
  <c r="AQ81" i="8"/>
  <c r="AO203" i="9"/>
  <c r="AT203" i="9"/>
  <c r="Q218" i="9"/>
  <c r="AM204" i="9"/>
  <c r="AQ204" i="9"/>
  <c r="AT204" i="9"/>
  <c r="Q208" i="9"/>
  <c r="T208" i="9"/>
  <c r="X208" i="9"/>
  <c r="Y208" i="9"/>
  <c r="Z208" i="9"/>
  <c r="AA208" i="9"/>
  <c r="U208" i="9"/>
  <c r="V208" i="9"/>
  <c r="W208" i="9"/>
  <c r="AL225" i="9"/>
  <c r="AL224" i="9"/>
  <c r="AR204" i="9"/>
  <c r="AI224" i="9"/>
  <c r="AM224" i="9"/>
  <c r="AS204" i="9"/>
  <c r="AN225" i="9"/>
  <c r="AN224" i="9"/>
  <c r="AO225" i="9"/>
  <c r="AO224" i="9"/>
  <c r="P208" i="9"/>
  <c r="AP197" i="9"/>
  <c r="AP224" i="9"/>
  <c r="X18" i="9"/>
  <c r="AM225" i="9"/>
  <c r="AQ225" i="9"/>
  <c r="AQ224" i="9"/>
  <c r="W18" i="9"/>
  <c r="R208" i="9"/>
  <c r="AJ170" i="9"/>
  <c r="AJ225" i="9"/>
  <c r="AR225" i="9"/>
  <c r="AJ224" i="9"/>
  <c r="V18" i="9"/>
  <c r="AS225" i="9"/>
  <c r="AS224" i="9"/>
  <c r="U18" i="9"/>
  <c r="AT225" i="9"/>
  <c r="AT224" i="9"/>
  <c r="T18" i="9"/>
  <c r="S18" i="9"/>
  <c r="AI203" i="9"/>
  <c r="R18" i="9"/>
  <c r="AJ203" i="9"/>
  <c r="Q18" i="9"/>
  <c r="AM203" i="9"/>
  <c r="P18" i="9"/>
  <c r="AP203" i="9"/>
  <c r="AO70" i="9"/>
  <c r="AS203" i="9"/>
  <c r="Y218" i="9"/>
  <c r="AK225" i="9"/>
  <c r="AJ204" i="9"/>
  <c r="T24" i="8"/>
  <c r="AR36" i="8"/>
  <c r="AM60" i="8"/>
  <c r="AR119" i="8"/>
  <c r="V24" i="8"/>
  <c r="AN168" i="8"/>
  <c r="AT169" i="8"/>
  <c r="Y24" i="8"/>
  <c r="V159" i="8"/>
  <c r="AR195" i="8"/>
  <c r="AR129" i="8"/>
  <c r="AK149" i="8"/>
  <c r="AJ103" i="8"/>
  <c r="AL149" i="8"/>
  <c r="AO13" i="8"/>
  <c r="AM150" i="8"/>
  <c r="AS196" i="8"/>
  <c r="AL18" i="8"/>
  <c r="AN149" i="8"/>
  <c r="AM20" i="8"/>
  <c r="AO149" i="8"/>
  <c r="AN170" i="8"/>
  <c r="AT204" i="8"/>
  <c r="AI224" i="8"/>
  <c r="AQ80" i="8"/>
  <c r="AQ110" i="8"/>
  <c r="AP148" i="8"/>
  <c r="AT181" i="8"/>
  <c r="AQ204" i="8"/>
  <c r="AQ150" i="8"/>
  <c r="AP5" i="8"/>
  <c r="AP11" i="8"/>
  <c r="Z63" i="8"/>
  <c r="AS148" i="8"/>
  <c r="AJ203" i="8"/>
  <c r="AS194" i="8"/>
  <c r="AQ4" i="8"/>
  <c r="AT110" i="8"/>
  <c r="AK194" i="8"/>
  <c r="AL196" i="8"/>
  <c r="AS5" i="8"/>
  <c r="AK78" i="8"/>
  <c r="AK120" i="8"/>
  <c r="AL123" i="8"/>
  <c r="AJ210" i="8"/>
  <c r="AT5" i="8"/>
  <c r="AN194" i="8"/>
  <c r="AL51" i="8"/>
  <c r="AK61" i="8"/>
  <c r="AN78" i="8"/>
  <c r="AR193" i="8"/>
  <c r="AI56" i="8"/>
  <c r="S105" i="8"/>
  <c r="AO133" i="8"/>
  <c r="AS225" i="8"/>
  <c r="Z187" i="8"/>
  <c r="AA187" i="8"/>
  <c r="S179" i="8"/>
  <c r="AL231" i="8"/>
  <c r="AR108" i="8"/>
  <c r="AP149" i="8"/>
  <c r="AL5" i="8"/>
  <c r="AS45" i="8"/>
  <c r="AS55" i="8"/>
  <c r="AO88" i="8"/>
  <c r="AR156" i="8"/>
  <c r="AM211" i="8"/>
  <c r="AN169" i="8"/>
  <c r="AR13" i="8"/>
  <c r="AN86" i="8"/>
  <c r="AS183" i="8"/>
  <c r="AI36" i="8"/>
  <c r="AT40" i="8"/>
  <c r="AP49" i="8"/>
  <c r="AL96" i="8"/>
  <c r="AM100" i="8"/>
  <c r="AA105" i="8"/>
  <c r="R114" i="8"/>
  <c r="AO125" i="8"/>
  <c r="AS200" i="8"/>
  <c r="AP211" i="8"/>
  <c r="AJ221" i="8"/>
  <c r="AK225" i="8"/>
  <c r="T115" i="8"/>
  <c r="AT140" i="8"/>
  <c r="AK231" i="8"/>
  <c r="AQ163" i="8"/>
  <c r="AP208" i="8"/>
  <c r="AP212" i="8"/>
  <c r="AL225" i="8"/>
  <c r="AJ144" i="8"/>
  <c r="AQ75" i="8"/>
  <c r="AK221" i="8"/>
  <c r="S23" i="8"/>
  <c r="AR30" i="8"/>
  <c r="AQ63" i="8"/>
  <c r="AI79" i="8"/>
  <c r="AR88" i="8"/>
  <c r="U114" i="8"/>
  <c r="AO126" i="8"/>
  <c r="AN145" i="8"/>
  <c r="AQ189" i="8"/>
  <c r="AK196" i="8"/>
  <c r="AO201" i="8"/>
  <c r="AL219" i="8"/>
  <c r="AM223" i="8"/>
  <c r="Y140" i="8"/>
  <c r="AM231" i="8"/>
  <c r="AQ154" i="8"/>
  <c r="AR173" i="8"/>
  <c r="AR185" i="8"/>
  <c r="Y179" i="8"/>
  <c r="AP50" i="8"/>
  <c r="AM221" i="8"/>
  <c r="AJ3" i="8"/>
  <c r="AI15" i="8"/>
  <c r="AT28" i="8"/>
  <c r="AL54" i="8"/>
  <c r="AJ60" i="8"/>
  <c r="AO76" i="8"/>
  <c r="Y106" i="8"/>
  <c r="X114" i="8"/>
  <c r="AS231" i="8"/>
  <c r="V115" i="8"/>
  <c r="AT94" i="8"/>
  <c r="AM23" i="8"/>
  <c r="AJ15" i="8"/>
  <c r="AQ64" i="8"/>
  <c r="AR114" i="8"/>
  <c r="AT231" i="8"/>
  <c r="AO219" i="8"/>
  <c r="AR230" i="8"/>
  <c r="Y65" i="8"/>
  <c r="Y159" i="8"/>
  <c r="AR204" i="8"/>
  <c r="AI231" i="8"/>
  <c r="Z131" i="8"/>
  <c r="Y148" i="8"/>
  <c r="AI86" i="8"/>
  <c r="AQ118" i="8"/>
  <c r="AJ86" i="8"/>
  <c r="V116" i="8"/>
  <c r="AP190" i="8"/>
  <c r="AN231" i="8"/>
  <c r="Z140" i="8"/>
  <c r="AM3" i="8"/>
  <c r="P35" i="8"/>
  <c r="T116" i="8"/>
  <c r="W116" i="8"/>
  <c r="AP136" i="8"/>
  <c r="AK161" i="8"/>
  <c r="AJ190" i="8"/>
  <c r="AO231" i="8"/>
  <c r="AM210" i="8"/>
  <c r="AS143" i="8"/>
  <c r="AM136" i="8"/>
  <c r="AN136" i="8"/>
  <c r="Q35" i="8"/>
  <c r="AK163" i="8"/>
  <c r="AK26" i="8"/>
  <c r="X35" i="8"/>
  <c r="R48" i="8"/>
  <c r="AL89" i="8"/>
  <c r="Y116" i="8"/>
  <c r="AQ119" i="8"/>
  <c r="AP131" i="8"/>
  <c r="AQ136" i="8"/>
  <c r="AJ139" i="8"/>
  <c r="AO154" i="8"/>
  <c r="U180" i="8"/>
  <c r="AK185" i="8"/>
  <c r="AP204" i="8"/>
  <c r="AL215" i="8"/>
  <c r="Z148" i="8"/>
  <c r="W104" i="8"/>
  <c r="U35" i="8"/>
  <c r="AR103" i="8"/>
  <c r="AQ48" i="8"/>
  <c r="AQ54" i="8"/>
  <c r="AJ99" i="8"/>
  <c r="P105" i="8"/>
  <c r="Z116" i="8"/>
  <c r="AQ131" i="8"/>
  <c r="AM163" i="8"/>
  <c r="AT180" i="8"/>
  <c r="AT193" i="8"/>
  <c r="AJ211" i="8"/>
  <c r="V61" i="9"/>
  <c r="AJ182" i="8"/>
  <c r="AL13" i="8"/>
  <c r="AN150" i="8"/>
  <c r="AS153" i="8"/>
  <c r="AN182" i="8"/>
  <c r="AI3" i="8"/>
  <c r="P21" i="8"/>
  <c r="S34" i="8"/>
  <c r="AP48" i="8"/>
  <c r="AK60" i="8"/>
  <c r="AT74" i="8"/>
  <c r="Q96" i="8"/>
  <c r="AT98" i="8"/>
  <c r="W115" i="8"/>
  <c r="S120" i="8"/>
  <c r="AS124" i="8"/>
  <c r="AA148" i="8"/>
  <c r="U168" i="8"/>
  <c r="Z179" i="8"/>
  <c r="AL223" i="8"/>
  <c r="AP70" i="8"/>
  <c r="AK153" i="8"/>
  <c r="AN171" i="8"/>
  <c r="AQ200" i="8"/>
  <c r="AO230" i="8"/>
  <c r="U3" i="8"/>
  <c r="Q21" i="8"/>
  <c r="AL28" i="8"/>
  <c r="T34" i="8"/>
  <c r="W96" i="8"/>
  <c r="Z115" i="8"/>
  <c r="T120" i="8"/>
  <c r="W168" i="8"/>
  <c r="AJ170" i="8"/>
  <c r="AT179" i="8"/>
  <c r="AI185" i="8"/>
  <c r="AJ231" i="8"/>
  <c r="AQ230" i="8"/>
  <c r="AK219" i="8"/>
  <c r="AQ56" i="8"/>
  <c r="V3" i="8"/>
  <c r="AK3" i="8"/>
  <c r="R21" i="8"/>
  <c r="T23" i="8"/>
  <c r="V34" i="8"/>
  <c r="AP46" i="8"/>
  <c r="X96" i="8"/>
  <c r="AL100" i="8"/>
  <c r="AA113" i="8"/>
  <c r="AL115" i="8"/>
  <c r="Y120" i="8"/>
  <c r="AO136" i="8"/>
  <c r="AN139" i="8"/>
  <c r="AO148" i="8"/>
  <c r="X168" i="8"/>
  <c r="AK169" i="8"/>
  <c r="Q183" i="8"/>
  <c r="AJ185" i="8"/>
  <c r="AJ201" i="8"/>
  <c r="P221" i="8"/>
  <c r="AL224" i="8"/>
  <c r="P50" i="8"/>
  <c r="AM164" i="8"/>
  <c r="AA85" i="8"/>
  <c r="AQ176" i="8"/>
  <c r="W3" i="8"/>
  <c r="AL4" i="8"/>
  <c r="AM15" i="8"/>
  <c r="S21" i="8"/>
  <c r="Y23" i="8"/>
  <c r="X34" i="8"/>
  <c r="AI46" i="8"/>
  <c r="U75" i="8"/>
  <c r="U103" i="8"/>
  <c r="Q106" i="8"/>
  <c r="AS114" i="8"/>
  <c r="AA120" i="8"/>
  <c r="AO141" i="8"/>
  <c r="AJ145" i="8"/>
  <c r="AA151" i="8"/>
  <c r="U158" i="8"/>
  <c r="AL161" i="8"/>
  <c r="AK166" i="8"/>
  <c r="AL175" i="8"/>
  <c r="T183" i="8"/>
  <c r="Q194" i="8"/>
  <c r="AR197" i="8"/>
  <c r="AL206" i="8"/>
  <c r="AR210" i="8"/>
  <c r="T221" i="8"/>
  <c r="AS230" i="8"/>
  <c r="AS6" i="8"/>
  <c r="R34" i="8"/>
  <c r="AK140" i="8"/>
  <c r="R168" i="8"/>
  <c r="AM6" i="8"/>
  <c r="X21" i="8"/>
  <c r="AQ34" i="8"/>
  <c r="AA49" i="8"/>
  <c r="V75" i="8"/>
  <c r="P86" i="8"/>
  <c r="AT100" i="8"/>
  <c r="V103" i="8"/>
  <c r="R106" i="8"/>
  <c r="AR120" i="8"/>
  <c r="AK124" i="8"/>
  <c r="T140" i="8"/>
  <c r="AP141" i="8"/>
  <c r="V158" i="8"/>
  <c r="AQ166" i="8"/>
  <c r="AI168" i="8"/>
  <c r="AM175" i="8"/>
  <c r="AP183" i="8"/>
  <c r="AO185" i="8"/>
  <c r="AN190" i="8"/>
  <c r="R194" i="8"/>
  <c r="AN206" i="8"/>
  <c r="AS210" i="8"/>
  <c r="AK224" i="8"/>
  <c r="AT230" i="8"/>
  <c r="AL3" i="8"/>
  <c r="AN6" i="8"/>
  <c r="AM18" i="8"/>
  <c r="AA21" i="8"/>
  <c r="AR24" i="8"/>
  <c r="R65" i="8"/>
  <c r="W75" i="8"/>
  <c r="AS86" i="8"/>
  <c r="AQ89" i="8"/>
  <c r="AP103" i="8"/>
  <c r="T106" i="8"/>
  <c r="P116" i="8"/>
  <c r="U140" i="8"/>
  <c r="Q149" i="8"/>
  <c r="AA158" i="8"/>
  <c r="AN159" i="8"/>
  <c r="AI163" i="8"/>
  <c r="AK168" i="8"/>
  <c r="AO183" i="8"/>
  <c r="AQ185" i="8"/>
  <c r="AA194" i="8"/>
  <c r="AJ194" i="8"/>
  <c r="AP206" i="8"/>
  <c r="V19" i="8"/>
  <c r="AS212" i="8"/>
  <c r="AN230" i="8"/>
  <c r="AN48" i="8"/>
  <c r="AI60" i="8"/>
  <c r="AL165" i="8"/>
  <c r="AQ15" i="8"/>
  <c r="AS26" i="8"/>
  <c r="S65" i="8"/>
  <c r="X75" i="8"/>
  <c r="AI78" i="8"/>
  <c r="P101" i="8"/>
  <c r="V106" i="8"/>
  <c r="P114" i="8"/>
  <c r="Q116" i="8"/>
  <c r="AL133" i="8"/>
  <c r="X140" i="8"/>
  <c r="AO160" i="8"/>
  <c r="R180" i="8"/>
  <c r="AK203" i="8"/>
  <c r="AP231" i="8"/>
  <c r="R90" i="8"/>
  <c r="AT101" i="8"/>
  <c r="AJ106" i="8"/>
  <c r="AR118" i="8"/>
  <c r="AO143" i="8"/>
  <c r="AQ231" i="8"/>
  <c r="AR231" i="8"/>
  <c r="Q195" i="8"/>
  <c r="AR143" i="8"/>
  <c r="V181" i="8"/>
  <c r="R195" i="8"/>
  <c r="Q130" i="8"/>
  <c r="AA195" i="8"/>
  <c r="W19" i="8"/>
  <c r="Q94" i="8"/>
  <c r="X104" i="8"/>
  <c r="AK24" i="8"/>
  <c r="P119" i="8"/>
  <c r="P130" i="8"/>
  <c r="AK126" i="8"/>
  <c r="AK173" i="8"/>
  <c r="AK25" i="8"/>
  <c r="T8" i="8"/>
  <c r="Y33" i="8"/>
  <c r="Q36" i="8"/>
  <c r="AQ38" i="8"/>
  <c r="AN81" i="8"/>
  <c r="Y84" i="8"/>
  <c r="AL94" i="8"/>
  <c r="AN101" i="8"/>
  <c r="AM126" i="8"/>
  <c r="AA130" i="8"/>
  <c r="AN134" i="8"/>
  <c r="W141" i="8"/>
  <c r="V150" i="8"/>
  <c r="AN153" i="8"/>
  <c r="AR166" i="8"/>
  <c r="AI170" i="8"/>
  <c r="AN173" i="8"/>
  <c r="AI178" i="8"/>
  <c r="AI189" i="8"/>
  <c r="AA192" i="8"/>
  <c r="AL218" i="8"/>
  <c r="AJ230" i="8"/>
  <c r="AQ76" i="8"/>
  <c r="Z94" i="8"/>
  <c r="P141" i="8"/>
  <c r="AR94" i="8"/>
  <c r="AN133" i="8"/>
  <c r="S141" i="8"/>
  <c r="U150" i="8"/>
  <c r="T192" i="8"/>
  <c r="AK218" i="8"/>
  <c r="AI230" i="8"/>
  <c r="AT30" i="8"/>
  <c r="AA33" i="8"/>
  <c r="S36" i="8"/>
  <c r="AR55" i="8"/>
  <c r="AR59" i="8"/>
  <c r="AT59" i="8"/>
  <c r="AI73" i="8"/>
  <c r="AK76" i="8"/>
  <c r="AA84" i="8"/>
  <c r="X141" i="8"/>
  <c r="W150" i="8"/>
  <c r="AK170" i="8"/>
  <c r="AO173" i="8"/>
  <c r="AK230" i="8"/>
  <c r="AQ53" i="8"/>
  <c r="AN79" i="8"/>
  <c r="AO54" i="8"/>
  <c r="AP91" i="8"/>
  <c r="Y119" i="8"/>
  <c r="AM16" i="8"/>
  <c r="AT29" i="8"/>
  <c r="AT114" i="8"/>
  <c r="Z119" i="8"/>
  <c r="Y130" i="8"/>
  <c r="AL173" i="8"/>
  <c r="AR18" i="8"/>
  <c r="AI26" i="8"/>
  <c r="AQ33" i="8"/>
  <c r="T36" i="8"/>
  <c r="AO43" i="8"/>
  <c r="AI59" i="8"/>
  <c r="AP73" i="8"/>
  <c r="AS84" i="8"/>
  <c r="Q115" i="8"/>
  <c r="Q148" i="8"/>
  <c r="AS150" i="8"/>
  <c r="AL160" i="8"/>
  <c r="P182" i="8"/>
  <c r="AQ178" i="8"/>
  <c r="Y196" i="8"/>
  <c r="AR221" i="8"/>
  <c r="AL69" i="8"/>
  <c r="AN143" i="8"/>
  <c r="X19" i="8"/>
  <c r="AR28" i="8"/>
  <c r="AP76" i="8"/>
  <c r="R94" i="8"/>
  <c r="V5" i="8"/>
  <c r="AK19" i="8"/>
  <c r="P33" i="8"/>
  <c r="AQ60" i="8"/>
  <c r="AO104" i="8"/>
  <c r="AL159" i="8"/>
  <c r="AS181" i="8"/>
  <c r="AP19" i="8"/>
  <c r="Q33" i="8"/>
  <c r="AQ58" i="8"/>
  <c r="AM104" i="8"/>
  <c r="AJ26" i="8"/>
  <c r="AT31" i="8"/>
  <c r="U39" i="8"/>
  <c r="AP44" i="8"/>
  <c r="AM48" i="8"/>
  <c r="Y56" i="8"/>
  <c r="AO98" i="8"/>
  <c r="AQ99" i="8"/>
  <c r="V105" i="8"/>
  <c r="S115" i="8"/>
  <c r="AT138" i="8"/>
  <c r="U148" i="8"/>
  <c r="AL150" i="8"/>
  <c r="Q179" i="8"/>
  <c r="U182" i="8"/>
  <c r="AR183" i="8"/>
  <c r="AQ212" i="8"/>
  <c r="AP215" i="8"/>
  <c r="AI219" i="8"/>
  <c r="AS221" i="8"/>
  <c r="AQ224" i="8"/>
  <c r="AM230" i="8"/>
  <c r="AI74" i="10"/>
  <c r="R84" i="10"/>
  <c r="AI96" i="10"/>
  <c r="T84" i="10"/>
  <c r="AJ145" i="10"/>
  <c r="AS161" i="10"/>
  <c r="AT195" i="10"/>
  <c r="Z49" i="10"/>
  <c r="AK73" i="10"/>
  <c r="AT162" i="10"/>
  <c r="AQ174" i="10"/>
  <c r="AS140" i="10"/>
  <c r="AJ81" i="10"/>
  <c r="T134" i="10"/>
  <c r="AT142" i="10"/>
  <c r="AR156" i="10"/>
  <c r="AT183" i="10"/>
  <c r="AO215" i="10"/>
  <c r="U134" i="10"/>
  <c r="X152" i="10"/>
  <c r="Q155" i="10"/>
  <c r="AS156" i="10"/>
  <c r="AT170" i="10"/>
  <c r="AT177" i="10"/>
  <c r="AJ21" i="10"/>
  <c r="W125" i="10"/>
  <c r="Y152" i="10"/>
  <c r="AK23" i="10"/>
  <c r="V72" i="10"/>
  <c r="U144" i="10"/>
  <c r="AK152" i="10"/>
  <c r="AJ188" i="10"/>
  <c r="AM10" i="10"/>
  <c r="AL23" i="10"/>
  <c r="AN61" i="10"/>
  <c r="W72" i="10"/>
  <c r="AO193" i="10"/>
  <c r="AN10" i="10"/>
  <c r="AM21" i="10"/>
  <c r="AO61" i="10"/>
  <c r="AQ88" i="10"/>
  <c r="AK93" i="10"/>
  <c r="AN105" i="10"/>
  <c r="AI119" i="10"/>
  <c r="U156" i="10"/>
  <c r="AN21" i="10"/>
  <c r="Q65" i="10"/>
  <c r="AL93" i="10"/>
  <c r="AJ58" i="10"/>
  <c r="AM93" i="10"/>
  <c r="T179" i="10"/>
  <c r="AR46" i="10"/>
  <c r="AL117" i="10"/>
  <c r="V179" i="10"/>
  <c r="AS46" i="10"/>
  <c r="AL59" i="10"/>
  <c r="AO93" i="10"/>
  <c r="AM59" i="10"/>
  <c r="AQ102" i="10"/>
  <c r="AI172" i="10"/>
  <c r="W146" i="10"/>
  <c r="Y167" i="10"/>
  <c r="U176" i="10"/>
  <c r="AT206" i="10"/>
  <c r="Y4" i="10"/>
  <c r="AR93" i="10"/>
  <c r="AL140" i="10"/>
  <c r="V176" i="10"/>
  <c r="U48" i="10"/>
  <c r="AP50" i="10"/>
  <c r="AS93" i="10"/>
  <c r="U150" i="10"/>
  <c r="W176" i="10"/>
  <c r="S191" i="10"/>
  <c r="AQ192" i="10"/>
  <c r="AS207" i="10"/>
  <c r="AA48" i="10"/>
  <c r="AN142" i="10"/>
  <c r="V150" i="10"/>
  <c r="AJ165" i="10"/>
  <c r="X176" i="10"/>
  <c r="AN186" i="10"/>
  <c r="AA191" i="10"/>
  <c r="AR199" i="10"/>
  <c r="AT207" i="10"/>
  <c r="AQ160" i="10"/>
  <c r="Z176" i="10"/>
  <c r="AO186" i="10"/>
  <c r="AS8" i="10"/>
  <c r="T18" i="10"/>
  <c r="AO21" i="10"/>
  <c r="AM23" i="10"/>
  <c r="AI36" i="10"/>
  <c r="AT44" i="10"/>
  <c r="AO55" i="10"/>
  <c r="AA72" i="10"/>
  <c r="AP74" i="10"/>
  <c r="U84" i="10"/>
  <c r="AO111" i="10"/>
  <c r="U126" i="10"/>
  <c r="W135" i="10"/>
  <c r="AS134" i="10"/>
  <c r="AL147" i="10"/>
  <c r="AA176" i="10"/>
  <c r="U18" i="10"/>
  <c r="AP20" i="10"/>
  <c r="AS72" i="10"/>
  <c r="AQ73" i="10"/>
  <c r="Y100" i="10"/>
  <c r="AT106" i="10"/>
  <c r="AP110" i="10"/>
  <c r="AQ126" i="10"/>
  <c r="X135" i="10"/>
  <c r="AT134" i="10"/>
  <c r="AQ164" i="10"/>
  <c r="P190" i="10"/>
  <c r="AI189" i="10"/>
  <c r="AT214" i="10"/>
  <c r="AR14" i="10"/>
  <c r="AQ20" i="10"/>
  <c r="AT50" i="10"/>
  <c r="AI69" i="10"/>
  <c r="AQ77" i="10"/>
  <c r="P92" i="10"/>
  <c r="AT102" i="10"/>
  <c r="AL115" i="10"/>
  <c r="AM121" i="10"/>
  <c r="AJ131" i="10"/>
  <c r="P9" i="10"/>
  <c r="AQ61" i="10"/>
  <c r="AJ69" i="10"/>
  <c r="AN119" i="10"/>
  <c r="AK147" i="10"/>
  <c r="X190" i="10"/>
  <c r="AK191" i="10"/>
  <c r="AS19" i="10"/>
  <c r="AM33" i="10"/>
  <c r="AJ44" i="10"/>
  <c r="AR61" i="10"/>
  <c r="T73" i="10"/>
  <c r="Z92" i="10"/>
  <c r="AN115" i="10"/>
  <c r="AL130" i="10"/>
  <c r="AO161" i="10"/>
  <c r="AT190" i="10"/>
  <c r="AJ19" i="10"/>
  <c r="AN36" i="10"/>
  <c r="AK45" i="10"/>
  <c r="AK66" i="10"/>
  <c r="AL69" i="10"/>
  <c r="AJ97" i="10"/>
  <c r="AT112" i="10"/>
  <c r="AO114" i="10"/>
  <c r="AP119" i="10"/>
  <c r="AI125" i="10"/>
  <c r="AM131" i="10"/>
  <c r="AQ136" i="10"/>
  <c r="AT150" i="10"/>
  <c r="T157" i="10"/>
  <c r="AO162" i="10"/>
  <c r="AT164" i="10"/>
  <c r="T177" i="10"/>
  <c r="AP190" i="10"/>
  <c r="AM188" i="10"/>
  <c r="AO36" i="10"/>
  <c r="AT61" i="10"/>
  <c r="AM69" i="10"/>
  <c r="AJ127" i="10"/>
  <c r="AN131" i="10"/>
  <c r="AS136" i="10"/>
  <c r="Z157" i="10"/>
  <c r="AL162" i="10"/>
  <c r="U177" i="10"/>
  <c r="AI198" i="10"/>
  <c r="AN11" i="10"/>
  <c r="AM45" i="10"/>
  <c r="AM66" i="10"/>
  <c r="W78" i="10"/>
  <c r="AK106" i="10"/>
  <c r="AQ166" i="10"/>
  <c r="Z177" i="10"/>
  <c r="AI11" i="10"/>
  <c r="AK15" i="10"/>
  <c r="R20" i="10"/>
  <c r="X23" i="10"/>
  <c r="AM39" i="10"/>
  <c r="Y54" i="10"/>
  <c r="AL125" i="10"/>
  <c r="S152" i="10"/>
  <c r="V154" i="10"/>
  <c r="AA177" i="10"/>
  <c r="AP183" i="10"/>
  <c r="P191" i="10"/>
  <c r="AJ10" i="10"/>
  <c r="U20" i="10"/>
  <c r="Y23" i="10"/>
  <c r="AN38" i="10"/>
  <c r="AO46" i="10"/>
  <c r="V63" i="10"/>
  <c r="AO65" i="10"/>
  <c r="AK107" i="10"/>
  <c r="AM127" i="10"/>
  <c r="AJ137" i="10"/>
  <c r="T152" i="10"/>
  <c r="W154" i="10"/>
  <c r="AK9" i="10"/>
  <c r="AS36" i="10"/>
  <c r="AO38" i="10"/>
  <c r="AP46" i="10"/>
  <c r="AQ82" i="10"/>
  <c r="AR132" i="10"/>
  <c r="U152" i="10"/>
  <c r="P167" i="10"/>
  <c r="T175" i="10"/>
  <c r="AR174" i="10"/>
  <c r="AR69" i="10"/>
  <c r="AP38" i="10"/>
  <c r="AQ44" i="10"/>
  <c r="AR82" i="10"/>
  <c r="AO171" i="10"/>
  <c r="AL31" i="10"/>
  <c r="V34" i="10"/>
  <c r="AQ38" i="10"/>
  <c r="AM79" i="10"/>
  <c r="AQ119" i="10"/>
  <c r="V146" i="10"/>
  <c r="AP31" i="10"/>
  <c r="AR38" i="10"/>
  <c r="Y64" i="10"/>
  <c r="AS65" i="10"/>
  <c r="AR79" i="10"/>
  <c r="AR119" i="10"/>
  <c r="AN156" i="10"/>
  <c r="AO10" i="10"/>
  <c r="AI21" i="10"/>
  <c r="AQ31" i="10"/>
  <c r="S38" i="10"/>
  <c r="AS40" i="10"/>
  <c r="Z64" i="10"/>
  <c r="AA83" i="10"/>
  <c r="AN93" i="10"/>
  <c r="AO142" i="10"/>
  <c r="X146" i="10"/>
  <c r="AA155" i="10"/>
  <c r="AI164" i="10"/>
  <c r="AI195" i="10"/>
  <c r="AQ196" i="10"/>
  <c r="AI30" i="10"/>
  <c r="AT38" i="10"/>
  <c r="AJ152" i="10"/>
  <c r="AQ195" i="10"/>
  <c r="AK21" i="10"/>
  <c r="AJ29" i="10"/>
  <c r="AK56" i="10"/>
  <c r="T72" i="10"/>
  <c r="AP93" i="10"/>
  <c r="AK111" i="10"/>
  <c r="X125" i="10"/>
  <c r="AS199" i="10"/>
  <c r="AT14" i="10"/>
  <c r="AL21" i="10"/>
  <c r="AJ23" i="10"/>
  <c r="AK29" i="10"/>
  <c r="T48" i="10"/>
  <c r="AL53" i="10"/>
  <c r="AK61" i="10"/>
  <c r="U72" i="10"/>
  <c r="AL167" i="10"/>
  <c r="AM172" i="10"/>
  <c r="Q179" i="10"/>
  <c r="AO5" i="10"/>
  <c r="AR16" i="10"/>
  <c r="AQ24" i="10"/>
  <c r="AO31" i="10"/>
  <c r="P36" i="10"/>
  <c r="AT36" i="10"/>
  <c r="AR40" i="10"/>
  <c r="AT58" i="10"/>
  <c r="U65" i="10"/>
  <c r="AT63" i="10"/>
  <c r="AA73" i="10"/>
  <c r="AN75" i="10"/>
  <c r="AR95" i="10"/>
  <c r="AI106" i="10"/>
  <c r="AS111" i="10"/>
  <c r="W126" i="10"/>
  <c r="AT124" i="10"/>
  <c r="AI146" i="10"/>
  <c r="AT155" i="10"/>
  <c r="U165" i="10"/>
  <c r="AJ172" i="10"/>
  <c r="AI174" i="10"/>
  <c r="T188" i="10"/>
  <c r="AJ206" i="10"/>
  <c r="AL211" i="10"/>
  <c r="AM75" i="10"/>
  <c r="AQ95" i="10"/>
  <c r="V20" i="10"/>
  <c r="R23" i="10"/>
  <c r="AR24" i="10"/>
  <c r="AP30" i="10"/>
  <c r="Q36" i="10"/>
  <c r="S48" i="10"/>
  <c r="AS59" i="10"/>
  <c r="V65" i="10"/>
  <c r="AO75" i="10"/>
  <c r="AN77" i="10"/>
  <c r="S83" i="10"/>
  <c r="AJ107" i="10"/>
  <c r="AP111" i="10"/>
  <c r="X126" i="10"/>
  <c r="Q134" i="10"/>
  <c r="AK141" i="10"/>
  <c r="AL152" i="10"/>
  <c r="V165" i="10"/>
  <c r="AK172" i="10"/>
  <c r="Q175" i="10"/>
  <c r="AJ177" i="10"/>
  <c r="AM184" i="10"/>
  <c r="V188" i="10"/>
  <c r="AO211" i="10"/>
  <c r="R36" i="10"/>
  <c r="AI68" i="10"/>
  <c r="AT84" i="10"/>
  <c r="AO88" i="10"/>
  <c r="AA126" i="10"/>
  <c r="Y165" i="10"/>
  <c r="AL172" i="10"/>
  <c r="AK185" i="10"/>
  <c r="W188" i="10"/>
  <c r="AQ191" i="10"/>
  <c r="AS198" i="10"/>
  <c r="AQ211" i="10"/>
  <c r="AN31" i="10"/>
  <c r="AT6" i="10"/>
  <c r="S36" i="10"/>
  <c r="AR41" i="10"/>
  <c r="AJ60" i="10"/>
  <c r="AP79" i="10"/>
  <c r="AM83" i="10"/>
  <c r="AP87" i="10"/>
  <c r="AM101" i="10"/>
  <c r="AQ121" i="10"/>
  <c r="AL136" i="10"/>
  <c r="AM140" i="10"/>
  <c r="AM161" i="10"/>
  <c r="Z165" i="10"/>
  <c r="AQ186" i="10"/>
  <c r="AL203" i="10"/>
  <c r="AN212" i="10"/>
  <c r="AL9" i="10"/>
  <c r="T36" i="10"/>
  <c r="T38" i="10"/>
  <c r="AI41" i="10"/>
  <c r="V48" i="10"/>
  <c r="AL51" i="10"/>
  <c r="AK60" i="10"/>
  <c r="U74" i="10"/>
  <c r="AN100" i="10"/>
  <c r="AS112" i="10"/>
  <c r="AT126" i="10"/>
  <c r="W134" i="10"/>
  <c r="AL145" i="10"/>
  <c r="AM147" i="10"/>
  <c r="V156" i="10"/>
  <c r="AO154" i="10"/>
  <c r="AN160" i="10"/>
  <c r="AA165" i="10"/>
  <c r="AN171" i="10"/>
  <c r="AQ199" i="10"/>
  <c r="AM203" i="10"/>
  <c r="AO212" i="10"/>
  <c r="AJ5" i="10"/>
  <c r="AM9" i="10"/>
  <c r="P18" i="10"/>
  <c r="AL28" i="10"/>
  <c r="AT30" i="10"/>
  <c r="X36" i="10"/>
  <c r="W38" i="10"/>
  <c r="AJ41" i="10"/>
  <c r="W48" i="10"/>
  <c r="AM50" i="10"/>
  <c r="P63" i="10"/>
  <c r="Y66" i="10"/>
  <c r="Q72" i="10"/>
  <c r="W74" i="10"/>
  <c r="AR78" i="10"/>
  <c r="AS99" i="10"/>
  <c r="AN107" i="10"/>
  <c r="AO112" i="10"/>
  <c r="AS120" i="10"/>
  <c r="X134" i="10"/>
  <c r="AM145" i="10"/>
  <c r="X156" i="10"/>
  <c r="AP156" i="10"/>
  <c r="AO160" i="10"/>
  <c r="AP165" i="10"/>
  <c r="AO170" i="10"/>
  <c r="AN176" i="10"/>
  <c r="AT186" i="10"/>
  <c r="AJ192" i="10"/>
  <c r="AK204" i="10"/>
  <c r="AI208" i="10"/>
  <c r="Q18" i="10"/>
  <c r="AS21" i="10"/>
  <c r="Y36" i="10"/>
  <c r="AK39" i="10"/>
  <c r="X48" i="10"/>
  <c r="AN50" i="10"/>
  <c r="Q63" i="10"/>
  <c r="Z66" i="10"/>
  <c r="R72" i="10"/>
  <c r="AA74" i="10"/>
  <c r="AP102" i="10"/>
  <c r="AO105" i="10"/>
  <c r="AS132" i="10"/>
  <c r="AK151" i="10"/>
  <c r="Z156" i="10"/>
  <c r="AT165" i="10"/>
  <c r="AP169" i="10"/>
  <c r="AO176" i="10"/>
  <c r="AI185" i="10"/>
  <c r="AS200" i="10"/>
  <c r="AM204" i="10"/>
  <c r="AL208" i="10"/>
  <c r="AN15" i="10"/>
  <c r="R18" i="10"/>
  <c r="AL29" i="10"/>
  <c r="Z36" i="10"/>
  <c r="AM38" i="10"/>
  <c r="AI45" i="10"/>
  <c r="Z48" i="10"/>
  <c r="AJ55" i="10"/>
  <c r="AM61" i="10"/>
  <c r="U63" i="10"/>
  <c r="AA66" i="10"/>
  <c r="S72" i="10"/>
  <c r="AT86" i="10"/>
  <c r="AI91" i="10"/>
  <c r="AP107" i="10"/>
  <c r="AM119" i="10"/>
  <c r="AI130" i="10"/>
  <c r="AR149" i="10"/>
  <c r="AJ181" i="10"/>
  <c r="AM192" i="10"/>
  <c r="AR100" i="10"/>
  <c r="AQ105" i="10"/>
  <c r="AI127" i="10"/>
  <c r="AQ146" i="10"/>
  <c r="AR170" i="10"/>
  <c r="AJ11" i="10"/>
  <c r="AR105" i="10"/>
  <c r="AL124" i="10"/>
  <c r="AS169" i="10"/>
  <c r="AK31" i="10"/>
  <c r="Q75" i="10"/>
  <c r="AM81" i="10"/>
  <c r="AK86" i="10"/>
  <c r="T90" i="10"/>
  <c r="AS107" i="10"/>
  <c r="AS146" i="10"/>
  <c r="R190" i="10"/>
  <c r="S193" i="10"/>
  <c r="R75" i="10"/>
  <c r="AP86" i="10"/>
  <c r="Y90" i="10"/>
  <c r="W117" i="10"/>
  <c r="AT120" i="10"/>
  <c r="AT146" i="10"/>
  <c r="V193" i="10"/>
  <c r="S164" i="10"/>
  <c r="V174" i="10"/>
  <c r="AT181" i="10"/>
  <c r="AL196" i="10"/>
  <c r="AO34" i="10"/>
  <c r="T39" i="10"/>
  <c r="AA64" i="10"/>
  <c r="AN63" i="10"/>
  <c r="AI72" i="10"/>
  <c r="Q82" i="10"/>
  <c r="AL95" i="10"/>
  <c r="AI117" i="10"/>
  <c r="V144" i="10"/>
  <c r="V149" i="10"/>
  <c r="AT154" i="10"/>
  <c r="U157" i="10"/>
  <c r="AT160" i="10"/>
  <c r="V164" i="10"/>
  <c r="T167" i="10"/>
  <c r="AS170" i="10"/>
  <c r="W174" i="10"/>
  <c r="AI176" i="10"/>
  <c r="U179" i="10"/>
  <c r="AR182" i="10"/>
  <c r="AM190" i="10"/>
  <c r="AN19" i="10"/>
  <c r="AR196" i="10"/>
  <c r="W144" i="10"/>
  <c r="X164" i="10"/>
  <c r="Z4" i="10"/>
  <c r="AP36" i="10"/>
  <c r="AJ43" i="10"/>
  <c r="T50" i="10"/>
  <c r="AS55" i="10"/>
  <c r="AI78" i="10"/>
  <c r="U82" i="10"/>
  <c r="AI88" i="10"/>
  <c r="AN97" i="10"/>
  <c r="AR106" i="10"/>
  <c r="AI147" i="10"/>
  <c r="Z152" i="10"/>
  <c r="AA157" i="10"/>
  <c r="Z164" i="10"/>
  <c r="Z167" i="10"/>
  <c r="AQ176" i="10"/>
  <c r="Y179" i="10"/>
  <c r="AS182" i="10"/>
  <c r="AJ191" i="10"/>
  <c r="AT196" i="10"/>
  <c r="X39" i="10"/>
  <c r="AS18" i="10"/>
  <c r="AO35" i="10"/>
  <c r="AQ34" i="10"/>
  <c r="AS50" i="10"/>
  <c r="V82" i="10"/>
  <c r="AJ87" i="10"/>
  <c r="AO95" i="10"/>
  <c r="AA167" i="10"/>
  <c r="Z179" i="10"/>
  <c r="AT182" i="10"/>
  <c r="AS196" i="10"/>
  <c r="AL218" i="10"/>
  <c r="AR53" i="10"/>
  <c r="S82" i="10"/>
  <c r="AM97" i="10"/>
  <c r="X8" i="10"/>
  <c r="AP10" i="10"/>
  <c r="AP14" i="10"/>
  <c r="AR35" i="10"/>
  <c r="AR44" i="10"/>
  <c r="U54" i="10"/>
  <c r="AP59" i="10"/>
  <c r="P65" i="10"/>
  <c r="R73" i="10"/>
  <c r="AL74" i="10"/>
  <c r="AK77" i="10"/>
  <c r="AP82" i="10"/>
  <c r="AL119" i="10"/>
  <c r="T126" i="10"/>
  <c r="X137" i="10"/>
  <c r="AS142" i="10"/>
  <c r="AT144" i="10"/>
  <c r="T155" i="10"/>
  <c r="AI155" i="10"/>
  <c r="AK167" i="10"/>
  <c r="AP172" i="10"/>
  <c r="AA179" i="10"/>
  <c r="AJ183" i="10"/>
  <c r="AI197" i="10"/>
  <c r="AT199" i="10"/>
  <c r="AK219" i="10"/>
  <c r="W26" i="10"/>
  <c r="X26" i="10"/>
  <c r="AM24" i="10"/>
  <c r="W34" i="10"/>
  <c r="AK96" i="10"/>
  <c r="W115" i="10"/>
  <c r="Q127" i="10"/>
  <c r="AI137" i="10"/>
  <c r="AT140" i="10"/>
  <c r="AL191" i="10"/>
  <c r="AP200" i="10"/>
  <c r="X220" i="10"/>
  <c r="Y20" i="10"/>
  <c r="AN24" i="10"/>
  <c r="X34" i="10"/>
  <c r="Y39" i="10"/>
  <c r="AR59" i="10"/>
  <c r="AK74" i="10"/>
  <c r="AR74" i="10"/>
  <c r="Y78" i="10"/>
  <c r="Z82" i="10"/>
  <c r="V84" i="10"/>
  <c r="AJ90" i="10"/>
  <c r="AP92" i="10"/>
  <c r="AO96" i="10"/>
  <c r="AI104" i="10"/>
  <c r="X115" i="10"/>
  <c r="AJ117" i="10"/>
  <c r="AA125" i="10"/>
  <c r="W127" i="10"/>
  <c r="AA135" i="10"/>
  <c r="AS141" i="10"/>
  <c r="AN151" i="10"/>
  <c r="U155" i="10"/>
  <c r="AT156" i="10"/>
  <c r="AN166" i="10"/>
  <c r="AK171" i="10"/>
  <c r="V175" i="10"/>
  <c r="AT176" i="10"/>
  <c r="AT178" i="10"/>
  <c r="AP179" i="10"/>
  <c r="X188" i="10"/>
  <c r="T190" i="10"/>
  <c r="AI191" i="10"/>
  <c r="AT192" i="10"/>
  <c r="AT56" i="10"/>
  <c r="AO3" i="10"/>
  <c r="V18" i="10"/>
  <c r="Z20" i="10"/>
  <c r="AT20" i="10"/>
  <c r="AO24" i="10"/>
  <c r="AQ28" i="10"/>
  <c r="Y34" i="10"/>
  <c r="U36" i="10"/>
  <c r="Z39" i="10"/>
  <c r="AL41" i="10"/>
  <c r="AN45" i="10"/>
  <c r="V51" i="10"/>
  <c r="AO53" i="10"/>
  <c r="AJ56" i="10"/>
  <c r="AK59" i="10"/>
  <c r="AM63" i="10"/>
  <c r="AK65" i="10"/>
  <c r="AS74" i="10"/>
  <c r="AS77" i="10"/>
  <c r="AA82" i="10"/>
  <c r="Z84" i="10"/>
  <c r="S87" i="10"/>
  <c r="AO90" i="10"/>
  <c r="AR92" i="10"/>
  <c r="U95" i="10"/>
  <c r="AQ96" i="10"/>
  <c r="AS97" i="10"/>
  <c r="X102" i="10"/>
  <c r="AM104" i="10"/>
  <c r="X110" i="10"/>
  <c r="AL111" i="10"/>
  <c r="Y115" i="10"/>
  <c r="AK116" i="10"/>
  <c r="AL120" i="10"/>
  <c r="X127" i="10"/>
  <c r="AT135" i="10"/>
  <c r="AI136" i="10"/>
  <c r="Q144" i="10"/>
  <c r="R150" i="10"/>
  <c r="AO151" i="10"/>
  <c r="V155" i="10"/>
  <c r="AR154" i="10"/>
  <c r="AT166" i="10"/>
  <c r="AO166" i="10"/>
  <c r="AL171" i="10"/>
  <c r="Y175" i="10"/>
  <c r="AQ178" i="10"/>
  <c r="AL183" i="10"/>
  <c r="AK186" i="10"/>
  <c r="Y188" i="10"/>
  <c r="U190" i="10"/>
  <c r="AJ197" i="10"/>
  <c r="AJ198" i="10"/>
  <c r="AI202" i="10"/>
  <c r="AI29" i="10"/>
  <c r="S53" i="10"/>
  <c r="AI10" i="10"/>
  <c r="AQ10" i="10"/>
  <c r="T53" i="10"/>
  <c r="AN3" i="10"/>
  <c r="AI15" i="10"/>
  <c r="Y18" i="10"/>
  <c r="AN26" i="10"/>
  <c r="AN29" i="10"/>
  <c r="AR30" i="10"/>
  <c r="Z34" i="10"/>
  <c r="V36" i="10"/>
  <c r="AA39" i="10"/>
  <c r="AM41" i="10"/>
  <c r="AJ45" i="10"/>
  <c r="AS43" i="10"/>
  <c r="U49" i="10"/>
  <c r="AS51" i="10"/>
  <c r="AJ53" i="10"/>
  <c r="AO63" i="10"/>
  <c r="AM65" i="10"/>
  <c r="Q73" i="10"/>
  <c r="AT74" i="10"/>
  <c r="AA78" i="10"/>
  <c r="AS82" i="10"/>
  <c r="AA84" i="10"/>
  <c r="AP90" i="10"/>
  <c r="AK95" i="10"/>
  <c r="T97" i="10"/>
  <c r="AT97" i="10"/>
  <c r="Y102" i="10"/>
  <c r="AN104" i="10"/>
  <c r="AO107" i="10"/>
  <c r="Y110" i="10"/>
  <c r="AM109" i="10"/>
  <c r="AL114" i="10"/>
  <c r="AM120" i="10"/>
  <c r="AT122" i="10"/>
  <c r="AA127" i="10"/>
  <c r="AM130" i="10"/>
  <c r="AJ135" i="10"/>
  <c r="AM141" i="10"/>
  <c r="R144" i="10"/>
  <c r="T146" i="10"/>
  <c r="S150" i="10"/>
  <c r="Q152" i="10"/>
  <c r="Y155" i="10"/>
  <c r="AS154" i="10"/>
  <c r="AK161" i="10"/>
  <c r="AP166" i="10"/>
  <c r="Z175" i="10"/>
  <c r="AR178" i="10"/>
  <c r="AM183" i="10"/>
  <c r="Z188" i="10"/>
  <c r="V190" i="10"/>
  <c r="AM191" i="10"/>
  <c r="AO191" i="10"/>
  <c r="AK197" i="10"/>
  <c r="AK202" i="10"/>
  <c r="AK220" i="10"/>
  <c r="AK5" i="10"/>
  <c r="U51" i="10"/>
  <c r="AT8" i="10"/>
  <c r="Z18" i="10"/>
  <c r="AS20" i="10"/>
  <c r="AO23" i="10"/>
  <c r="AO29" i="10"/>
  <c r="AS30" i="10"/>
  <c r="AR34" i="10"/>
  <c r="W36" i="10"/>
  <c r="R38" i="10"/>
  <c r="AJ39" i="10"/>
  <c r="AN39" i="10"/>
  <c r="V49" i="10"/>
  <c r="AN53" i="10"/>
  <c r="AI56" i="10"/>
  <c r="AR65" i="10"/>
  <c r="AQ69" i="10"/>
  <c r="AM78" i="10"/>
  <c r="AS84" i="10"/>
  <c r="AR90" i="10"/>
  <c r="AM95" i="10"/>
  <c r="AM102" i="10"/>
  <c r="AO104" i="10"/>
  <c r="AN109" i="10"/>
  <c r="AK115" i="10"/>
  <c r="AM117" i="10"/>
  <c r="AJ125" i="10"/>
  <c r="AT127" i="10"/>
  <c r="AP130" i="10"/>
  <c r="AK137" i="10"/>
  <c r="AN141" i="10"/>
  <c r="T144" i="10"/>
  <c r="U146" i="10"/>
  <c r="AK145" i="10"/>
  <c r="T150" i="10"/>
  <c r="R152" i="10"/>
  <c r="Z155" i="10"/>
  <c r="P157" i="10"/>
  <c r="AL160" i="10"/>
  <c r="AP171" i="10"/>
  <c r="AA175" i="10"/>
  <c r="P177" i="10"/>
  <c r="P179" i="10"/>
  <c r="AA188" i="10"/>
  <c r="W190" i="10"/>
  <c r="R193" i="10"/>
  <c r="AP192" i="10"/>
  <c r="R203" i="10"/>
  <c r="AL220" i="10"/>
  <c r="AS130" i="10"/>
  <c r="AR166" i="10"/>
  <c r="AT171" i="10"/>
  <c r="AR18" i="10"/>
  <c r="AL30" i="10"/>
  <c r="AR10" i="10"/>
  <c r="AK13" i="10"/>
  <c r="AL13" i="10"/>
  <c r="AL25" i="10"/>
  <c r="AP45" i="10"/>
  <c r="AI50" i="10"/>
  <c r="AS53" i="10"/>
  <c r="AK55" i="10"/>
  <c r="AO59" i="10"/>
  <c r="AT65" i="10"/>
  <c r="P81" i="10"/>
  <c r="AQ84" i="10"/>
  <c r="AO87" i="10"/>
  <c r="AR104" i="10"/>
  <c r="AO117" i="10"/>
  <c r="AI121" i="10"/>
  <c r="Q124" i="10"/>
  <c r="AM125" i="10"/>
  <c r="AI126" i="10"/>
  <c r="AT130" i="10"/>
  <c r="Q136" i="10"/>
  <c r="AM136" i="10"/>
  <c r="AS165" i="10"/>
  <c r="AO172" i="10"/>
  <c r="AI175" i="10"/>
  <c r="AK188" i="10"/>
  <c r="Y190" i="10"/>
  <c r="P192" i="10"/>
  <c r="AR192" i="10"/>
  <c r="P210" i="10"/>
  <c r="AS24" i="10"/>
  <c r="AN95" i="10"/>
  <c r="AS10" i="10"/>
  <c r="AM13" i="10"/>
  <c r="AM15" i="10"/>
  <c r="AM25" i="10"/>
  <c r="AS34" i="10"/>
  <c r="AI40" i="10"/>
  <c r="AQ40" i="10"/>
  <c r="P48" i="10"/>
  <c r="AJ50" i="10"/>
  <c r="V64" i="10"/>
  <c r="V66" i="10"/>
  <c r="R79" i="10"/>
  <c r="Q81" i="10"/>
  <c r="AR84" i="10"/>
  <c r="AI93" i="10"/>
  <c r="AM99" i="10"/>
  <c r="AR102" i="10"/>
  <c r="AQ111" i="10"/>
  <c r="AP117" i="10"/>
  <c r="T124" i="10"/>
  <c r="AT132" i="10"/>
  <c r="T136" i="10"/>
  <c r="P165" i="10"/>
  <c r="AI181" i="10"/>
  <c r="AL188" i="10"/>
  <c r="Z190" i="10"/>
  <c r="Q192" i="10"/>
  <c r="AP215" i="10"/>
  <c r="AO45" i="10"/>
  <c r="AT82" i="10"/>
  <c r="AQ104" i="10"/>
  <c r="AM11" i="10"/>
  <c r="AN13" i="10"/>
  <c r="Z23" i="10"/>
  <c r="AN25" i="10"/>
  <c r="AT33" i="10"/>
  <c r="AT34" i="10"/>
  <c r="AR36" i="10"/>
  <c r="X38" i="10"/>
  <c r="AJ40" i="10"/>
  <c r="AR39" i="10"/>
  <c r="AJ46" i="10"/>
  <c r="Q48" i="10"/>
  <c r="AT49" i="10"/>
  <c r="AK50" i="10"/>
  <c r="AT59" i="10"/>
  <c r="W64" i="10"/>
  <c r="W66" i="10"/>
  <c r="S70" i="10"/>
  <c r="AA75" i="10"/>
  <c r="S79" i="10"/>
  <c r="S81" i="10"/>
  <c r="P83" i="10"/>
  <c r="AR88" i="10"/>
  <c r="AO91" i="10"/>
  <c r="AN99" i="10"/>
  <c r="AK105" i="10"/>
  <c r="AL105" i="10"/>
  <c r="AM111" i="10"/>
  <c r="AR111" i="10"/>
  <c r="V116" i="10"/>
  <c r="AN121" i="10"/>
  <c r="U124" i="10"/>
  <c r="AI131" i="10"/>
  <c r="U136" i="10"/>
  <c r="AI141" i="10"/>
  <c r="X144" i="10"/>
  <c r="AN146" i="10"/>
  <c r="AJ150" i="10"/>
  <c r="V152" i="10"/>
  <c r="V157" i="10"/>
  <c r="Q165" i="10"/>
  <c r="U167" i="10"/>
  <c r="V177" i="10"/>
  <c r="AA190" i="10"/>
  <c r="R192" i="10"/>
  <c r="AK210" i="10"/>
  <c r="AR216" i="10"/>
  <c r="AP96" i="10"/>
  <c r="AT51" i="10"/>
  <c r="AI23" i="10"/>
  <c r="AJ31" i="10"/>
  <c r="AI33" i="10"/>
  <c r="AJ38" i="10"/>
  <c r="AN40" i="10"/>
  <c r="AS39" i="10"/>
  <c r="AQ46" i="10"/>
  <c r="R48" i="10"/>
  <c r="T54" i="10"/>
  <c r="X64" i="10"/>
  <c r="X66" i="10"/>
  <c r="AL73" i="10"/>
  <c r="AJ75" i="10"/>
  <c r="AM77" i="10"/>
  <c r="U79" i="10"/>
  <c r="AA81" i="10"/>
  <c r="Q83" i="10"/>
  <c r="AS87" i="10"/>
  <c r="AK97" i="10"/>
  <c r="AM105" i="10"/>
  <c r="AM107" i="10"/>
  <c r="AN111" i="10"/>
  <c r="AS110" i="10"/>
  <c r="W116" i="10"/>
  <c r="W124" i="10"/>
  <c r="Q126" i="10"/>
  <c r="AL126" i="10"/>
  <c r="W136" i="10"/>
  <c r="AN144" i="10"/>
  <c r="AL146" i="10"/>
  <c r="W152" i="10"/>
  <c r="Y157" i="10"/>
  <c r="T165" i="10"/>
  <c r="V167" i="10"/>
  <c r="AO169" i="10"/>
  <c r="AJ174" i="10"/>
  <c r="T176" i="10"/>
  <c r="Y177" i="10"/>
  <c r="AS181" i="10"/>
  <c r="AR183" i="10"/>
  <c r="AJ190" i="10"/>
  <c r="S192" i="10"/>
  <c r="AS195" i="10"/>
  <c r="AR198" i="10"/>
  <c r="AI203" i="10"/>
  <c r="AT216" i="10"/>
  <c r="AI38" i="10"/>
  <c r="AP73" i="10"/>
  <c r="AP77" i="10"/>
  <c r="AJ83" i="10"/>
  <c r="AK101" i="10"/>
  <c r="AS116" i="10"/>
  <c r="X124" i="10"/>
  <c r="X136" i="10"/>
  <c r="AR169" i="10"/>
  <c r="T192" i="10"/>
  <c r="AK211" i="10"/>
  <c r="AN5" i="10"/>
  <c r="AO14" i="10"/>
  <c r="AR33" i="10"/>
  <c r="AJ35" i="10"/>
  <c r="AQ75" i="10"/>
  <c r="AJ92" i="10"/>
  <c r="AP97" i="10"/>
  <c r="X100" i="10"/>
  <c r="AL101" i="10"/>
  <c r="AL116" i="10"/>
  <c r="AT116" i="10"/>
  <c r="AA124" i="10"/>
  <c r="AJ185" i="10"/>
  <c r="X189" i="10"/>
  <c r="U192" i="10"/>
  <c r="AI193" i="10"/>
  <c r="W8" i="10"/>
  <c r="AO11" i="10"/>
  <c r="AI26" i="10"/>
  <c r="AN28" i="10"/>
  <c r="AI35" i="10"/>
  <c r="AK35" i="10"/>
  <c r="AM43" i="10"/>
  <c r="W50" i="10"/>
  <c r="AO48" i="10"/>
  <c r="AL60" i="10"/>
  <c r="P78" i="10"/>
  <c r="AP81" i="10"/>
  <c r="Q92" i="10"/>
  <c r="AP104" i="10"/>
  <c r="AT179" i="10"/>
  <c r="AI182" i="10"/>
  <c r="V192" i="10"/>
  <c r="AJ193" i="10"/>
  <c r="AS14" i="10"/>
  <c r="AO26" i="10"/>
  <c r="AO28" i="10"/>
  <c r="AM35" i="10"/>
  <c r="AL35" i="10"/>
  <c r="AN43" i="10"/>
  <c r="AM60" i="10"/>
  <c r="Q74" i="10"/>
  <c r="Q78" i="10"/>
  <c r="AP83" i="10"/>
  <c r="P90" i="10"/>
  <c r="R92" i="10"/>
  <c r="AM100" i="10"/>
  <c r="AJ106" i="10"/>
  <c r="X112" i="10"/>
  <c r="V114" i="10"/>
  <c r="AN132" i="10"/>
  <c r="AT136" i="10"/>
  <c r="AJ154" i="10"/>
  <c r="AI154" i="10"/>
  <c r="AK170" i="10"/>
  <c r="AT174" i="10"/>
  <c r="AI177" i="10"/>
  <c r="AI179" i="10"/>
  <c r="AJ182" i="10"/>
  <c r="W192" i="10"/>
  <c r="AL193" i="10"/>
  <c r="AI199" i="10"/>
  <c r="AT203" i="10"/>
  <c r="R24" i="10"/>
  <c r="AP26" i="10"/>
  <c r="AP28" i="10"/>
  <c r="P34" i="10"/>
  <c r="AL50" i="10"/>
  <c r="AQ50" i="10"/>
  <c r="AR55" i="10"/>
  <c r="AN60" i="10"/>
  <c r="AM64" i="10"/>
  <c r="R74" i="10"/>
  <c r="AN83" i="10"/>
  <c r="Q90" i="10"/>
  <c r="S92" i="10"/>
  <c r="AO101" i="10"/>
  <c r="Y112" i="10"/>
  <c r="W114" i="10"/>
  <c r="AM124" i="10"/>
  <c r="AO132" i="10"/>
  <c r="W145" i="10"/>
  <c r="W147" i="10"/>
  <c r="R151" i="10"/>
  <c r="AQ154" i="10"/>
  <c r="AJ157" i="10"/>
  <c r="AN170" i="10"/>
  <c r="AL170" i="10"/>
  <c r="AK182" i="10"/>
  <c r="AI186" i="10"/>
  <c r="Q188" i="10"/>
  <c r="X192" i="10"/>
  <c r="AM193" i="10"/>
  <c r="AP199" i="10"/>
  <c r="X214" i="10"/>
  <c r="Q219" i="10"/>
  <c r="AI66" i="10"/>
  <c r="S74" i="10"/>
  <c r="S78" i="10"/>
  <c r="AO83" i="10"/>
  <c r="R90" i="10"/>
  <c r="T92" i="10"/>
  <c r="AN92" i="10"/>
  <c r="AO106" i="10"/>
  <c r="AK119" i="10"/>
  <c r="AQ134" i="10"/>
  <c r="X145" i="10"/>
  <c r="X147" i="10"/>
  <c r="W151" i="10"/>
  <c r="AI156" i="10"/>
  <c r="AK154" i="10"/>
  <c r="AN161" i="10"/>
  <c r="AJ179" i="10"/>
  <c r="AN182" i="10"/>
  <c r="AJ186" i="10"/>
  <c r="R188" i="10"/>
  <c r="Y192" i="10"/>
  <c r="AN193" i="10"/>
  <c r="Y6" i="10"/>
  <c r="P20" i="10"/>
  <c r="S24" i="10"/>
  <c r="AQ26" i="10"/>
  <c r="AR28" i="10"/>
  <c r="Q34" i="10"/>
  <c r="AK43" i="10"/>
  <c r="Z6" i="10"/>
  <c r="AJ15" i="10"/>
  <c r="Q20" i="10"/>
  <c r="T24" i="10"/>
  <c r="AS26" i="10"/>
  <c r="AS28" i="10"/>
  <c r="R34" i="10"/>
  <c r="AN41" i="10"/>
  <c r="AO44" i="10"/>
  <c r="AL43" i="10"/>
  <c r="AN55" i="10"/>
  <c r="AL61" i="10"/>
  <c r="AJ65" i="10"/>
  <c r="T74" i="10"/>
  <c r="T78" i="10"/>
  <c r="R82" i="10"/>
  <c r="Q84" i="10"/>
  <c r="AO86" i="10"/>
  <c r="S90" i="10"/>
  <c r="U92" i="10"/>
  <c r="AO92" i="10"/>
  <c r="AQ101" i="10"/>
  <c r="AQ106" i="10"/>
  <c r="AT104" i="10"/>
  <c r="AN112" i="10"/>
  <c r="X117" i="10"/>
  <c r="AM126" i="10"/>
  <c r="W137" i="10"/>
  <c r="AR140" i="10"/>
  <c r="U149" i="10"/>
  <c r="AI152" i="10"/>
  <c r="AP161" i="10"/>
  <c r="T164" i="10"/>
  <c r="AI166" i="10"/>
  <c r="AP170" i="10"/>
  <c r="P175" i="10"/>
  <c r="AK178" i="10"/>
  <c r="AO182" i="10"/>
  <c r="S188" i="10"/>
  <c r="R191" i="10"/>
  <c r="Z192" i="10"/>
  <c r="AI206" i="10"/>
  <c r="AR214" i="10"/>
  <c r="T34" i="10"/>
  <c r="AO156" i="10"/>
  <c r="AJ166" i="10"/>
  <c r="AL175" i="10"/>
  <c r="W24" i="10"/>
  <c r="AT26" i="10"/>
  <c r="AT28" i="10"/>
  <c r="AO41" i="10"/>
  <c r="AP44" i="10"/>
  <c r="AR58" i="10"/>
  <c r="U78" i="10"/>
  <c r="AJ9" i="10"/>
  <c r="AO15" i="10"/>
  <c r="T20" i="10"/>
  <c r="X24" i="10"/>
  <c r="AM29" i="10"/>
  <c r="U34" i="10"/>
  <c r="AQ35" i="10"/>
  <c r="Q39" i="10"/>
  <c r="AN44" i="10"/>
  <c r="AI58" i="10"/>
  <c r="AL65" i="10"/>
  <c r="AK69" i="10"/>
  <c r="AK72" i="10"/>
  <c r="V74" i="10"/>
  <c r="AO79" i="10"/>
  <c r="T82" i="10"/>
  <c r="S84" i="10"/>
  <c r="AT88" i="10"/>
  <c r="U90" i="10"/>
  <c r="Y92" i="10"/>
  <c r="AQ90" i="10"/>
  <c r="AS100" i="10"/>
  <c r="AS106" i="10"/>
  <c r="Q125" i="10"/>
  <c r="AA137" i="10"/>
  <c r="P155" i="10"/>
  <c r="AN154" i="10"/>
  <c r="AK162" i="10"/>
  <c r="W164" i="10"/>
  <c r="AK166" i="10"/>
  <c r="S175" i="10"/>
  <c r="AJ176" i="10"/>
  <c r="AM175" i="10"/>
  <c r="AR186" i="10"/>
  <c r="U188" i="10"/>
  <c r="AL206" i="10"/>
  <c r="P215" i="10"/>
  <c r="AS219" i="10"/>
  <c r="P172" i="10"/>
  <c r="Z172" i="10"/>
  <c r="R161" i="10"/>
  <c r="U161" i="10"/>
  <c r="P162" i="10"/>
  <c r="AA162" i="10"/>
  <c r="T162" i="10"/>
  <c r="AA45" i="10"/>
  <c r="U106" i="10"/>
  <c r="V26" i="10"/>
  <c r="R106" i="10"/>
  <c r="W203" i="8"/>
  <c r="V203" i="8"/>
  <c r="T175" i="8"/>
  <c r="Z175" i="8"/>
  <c r="U175" i="8"/>
  <c r="S90" i="8"/>
  <c r="X111" i="8"/>
  <c r="Z90" i="8"/>
  <c r="Y11" i="8"/>
  <c r="Y15" i="8"/>
  <c r="Z16" i="8"/>
  <c r="U10" i="8"/>
  <c r="V10" i="8"/>
  <c r="AA10" i="8"/>
  <c r="P11" i="8"/>
  <c r="R11" i="8"/>
  <c r="W11" i="8"/>
  <c r="X11" i="8"/>
  <c r="W15" i="8"/>
  <c r="T16" i="8"/>
  <c r="X16" i="8"/>
  <c r="V25" i="8"/>
  <c r="AA25" i="8"/>
  <c r="P31" i="8"/>
  <c r="Y40" i="8"/>
  <c r="Z40" i="8"/>
  <c r="AA45" i="8"/>
  <c r="Y45" i="8"/>
  <c r="W55" i="8"/>
  <c r="W56" i="8"/>
  <c r="W61" i="8"/>
  <c r="Z81" i="8"/>
  <c r="AA81" i="8"/>
  <c r="P80" i="8"/>
  <c r="S111" i="8"/>
  <c r="T111" i="8"/>
  <c r="AA110" i="8"/>
  <c r="R126" i="8"/>
  <c r="S126" i="8"/>
  <c r="V126" i="8"/>
  <c r="X126" i="8"/>
  <c r="Q135" i="8"/>
  <c r="R135" i="8"/>
  <c r="U135" i="8"/>
  <c r="V135" i="8"/>
  <c r="W135" i="8"/>
  <c r="X146" i="8"/>
  <c r="W146" i="8"/>
  <c r="P165" i="8"/>
  <c r="Q165" i="8"/>
  <c r="T165" i="8"/>
  <c r="U165" i="8"/>
  <c r="Z165" i="8"/>
  <c r="X203" i="8"/>
  <c r="Y203" i="8"/>
  <c r="AA203" i="8"/>
  <c r="P204" i="8"/>
  <c r="AA204" i="8"/>
  <c r="P203" i="8"/>
  <c r="Q203" i="8"/>
  <c r="S203" i="8"/>
  <c r="T203" i="8"/>
  <c r="Y226" i="8"/>
  <c r="Z226" i="8"/>
  <c r="Z186" i="10"/>
  <c r="AA186" i="10"/>
  <c r="Y186" i="10"/>
  <c r="X186" i="10"/>
  <c r="Q171" i="10"/>
  <c r="W171" i="10"/>
  <c r="V171" i="10"/>
  <c r="R171" i="10"/>
  <c r="X30" i="10"/>
  <c r="AA30" i="10"/>
  <c r="Z30" i="10"/>
  <c r="Y30" i="10"/>
  <c r="U30" i="10"/>
  <c r="W30" i="10"/>
  <c r="S30" i="10"/>
  <c r="R30" i="10"/>
  <c r="AA106" i="10"/>
  <c r="Q26" i="10"/>
  <c r="R26" i="10"/>
  <c r="T26" i="10"/>
  <c r="W60" i="10"/>
  <c r="U26" i="10"/>
  <c r="Y26" i="10"/>
  <c r="P106" i="10"/>
  <c r="Q172" i="10"/>
  <c r="Z26" i="10"/>
  <c r="Q106" i="10"/>
  <c r="Q162" i="10"/>
  <c r="S172" i="10"/>
  <c r="P45" i="10"/>
  <c r="S61" i="10"/>
  <c r="S106" i="10"/>
  <c r="U162" i="10"/>
  <c r="V172" i="10"/>
  <c r="T172" i="10"/>
  <c r="Q45" i="10"/>
  <c r="T106" i="10"/>
  <c r="W162" i="10"/>
  <c r="Y172" i="10"/>
  <c r="X56" i="10"/>
  <c r="W106" i="10"/>
  <c r="AA172" i="10"/>
  <c r="Y106" i="10"/>
  <c r="Z106" i="10"/>
  <c r="S10" i="10"/>
  <c r="X10" i="10"/>
  <c r="Y10" i="10"/>
  <c r="P15" i="10"/>
  <c r="Q15" i="10"/>
  <c r="AA15" i="10"/>
  <c r="R16" i="10"/>
  <c r="S16" i="10"/>
  <c r="V16" i="10"/>
  <c r="W16" i="10"/>
  <c r="X16" i="10"/>
  <c r="AA16" i="10"/>
  <c r="P26" i="10"/>
  <c r="P31" i="10"/>
  <c r="Q31" i="10"/>
  <c r="R31" i="10"/>
  <c r="U31" i="10"/>
  <c r="Q30" i="10"/>
  <c r="V30" i="10"/>
  <c r="X40" i="10"/>
  <c r="Y40" i="10"/>
  <c r="S40" i="10"/>
  <c r="R46" i="10"/>
  <c r="S46" i="10"/>
  <c r="T46" i="10"/>
  <c r="U46" i="10"/>
  <c r="V46" i="10"/>
  <c r="W46" i="10"/>
  <c r="X46" i="10"/>
  <c r="Y46" i="10"/>
  <c r="P46" i="10"/>
  <c r="Z46" i="10"/>
  <c r="AA46" i="10"/>
  <c r="V56" i="10"/>
  <c r="W56" i="10"/>
  <c r="Z56" i="10"/>
  <c r="AA56" i="10"/>
  <c r="P55" i="10"/>
  <c r="T55" i="10"/>
  <c r="U55" i="10"/>
  <c r="R61" i="10"/>
  <c r="W61" i="10"/>
  <c r="X61" i="10"/>
  <c r="X60" i="10"/>
  <c r="Y60" i="10"/>
  <c r="AA60" i="10"/>
  <c r="P107" i="10"/>
  <c r="Q107" i="10"/>
  <c r="W107" i="10"/>
  <c r="AA107" i="10"/>
  <c r="V106" i="10"/>
  <c r="S107" i="10"/>
  <c r="V122" i="10"/>
  <c r="W122" i="10"/>
  <c r="Y122" i="10"/>
  <c r="Z122" i="10"/>
  <c r="Z132" i="10"/>
  <c r="Y132" i="10"/>
  <c r="S132" i="10"/>
  <c r="V132" i="10"/>
  <c r="W132" i="10"/>
  <c r="V142" i="10"/>
  <c r="W142" i="10"/>
  <c r="Y142" i="10"/>
  <c r="Z142" i="10"/>
  <c r="V161" i="10"/>
  <c r="W161" i="10"/>
  <c r="Z161" i="10"/>
  <c r="AA161" i="10"/>
  <c r="R162" i="10"/>
  <c r="S162" i="10"/>
  <c r="V162" i="10"/>
  <c r="X162" i="10"/>
  <c r="Y162" i="10"/>
  <c r="Z162" i="10"/>
  <c r="Z171" i="10"/>
  <c r="AA171" i="10"/>
  <c r="R172" i="10"/>
  <c r="U172" i="10"/>
  <c r="W172" i="10"/>
  <c r="X172" i="10"/>
  <c r="Q185" i="10"/>
  <c r="P185" i="10"/>
  <c r="P186" i="10"/>
  <c r="T200" i="10"/>
  <c r="V200" i="10"/>
  <c r="U200" i="10"/>
  <c r="R200" i="10"/>
  <c r="Q200" i="10"/>
  <c r="P200" i="10"/>
  <c r="W200" i="10"/>
  <c r="AA200" i="10"/>
  <c r="Z200" i="10"/>
  <c r="Y200" i="10"/>
  <c r="X200" i="10"/>
  <c r="AA199" i="10"/>
  <c r="Z199" i="10"/>
  <c r="Y199" i="10"/>
  <c r="X129" i="10"/>
  <c r="Z129" i="10"/>
  <c r="U58" i="10"/>
  <c r="W58" i="10"/>
  <c r="Z133" i="8"/>
  <c r="T133" i="8"/>
  <c r="Z134" i="8"/>
  <c r="Q134" i="8"/>
  <c r="P134" i="8"/>
  <c r="Y174" i="8"/>
  <c r="V143" i="8"/>
  <c r="P68" i="8"/>
  <c r="Y28" i="10"/>
  <c r="T119" i="10"/>
  <c r="V119" i="10"/>
  <c r="W119" i="10"/>
  <c r="X119" i="10"/>
  <c r="Y119" i="10"/>
  <c r="Z119" i="10"/>
  <c r="AA119" i="10"/>
  <c r="S130" i="10"/>
  <c r="X130" i="10"/>
  <c r="W130" i="10"/>
  <c r="W183" i="10"/>
  <c r="Q184" i="10"/>
  <c r="V184" i="10"/>
  <c r="W184" i="10"/>
  <c r="X184" i="10"/>
  <c r="Y198" i="10"/>
  <c r="S198" i="10"/>
  <c r="AA198" i="10"/>
  <c r="W198" i="10"/>
  <c r="V198" i="10"/>
  <c r="U198" i="10"/>
  <c r="T198" i="10"/>
  <c r="AA14" i="8"/>
  <c r="P13" i="8"/>
  <c r="R13" i="8"/>
  <c r="W13" i="8"/>
  <c r="S29" i="8"/>
  <c r="R28" i="8"/>
  <c r="W44" i="8"/>
  <c r="Z44" i="8"/>
  <c r="Q69" i="8"/>
  <c r="R69" i="8"/>
  <c r="Y69" i="8"/>
  <c r="U88" i="8"/>
  <c r="Y88" i="8"/>
  <c r="U98" i="8"/>
  <c r="X98" i="8"/>
  <c r="AA109" i="8"/>
  <c r="Q123" i="8"/>
  <c r="S123" i="8"/>
  <c r="Z123" i="8"/>
  <c r="AA134" i="8"/>
  <c r="S143" i="8"/>
  <c r="T143" i="8"/>
  <c r="X164" i="8"/>
  <c r="Y164" i="8"/>
  <c r="R174" i="8"/>
  <c r="U174" i="8"/>
  <c r="X186" i="8"/>
  <c r="S185" i="8"/>
  <c r="V185" i="8"/>
  <c r="X185" i="8"/>
  <c r="P202" i="8"/>
  <c r="Q202" i="8"/>
  <c r="AA202" i="8"/>
  <c r="R219" i="8"/>
  <c r="S219" i="8"/>
  <c r="V44" i="10"/>
  <c r="W44" i="10"/>
  <c r="AA44" i="10"/>
  <c r="Y58" i="10"/>
  <c r="V59" i="10"/>
  <c r="X104" i="10"/>
  <c r="W120" i="10"/>
  <c r="R119" i="10"/>
  <c r="Y120" i="10"/>
  <c r="S119" i="10"/>
  <c r="W129" i="10"/>
  <c r="AA130" i="10"/>
  <c r="Z139" i="10"/>
  <c r="W140" i="10"/>
  <c r="AA159" i="10"/>
  <c r="Y184" i="10"/>
  <c r="Z184" i="10"/>
  <c r="AA184" i="10"/>
  <c r="R183" i="10"/>
  <c r="S181" i="10"/>
  <c r="R184" i="10"/>
  <c r="S184" i="10"/>
  <c r="T184" i="10"/>
  <c r="U184" i="10"/>
  <c r="T197" i="10"/>
  <c r="Z196" i="10"/>
  <c r="X198" i="10"/>
  <c r="P14" i="10"/>
  <c r="Q14" i="10"/>
  <c r="T14" i="10"/>
  <c r="U14" i="10"/>
  <c r="V14" i="10"/>
  <c r="Y14" i="10"/>
  <c r="Z14" i="10"/>
  <c r="S28" i="10"/>
  <c r="X28" i="10"/>
  <c r="P44" i="10"/>
  <c r="Q44" i="10"/>
  <c r="R44" i="10"/>
  <c r="S44" i="10"/>
  <c r="T44" i="10"/>
  <c r="U44" i="10"/>
  <c r="X44" i="10"/>
  <c r="Y44" i="10"/>
  <c r="Z58" i="10"/>
  <c r="P59" i="10"/>
  <c r="Q59" i="10"/>
  <c r="U59" i="10"/>
  <c r="V58" i="10"/>
  <c r="R104" i="10"/>
  <c r="W104" i="10"/>
  <c r="P119" i="10"/>
  <c r="Q119" i="10"/>
  <c r="V120" i="10"/>
  <c r="P129" i="10"/>
  <c r="V129" i="10"/>
  <c r="Q130" i="10"/>
  <c r="T130" i="10"/>
  <c r="U130" i="10"/>
  <c r="Q140" i="10"/>
  <c r="T140" i="10"/>
  <c r="U140" i="10"/>
  <c r="X140" i="10"/>
  <c r="V139" i="10"/>
  <c r="W139" i="10"/>
  <c r="V160" i="10"/>
  <c r="W160" i="10"/>
  <c r="Z160" i="10"/>
  <c r="AA160" i="10"/>
  <c r="Z183" i="10"/>
  <c r="P182" i="10"/>
  <c r="Q182" i="10"/>
  <c r="R182" i="10"/>
  <c r="S182" i="10"/>
  <c r="V182" i="10"/>
  <c r="Z182" i="10"/>
  <c r="AA182" i="10"/>
  <c r="P181" i="10"/>
  <c r="T181" i="10"/>
  <c r="U181" i="10"/>
  <c r="Z181" i="10"/>
  <c r="AA196" i="10"/>
  <c r="P196" i="10"/>
  <c r="Q196" i="10"/>
  <c r="R196" i="10"/>
  <c r="S196" i="10"/>
  <c r="T196" i="10"/>
  <c r="V196" i="10"/>
  <c r="W196" i="10"/>
  <c r="U196" i="10"/>
  <c r="X196" i="10"/>
  <c r="AQ216" i="10"/>
  <c r="AQ214" i="10"/>
  <c r="AM218" i="10"/>
  <c r="AI219" i="10"/>
  <c r="AP219" i="10"/>
  <c r="AT219" i="10"/>
  <c r="AP218" i="10"/>
  <c r="AS218" i="10"/>
  <c r="AT218" i="10"/>
  <c r="AS215" i="10"/>
  <c r="AL214" i="10"/>
  <c r="AL216" i="10"/>
  <c r="AO214" i="10"/>
  <c r="AP216" i="10"/>
  <c r="AS216" i="10"/>
  <c r="AP212" i="10"/>
  <c r="AQ212" i="10"/>
  <c r="AL210" i="10"/>
  <c r="AM210" i="10"/>
  <c r="AS212" i="10"/>
  <c r="AN210" i="10"/>
  <c r="AP210" i="10"/>
  <c r="AM212" i="10"/>
  <c r="AM206" i="10"/>
  <c r="AM208" i="10"/>
  <c r="AO206" i="10"/>
  <c r="AO208" i="10"/>
  <c r="AS206" i="10"/>
  <c r="AP208" i="10"/>
  <c r="AQ208" i="10"/>
  <c r="AT204" i="10"/>
  <c r="AL202" i="10"/>
  <c r="AP188" i="10"/>
  <c r="AQ190" i="10"/>
  <c r="AK193" i="10"/>
  <c r="AQ193" i="10"/>
  <c r="AR176" i="10"/>
  <c r="AL179" i="10"/>
  <c r="AN178" i="10"/>
  <c r="AM179" i="10"/>
  <c r="AO178" i="10"/>
  <c r="AO179" i="10"/>
  <c r="AK174" i="10"/>
  <c r="AP178" i="10"/>
  <c r="AN174" i="10"/>
  <c r="AO174" i="10"/>
  <c r="AK177" i="10"/>
  <c r="AI165" i="10"/>
  <c r="AJ164" i="10"/>
  <c r="AN164" i="10"/>
  <c r="AO164" i="10"/>
  <c r="AP164" i="10"/>
  <c r="AI167" i="10"/>
  <c r="AJ155" i="10"/>
  <c r="AP154" i="10"/>
  <c r="AT157" i="10"/>
  <c r="AJ149" i="10"/>
  <c r="AR150" i="10"/>
  <c r="AO152" i="10"/>
  <c r="AT145" i="10"/>
  <c r="AT147" i="10"/>
  <c r="AI135" i="10"/>
  <c r="AT137" i="10"/>
  <c r="AL135" i="10"/>
  <c r="AM135" i="10"/>
  <c r="AL137" i="10"/>
  <c r="AM137" i="10"/>
  <c r="AM134" i="10"/>
  <c r="AL127" i="10"/>
  <c r="AQ124" i="10"/>
  <c r="AS225" i="10"/>
  <c r="AT125" i="10"/>
  <c r="AM116" i="10"/>
  <c r="AN116" i="10"/>
  <c r="AN114" i="10"/>
  <c r="AP116" i="10"/>
  <c r="AP114" i="10"/>
  <c r="AN117" i="10"/>
  <c r="AM110" i="10"/>
  <c r="AP112" i="10"/>
  <c r="AN110" i="10"/>
  <c r="AQ112" i="10"/>
  <c r="AO110" i="10"/>
  <c r="AR112" i="10"/>
  <c r="AQ110" i="10"/>
  <c r="AR110" i="10"/>
  <c r="AM112" i="10"/>
  <c r="AO100" i="10"/>
  <c r="AS102" i="10"/>
  <c r="AP100" i="10"/>
  <c r="AQ100" i="10"/>
  <c r="AS101" i="10"/>
  <c r="AO102" i="10"/>
  <c r="AJ96" i="10"/>
  <c r="AR96" i="10"/>
  <c r="AS96" i="10"/>
  <c r="AT96" i="10"/>
  <c r="AJ91" i="10"/>
  <c r="AQ92" i="10"/>
  <c r="AN91" i="10"/>
  <c r="AS92" i="10"/>
  <c r="AQ91" i="10"/>
  <c r="AJ93" i="10"/>
  <c r="AQ93" i="10"/>
  <c r="AI92" i="10"/>
  <c r="AS90" i="10"/>
  <c r="AR86" i="10"/>
  <c r="AS86" i="10"/>
  <c r="AP88" i="10"/>
  <c r="AS88" i="10"/>
  <c r="AN87" i="10"/>
  <c r="AN86" i="10"/>
  <c r="AO81" i="10"/>
  <c r="AQ78" i="10"/>
  <c r="AS78" i="10"/>
  <c r="AO77" i="10"/>
  <c r="AQ79" i="10"/>
  <c r="AL75" i="10"/>
  <c r="AP75" i="10"/>
  <c r="AQ72" i="10"/>
  <c r="AT72" i="10"/>
  <c r="AQ74" i="10"/>
  <c r="AJ73" i="10"/>
  <c r="AP69" i="10"/>
  <c r="AN65" i="10"/>
  <c r="AJ64" i="10"/>
  <c r="AK64" i="10"/>
  <c r="AR63" i="10"/>
  <c r="AJ66" i="10"/>
  <c r="AK63" i="10"/>
  <c r="AS49" i="10"/>
  <c r="AI49" i="10"/>
  <c r="AJ49" i="10"/>
  <c r="AK49" i="10"/>
  <c r="AI51" i="10"/>
  <c r="AP34" i="10"/>
  <c r="AL33" i="10"/>
  <c r="AN33" i="10"/>
  <c r="AO33" i="10"/>
  <c r="AT35" i="10"/>
  <c r="AQ36" i="10"/>
  <c r="AN35" i="10"/>
  <c r="AI18" i="10"/>
  <c r="AO18" i="10"/>
  <c r="AR20" i="10"/>
  <c r="AI20" i="10"/>
  <c r="AO20" i="10"/>
  <c r="AR19" i="10"/>
  <c r="AI19" i="10"/>
  <c r="AR21" i="10"/>
  <c r="AO19" i="10"/>
  <c r="AT4" i="10"/>
  <c r="AM5" i="10"/>
  <c r="Q3" i="10"/>
  <c r="AP3" i="10"/>
  <c r="AA4" i="10"/>
  <c r="Q5" i="10"/>
  <c r="AP5" i="10"/>
  <c r="AA6" i="10"/>
  <c r="Y8" i="10"/>
  <c r="AN9" i="10"/>
  <c r="Z10" i="10"/>
  <c r="Q11" i="10"/>
  <c r="AP11" i="10"/>
  <c r="P13" i="10"/>
  <c r="AO13" i="10"/>
  <c r="AA14" i="10"/>
  <c r="R15" i="10"/>
  <c r="AQ15" i="10"/>
  <c r="AA18" i="10"/>
  <c r="Q19" i="10"/>
  <c r="AP19" i="10"/>
  <c r="AA20" i="10"/>
  <c r="Q21" i="10"/>
  <c r="AP21" i="10"/>
  <c r="AN23" i="10"/>
  <c r="Y24" i="10"/>
  <c r="P25" i="10"/>
  <c r="AO25" i="10"/>
  <c r="AA26" i="10"/>
  <c r="Z28" i="10"/>
  <c r="Q29" i="10"/>
  <c r="AP29" i="10"/>
  <c r="S31" i="10"/>
  <c r="AR31" i="10"/>
  <c r="Q33" i="10"/>
  <c r="AP33" i="10"/>
  <c r="AA34" i="10"/>
  <c r="Q35" i="10"/>
  <c r="AP35" i="10"/>
  <c r="Y38" i="10"/>
  <c r="Z40" i="10"/>
  <c r="Q41" i="10"/>
  <c r="AP41" i="10"/>
  <c r="P43" i="10"/>
  <c r="AO43" i="10"/>
  <c r="R45" i="10"/>
  <c r="AQ45" i="10"/>
  <c r="P195" i="10"/>
  <c r="Y195" i="10"/>
  <c r="X195" i="10"/>
  <c r="T195" i="10"/>
  <c r="S195" i="10"/>
  <c r="AA195" i="10"/>
  <c r="Z195" i="10"/>
  <c r="W195" i="10"/>
  <c r="V195" i="10"/>
  <c r="U195" i="10"/>
  <c r="R195" i="10"/>
  <c r="Q195" i="10"/>
  <c r="AK83" i="10"/>
  <c r="AK81" i="10"/>
  <c r="AK84" i="10"/>
  <c r="AK82" i="10"/>
  <c r="R3" i="10"/>
  <c r="AQ3" i="10"/>
  <c r="R5" i="10"/>
  <c r="AQ5" i="10"/>
  <c r="Z8" i="10"/>
  <c r="AO9" i="10"/>
  <c r="AA10" i="10"/>
  <c r="R11" i="10"/>
  <c r="AQ11" i="10"/>
  <c r="Q13" i="10"/>
  <c r="AP13" i="10"/>
  <c r="S15" i="10"/>
  <c r="AR15" i="10"/>
  <c r="AI16" i="10"/>
  <c r="R19" i="10"/>
  <c r="AQ19" i="10"/>
  <c r="R21" i="10"/>
  <c r="AQ21" i="10"/>
  <c r="P23" i="10"/>
  <c r="Z24" i="10"/>
  <c r="Q25" i="10"/>
  <c r="AP25" i="10"/>
  <c r="AA28" i="10"/>
  <c r="R29" i="10"/>
  <c r="AQ29" i="10"/>
  <c r="T31" i="10"/>
  <c r="AS31" i="10"/>
  <c r="R33" i="10"/>
  <c r="AQ33" i="10"/>
  <c r="R35" i="10"/>
  <c r="Z38" i="10"/>
  <c r="P39" i="10"/>
  <c r="AO39" i="10"/>
  <c r="AA40" i="10"/>
  <c r="R41" i="10"/>
  <c r="AQ41" i="10"/>
  <c r="Q43" i="10"/>
  <c r="AP43" i="10"/>
  <c r="S45" i="10"/>
  <c r="AR45" i="10"/>
  <c r="AI46" i="10"/>
  <c r="AP146" i="10"/>
  <c r="AP144" i="10"/>
  <c r="AP147" i="10"/>
  <c r="AP145" i="10"/>
  <c r="AJ224" i="10"/>
  <c r="S3" i="10"/>
  <c r="AR3" i="10"/>
  <c r="S5" i="10"/>
  <c r="AR5" i="10"/>
  <c r="AA8" i="10"/>
  <c r="Q9" i="10"/>
  <c r="AP9" i="10"/>
  <c r="S11" i="10"/>
  <c r="AR11" i="10"/>
  <c r="R13" i="10"/>
  <c r="AQ13" i="10"/>
  <c r="T15" i="10"/>
  <c r="AS15" i="10"/>
  <c r="AJ16" i="10"/>
  <c r="S19" i="10"/>
  <c r="S21" i="10"/>
  <c r="Q23" i="10"/>
  <c r="AP23" i="10"/>
  <c r="AA24" i="10"/>
  <c r="R25" i="10"/>
  <c r="AQ25" i="10"/>
  <c r="S29" i="10"/>
  <c r="AR29" i="10"/>
  <c r="AT31" i="10"/>
  <c r="S33" i="10"/>
  <c r="S35" i="10"/>
  <c r="AA38" i="10"/>
  <c r="AP39" i="10"/>
  <c r="S41" i="10"/>
  <c r="R43" i="10"/>
  <c r="AQ43" i="10"/>
  <c r="T45" i="10"/>
  <c r="AS45" i="10"/>
  <c r="AT48" i="10"/>
  <c r="AQ48" i="10"/>
  <c r="AP48" i="10"/>
  <c r="AN48" i="10"/>
  <c r="AP53" i="10"/>
  <c r="AP55" i="10"/>
  <c r="AP54" i="10"/>
  <c r="AP56" i="10"/>
  <c r="AP126" i="10"/>
  <c r="AP124" i="10"/>
  <c r="AP127" i="10"/>
  <c r="AP125" i="10"/>
  <c r="T3" i="10"/>
  <c r="AS3" i="10"/>
  <c r="AI4" i="10"/>
  <c r="T5" i="10"/>
  <c r="AS5" i="10"/>
  <c r="AI6" i="10"/>
  <c r="R9" i="10"/>
  <c r="AQ9" i="10"/>
  <c r="T11" i="10"/>
  <c r="AS11" i="10"/>
  <c r="S13" i="10"/>
  <c r="AR13" i="10"/>
  <c r="AI14" i="10"/>
  <c r="U15" i="10"/>
  <c r="AT15" i="10"/>
  <c r="AK16" i="10"/>
  <c r="T19" i="10"/>
  <c r="T21" i="10"/>
  <c r="AQ23" i="10"/>
  <c r="S25" i="10"/>
  <c r="AR25" i="10"/>
  <c r="T29" i="10"/>
  <c r="AS29" i="10"/>
  <c r="AJ30" i="10"/>
  <c r="V31" i="10"/>
  <c r="T33" i="10"/>
  <c r="AS33" i="10"/>
  <c r="AI34" i="10"/>
  <c r="T35" i="10"/>
  <c r="AS35" i="10"/>
  <c r="R39" i="10"/>
  <c r="AQ39" i="10"/>
  <c r="T41" i="10"/>
  <c r="AS41" i="10"/>
  <c r="S43" i="10"/>
  <c r="AR43" i="10"/>
  <c r="AI44" i="10"/>
  <c r="U45" i="10"/>
  <c r="AT45" i="10"/>
  <c r="AK46" i="10"/>
  <c r="AI48" i="10"/>
  <c r="AQ53" i="10"/>
  <c r="AQ55" i="10"/>
  <c r="AQ54" i="10"/>
  <c r="AQ56" i="10"/>
  <c r="AA91" i="10"/>
  <c r="Z91" i="10"/>
  <c r="Y91" i="10"/>
  <c r="X91" i="10"/>
  <c r="W91" i="10"/>
  <c r="V91" i="10"/>
  <c r="U91" i="10"/>
  <c r="T91" i="10"/>
  <c r="S91" i="10"/>
  <c r="R91" i="10"/>
  <c r="Q91" i="10"/>
  <c r="P41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U3" i="10"/>
  <c r="AT3" i="10"/>
  <c r="AJ4" i="10"/>
  <c r="U5" i="10"/>
  <c r="AT5" i="10"/>
  <c r="AJ6" i="10"/>
  <c r="S9" i="10"/>
  <c r="AR9" i="10"/>
  <c r="U11" i="10"/>
  <c r="AT11" i="10"/>
  <c r="T13" i="10"/>
  <c r="AS13" i="10"/>
  <c r="AJ14" i="10"/>
  <c r="V15" i="10"/>
  <c r="AL16" i="10"/>
  <c r="AJ18" i="10"/>
  <c r="U19" i="10"/>
  <c r="AT19" i="10"/>
  <c r="AJ20" i="10"/>
  <c r="U21" i="10"/>
  <c r="AT21" i="10"/>
  <c r="S23" i="10"/>
  <c r="AR23" i="10"/>
  <c r="T25" i="10"/>
  <c r="AS25" i="10"/>
  <c r="AJ26" i="10"/>
  <c r="AI28" i="10"/>
  <c r="U29" i="10"/>
  <c r="AT29" i="10"/>
  <c r="AK30" i="10"/>
  <c r="W31" i="10"/>
  <c r="U33" i="10"/>
  <c r="AJ34" i="10"/>
  <c r="U35" i="10"/>
  <c r="AJ36" i="10"/>
  <c r="S39" i="10"/>
  <c r="U41" i="10"/>
  <c r="AT41" i="10"/>
  <c r="T43" i="10"/>
  <c r="V45" i="10"/>
  <c r="AL46" i="10"/>
  <c r="AJ48" i="10"/>
  <c r="AP65" i="10"/>
  <c r="AP63" i="10"/>
  <c r="AP66" i="10"/>
  <c r="AP64" i="10"/>
  <c r="P91" i="10"/>
  <c r="V3" i="10"/>
  <c r="AK4" i="10"/>
  <c r="V5" i="10"/>
  <c r="AK6" i="10"/>
  <c r="AI8" i="10"/>
  <c r="T9" i="10"/>
  <c r="AS9" i="10"/>
  <c r="V11" i="10"/>
  <c r="U13" i="10"/>
  <c r="AT13" i="10"/>
  <c r="AK14" i="10"/>
  <c r="W15" i="10"/>
  <c r="AM16" i="10"/>
  <c r="AK18" i="10"/>
  <c r="V19" i="10"/>
  <c r="AK20" i="10"/>
  <c r="V21" i="10"/>
  <c r="T23" i="10"/>
  <c r="AS23" i="10"/>
  <c r="AI24" i="10"/>
  <c r="U25" i="10"/>
  <c r="AT25" i="10"/>
  <c r="AK26" i="10"/>
  <c r="AJ28" i="10"/>
  <c r="V29" i="10"/>
  <c r="X31" i="10"/>
  <c r="V33" i="10"/>
  <c r="AK34" i="10"/>
  <c r="V35" i="10"/>
  <c r="AK36" i="10"/>
  <c r="V41" i="10"/>
  <c r="U43" i="10"/>
  <c r="AT43" i="10"/>
  <c r="AK44" i="10"/>
  <c r="W45" i="10"/>
  <c r="AM46" i="10"/>
  <c r="AK48" i="10"/>
  <c r="AQ65" i="10"/>
  <c r="AQ63" i="10"/>
  <c r="AQ66" i="10"/>
  <c r="AQ64" i="10"/>
  <c r="AN69" i="10"/>
  <c r="AN70" i="10"/>
  <c r="AN68" i="10"/>
  <c r="P3" i="10"/>
  <c r="P19" i="10"/>
  <c r="P33" i="10"/>
  <c r="AL83" i="10"/>
  <c r="AL81" i="10"/>
  <c r="AL84" i="10"/>
  <c r="AL82" i="10"/>
  <c r="W3" i="10"/>
  <c r="AL4" i="10"/>
  <c r="W5" i="10"/>
  <c r="AL6" i="10"/>
  <c r="AJ8" i="10"/>
  <c r="U9" i="10"/>
  <c r="AT9" i="10"/>
  <c r="AK10" i="10"/>
  <c r="W11" i="10"/>
  <c r="V13" i="10"/>
  <c r="AL14" i="10"/>
  <c r="X15" i="10"/>
  <c r="AN16" i="10"/>
  <c r="AL18" i="10"/>
  <c r="W19" i="10"/>
  <c r="AL20" i="10"/>
  <c r="W21" i="10"/>
  <c r="U23" i="10"/>
  <c r="AT23" i="10"/>
  <c r="AJ24" i="10"/>
  <c r="V25" i="10"/>
  <c r="AL26" i="10"/>
  <c r="AK28" i="10"/>
  <c r="W29" i="10"/>
  <c r="AM30" i="10"/>
  <c r="Y31" i="10"/>
  <c r="W33" i="10"/>
  <c r="AL34" i="10"/>
  <c r="W35" i="10"/>
  <c r="AL36" i="10"/>
  <c r="U39" i="10"/>
  <c r="AT39" i="10"/>
  <c r="AK40" i="10"/>
  <c r="W41" i="10"/>
  <c r="V43" i="10"/>
  <c r="AL44" i="10"/>
  <c r="X45" i="10"/>
  <c r="AN46" i="10"/>
  <c r="AL48" i="10"/>
  <c r="AO69" i="10"/>
  <c r="AO70" i="10"/>
  <c r="AO68" i="10"/>
  <c r="P21" i="10"/>
  <c r="X3" i="10"/>
  <c r="AM4" i="10"/>
  <c r="X5" i="10"/>
  <c r="AM6" i="10"/>
  <c r="AK8" i="10"/>
  <c r="V9" i="10"/>
  <c r="X11" i="10"/>
  <c r="W13" i="10"/>
  <c r="AM14" i="10"/>
  <c r="Y15" i="10"/>
  <c r="P16" i="10"/>
  <c r="AO16" i="10"/>
  <c r="AM18" i="10"/>
  <c r="X19" i="10"/>
  <c r="AM20" i="10"/>
  <c r="X21" i="10"/>
  <c r="V23" i="10"/>
  <c r="AK24" i="10"/>
  <c r="W25" i="10"/>
  <c r="AM26" i="10"/>
  <c r="X29" i="10"/>
  <c r="AN30" i="10"/>
  <c r="Z31" i="10"/>
  <c r="X33" i="10"/>
  <c r="AM34" i="10"/>
  <c r="X35" i="10"/>
  <c r="AM36" i="10"/>
  <c r="AK38" i="10"/>
  <c r="V39" i="10"/>
  <c r="AL40" i="10"/>
  <c r="X41" i="10"/>
  <c r="W43" i="10"/>
  <c r="AM44" i="10"/>
  <c r="Y45" i="10"/>
  <c r="AM48" i="10"/>
  <c r="AP70" i="10"/>
  <c r="AT92" i="10"/>
  <c r="AT90" i="10"/>
  <c r="AT93" i="10"/>
  <c r="AT91" i="10"/>
  <c r="AI101" i="10"/>
  <c r="AI99" i="10"/>
  <c r="AI102" i="10"/>
  <c r="AI100" i="10"/>
  <c r="AS177" i="10"/>
  <c r="AS176" i="10"/>
  <c r="AS175" i="10"/>
  <c r="AS179" i="10"/>
  <c r="AS174" i="10"/>
  <c r="AS178" i="10"/>
  <c r="AM87" i="10"/>
  <c r="AM86" i="10"/>
  <c r="AM88" i="10"/>
  <c r="P35" i="10"/>
  <c r="Y3" i="10"/>
  <c r="AN4" i="10"/>
  <c r="Y5" i="10"/>
  <c r="AN6" i="10"/>
  <c r="AL8" i="10"/>
  <c r="W9" i="10"/>
  <c r="Y11" i="10"/>
  <c r="X13" i="10"/>
  <c r="AN14" i="10"/>
  <c r="Q16" i="10"/>
  <c r="AP16" i="10"/>
  <c r="AN18" i="10"/>
  <c r="Y19" i="10"/>
  <c r="AN20" i="10"/>
  <c r="Y21" i="10"/>
  <c r="W23" i="10"/>
  <c r="AL24" i="10"/>
  <c r="X25" i="10"/>
  <c r="AM28" i="10"/>
  <c r="Y29" i="10"/>
  <c r="P30" i="10"/>
  <c r="AO30" i="10"/>
  <c r="Y33" i="10"/>
  <c r="AN34" i="10"/>
  <c r="Y35" i="10"/>
  <c r="AL38" i="10"/>
  <c r="AM40" i="10"/>
  <c r="Y41" i="10"/>
  <c r="X43" i="10"/>
  <c r="AJ101" i="10"/>
  <c r="AJ99" i="10"/>
  <c r="AJ102" i="10"/>
  <c r="AJ100" i="10"/>
  <c r="P11" i="10"/>
  <c r="Z3" i="10"/>
  <c r="P4" i="10"/>
  <c r="AO4" i="10"/>
  <c r="Z5" i="10"/>
  <c r="P6" i="10"/>
  <c r="AO6" i="10"/>
  <c r="AM8" i="10"/>
  <c r="X9" i="10"/>
  <c r="Z11" i="10"/>
  <c r="Y13" i="10"/>
  <c r="Z19" i="10"/>
  <c r="Z21" i="10"/>
  <c r="Y25" i="10"/>
  <c r="Z29" i="10"/>
  <c r="Z33" i="10"/>
  <c r="Z35" i="10"/>
  <c r="Z41" i="10"/>
  <c r="Y43" i="10"/>
  <c r="AA93" i="10"/>
  <c r="Z93" i="10"/>
  <c r="Y93" i="10"/>
  <c r="X93" i="10"/>
  <c r="W93" i="10"/>
  <c r="V93" i="10"/>
  <c r="U93" i="10"/>
  <c r="T93" i="10"/>
  <c r="S93" i="10"/>
  <c r="R93" i="10"/>
  <c r="Q93" i="10"/>
  <c r="Q4" i="10"/>
  <c r="AP4" i="10"/>
  <c r="AA5" i="10"/>
  <c r="Q6" i="10"/>
  <c r="AP6" i="10"/>
  <c r="AN8" i="10"/>
  <c r="Y9" i="10"/>
  <c r="P10" i="10"/>
  <c r="Z13" i="10"/>
  <c r="AP18" i="10"/>
  <c r="Z25" i="10"/>
  <c r="P28" i="10"/>
  <c r="AA29" i="10"/>
  <c r="AQ30" i="10"/>
  <c r="P40" i="10"/>
  <c r="AO40" i="10"/>
  <c r="Z43" i="10"/>
  <c r="Y178" i="10"/>
  <c r="AA178" i="10"/>
  <c r="Z178" i="10"/>
  <c r="X178" i="10"/>
  <c r="W178" i="10"/>
  <c r="V178" i="10"/>
  <c r="U178" i="10"/>
  <c r="T178" i="10"/>
  <c r="S178" i="10"/>
  <c r="R178" i="10"/>
  <c r="Q178" i="10"/>
  <c r="P178" i="10"/>
  <c r="R4" i="10"/>
  <c r="AQ4" i="10"/>
  <c r="R6" i="10"/>
  <c r="AQ6" i="10"/>
  <c r="P8" i="10"/>
  <c r="AO8" i="10"/>
  <c r="Z9" i="10"/>
  <c r="Q10" i="10"/>
  <c r="R14" i="10"/>
  <c r="AQ14" i="10"/>
  <c r="T16" i="10"/>
  <c r="AS16" i="10"/>
  <c r="AQ18" i="10"/>
  <c r="P24" i="10"/>
  <c r="Q28" i="10"/>
  <c r="AI31" i="10"/>
  <c r="P38" i="10"/>
  <c r="Q40" i="10"/>
  <c r="AP40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AI111" i="10"/>
  <c r="AI109" i="10"/>
  <c r="AI112" i="10"/>
  <c r="AI110" i="10"/>
  <c r="S4" i="10"/>
  <c r="AR4" i="10"/>
  <c r="S6" i="10"/>
  <c r="AR6" i="10"/>
  <c r="Q8" i="10"/>
  <c r="AP8" i="10"/>
  <c r="R10" i="10"/>
  <c r="S14" i="10"/>
  <c r="U16" i="10"/>
  <c r="S18" i="10"/>
  <c r="S20" i="10"/>
  <c r="Q24" i="10"/>
  <c r="AP24" i="10"/>
  <c r="S26" i="10"/>
  <c r="R28" i="10"/>
  <c r="T30" i="10"/>
  <c r="Q38" i="10"/>
  <c r="R40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AJ111" i="10"/>
  <c r="AJ109" i="10"/>
  <c r="AJ112" i="10"/>
  <c r="AJ110" i="10"/>
  <c r="AQ116" i="10"/>
  <c r="AQ114" i="10"/>
  <c r="AQ117" i="10"/>
  <c r="AQ115" i="10"/>
  <c r="AS139" i="10"/>
  <c r="AR139" i="10"/>
  <c r="AQ139" i="10"/>
  <c r="AP139" i="10"/>
  <c r="AO139" i="10"/>
  <c r="AN139" i="10"/>
  <c r="AM139" i="10"/>
  <c r="AL139" i="10"/>
  <c r="AK139" i="10"/>
  <c r="AI139" i="10"/>
  <c r="AI3" i="10"/>
  <c r="T4" i="10"/>
  <c r="AS4" i="10"/>
  <c r="AI5" i="10"/>
  <c r="T6" i="10"/>
  <c r="AS6" i="10"/>
  <c r="R8" i="10"/>
  <c r="AQ8" i="10"/>
  <c r="AR116" i="10"/>
  <c r="AR114" i="10"/>
  <c r="AR117" i="10"/>
  <c r="AR115" i="10"/>
  <c r="AI162" i="10"/>
  <c r="AI161" i="10"/>
  <c r="AI160" i="10"/>
  <c r="AI159" i="10"/>
  <c r="W169" i="10"/>
  <c r="V169" i="10"/>
  <c r="R169" i="10"/>
  <c r="Q169" i="10"/>
  <c r="AA169" i="10"/>
  <c r="Z169" i="10"/>
  <c r="Y169" i="10"/>
  <c r="X169" i="10"/>
  <c r="U169" i="10"/>
  <c r="T169" i="10"/>
  <c r="S169" i="10"/>
  <c r="P169" i="10"/>
  <c r="AJ3" i="10"/>
  <c r="U4" i="10"/>
  <c r="U6" i="10"/>
  <c r="S8" i="10"/>
  <c r="AR8" i="10"/>
  <c r="T10" i="10"/>
  <c r="AI13" i="10"/>
  <c r="AT18" i="10"/>
  <c r="AI25" i="10"/>
  <c r="T28" i="10"/>
  <c r="AJ33" i="10"/>
  <c r="T40" i="10"/>
  <c r="AI43" i="10"/>
  <c r="AO51" i="10"/>
  <c r="AO49" i="10"/>
  <c r="AO50" i="10"/>
  <c r="AT54" i="10"/>
  <c r="AS54" i="10"/>
  <c r="AR54" i="10"/>
  <c r="AO54" i="10"/>
  <c r="AN54" i="10"/>
  <c r="AM54" i="10"/>
  <c r="AJ54" i="10"/>
  <c r="AI60" i="10"/>
  <c r="AI59" i="10"/>
  <c r="AI61" i="10"/>
  <c r="AJ162" i="10"/>
  <c r="AJ161" i="10"/>
  <c r="AJ160" i="10"/>
  <c r="AJ159" i="10"/>
  <c r="AM200" i="10"/>
  <c r="AM195" i="10"/>
  <c r="AM199" i="10"/>
  <c r="AM198" i="10"/>
  <c r="AM197" i="10"/>
  <c r="AM196" i="10"/>
  <c r="AK3" i="10"/>
  <c r="V4" i="10"/>
  <c r="V6" i="10"/>
  <c r="T8" i="10"/>
  <c r="AI9" i="10"/>
  <c r="U10" i="10"/>
  <c r="AT10" i="10"/>
  <c r="AK11" i="10"/>
  <c r="AJ13" i="10"/>
  <c r="AL15" i="10"/>
  <c r="AK19" i="10"/>
  <c r="AJ25" i="10"/>
  <c r="U28" i="10"/>
  <c r="AM31" i="10"/>
  <c r="AK33" i="10"/>
  <c r="AI39" i="10"/>
  <c r="U40" i="10"/>
  <c r="AT40" i="10"/>
  <c r="AK41" i="10"/>
  <c r="AL45" i="10"/>
  <c r="AI54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AL3" i="10"/>
  <c r="W4" i="10"/>
  <c r="AL5" i="10"/>
  <c r="W6" i="10"/>
  <c r="U8" i="10"/>
  <c r="V10" i="10"/>
  <c r="AL11" i="10"/>
  <c r="W14" i="10"/>
  <c r="Y16" i="10"/>
  <c r="W18" i="10"/>
  <c r="AL19" i="10"/>
  <c r="W20" i="10"/>
  <c r="U24" i="10"/>
  <c r="AK25" i="10"/>
  <c r="V28" i="10"/>
  <c r="U38" i="10"/>
  <c r="V40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AT70" i="10"/>
  <c r="AS70" i="10"/>
  <c r="AR70" i="10"/>
  <c r="AM70" i="10"/>
  <c r="AL70" i="10"/>
  <c r="AK70" i="10"/>
  <c r="AM19" i="10"/>
  <c r="AR51" i="10"/>
  <c r="AR49" i="10"/>
  <c r="AR50" i="10"/>
  <c r="AR48" i="10"/>
  <c r="AT68" i="10"/>
  <c r="AS68" i="10"/>
  <c r="AR68" i="10"/>
  <c r="AP68" i="10"/>
  <c r="AM68" i="10"/>
  <c r="AL68" i="10"/>
  <c r="AK68" i="10"/>
  <c r="AL87" i="10"/>
  <c r="AL86" i="10"/>
  <c r="AL88" i="10"/>
  <c r="W49" i="10"/>
  <c r="W51" i="10"/>
  <c r="U53" i="10"/>
  <c r="AT53" i="10"/>
  <c r="V55" i="10"/>
  <c r="AL56" i="10"/>
  <c r="AK58" i="10"/>
  <c r="W59" i="10"/>
  <c r="Y61" i="10"/>
  <c r="W63" i="10"/>
  <c r="AL64" i="10"/>
  <c r="W65" i="10"/>
  <c r="AL66" i="10"/>
  <c r="AJ68" i="10"/>
  <c r="AT69" i="10"/>
  <c r="AJ70" i="10"/>
  <c r="S73" i="10"/>
  <c r="AR73" i="10"/>
  <c r="S75" i="10"/>
  <c r="AR75" i="10"/>
  <c r="T79" i="10"/>
  <c r="AS79" i="10"/>
  <c r="R81" i="10"/>
  <c r="AQ81" i="10"/>
  <c r="R83" i="10"/>
  <c r="AQ83" i="10"/>
  <c r="AQ87" i="10"/>
  <c r="AA90" i="10"/>
  <c r="AP91" i="10"/>
  <c r="AA92" i="10"/>
  <c r="AQ97" i="10"/>
  <c r="AO99" i="10"/>
  <c r="Z100" i="10"/>
  <c r="Z102" i="10"/>
  <c r="Y104" i="10"/>
  <c r="R107" i="10"/>
  <c r="AQ107" i="10"/>
  <c r="AO109" i="10"/>
  <c r="Z110" i="10"/>
  <c r="Z112" i="10"/>
  <c r="X114" i="10"/>
  <c r="AM115" i="10"/>
  <c r="X116" i="10"/>
  <c r="X120" i="10"/>
  <c r="AR126" i="10"/>
  <c r="AR124" i="10"/>
  <c r="AR127" i="10"/>
  <c r="AR125" i="10"/>
  <c r="AR146" i="10"/>
  <c r="AR144" i="10"/>
  <c r="AR147" i="10"/>
  <c r="AR145" i="10"/>
  <c r="AN196" i="10"/>
  <c r="AN225" i="10"/>
  <c r="AN200" i="10"/>
  <c r="AN195" i="10"/>
  <c r="AN199" i="10"/>
  <c r="AN198" i="10"/>
  <c r="X49" i="10"/>
  <c r="X51" i="10"/>
  <c r="V53" i="10"/>
  <c r="AK54" i="10"/>
  <c r="W55" i="10"/>
  <c r="AM56" i="10"/>
  <c r="AL58" i="10"/>
  <c r="X59" i="10"/>
  <c r="Z61" i="10"/>
  <c r="X63" i="10"/>
  <c r="X65" i="10"/>
  <c r="AS73" i="10"/>
  <c r="AS75" i="10"/>
  <c r="AR77" i="10"/>
  <c r="AT79" i="10"/>
  <c r="AR81" i="10"/>
  <c r="AR83" i="10"/>
  <c r="AR87" i="10"/>
  <c r="AP95" i="10"/>
  <c r="AR97" i="10"/>
  <c r="AP99" i="10"/>
  <c r="AA100" i="10"/>
  <c r="AP101" i="10"/>
  <c r="AA102" i="10"/>
  <c r="Z104" i="10"/>
  <c r="AP105" i="10"/>
  <c r="AR107" i="10"/>
  <c r="AP109" i="10"/>
  <c r="AA110" i="10"/>
  <c r="AA112" i="10"/>
  <c r="Y114" i="10"/>
  <c r="Y116" i="10"/>
  <c r="AS127" i="10"/>
  <c r="AS125" i="10"/>
  <c r="AS147" i="10"/>
  <c r="AS145" i="10"/>
  <c r="AQ149" i="10"/>
  <c r="AQ152" i="10"/>
  <c r="AQ151" i="10"/>
  <c r="Y49" i="10"/>
  <c r="Y51" i="10"/>
  <c r="W53" i="10"/>
  <c r="AL54" i="10"/>
  <c r="X55" i="10"/>
  <c r="AN56" i="10"/>
  <c r="AM58" i="10"/>
  <c r="Y59" i="10"/>
  <c r="P60" i="10"/>
  <c r="AO60" i="10"/>
  <c r="AA61" i="10"/>
  <c r="Y63" i="10"/>
  <c r="AN64" i="10"/>
  <c r="Y65" i="10"/>
  <c r="AN66" i="10"/>
  <c r="AJ72" i="10"/>
  <c r="U73" i="10"/>
  <c r="AT73" i="10"/>
  <c r="AJ74" i="10"/>
  <c r="U75" i="10"/>
  <c r="AT75" i="10"/>
  <c r="AJ78" i="10"/>
  <c r="V79" i="10"/>
  <c r="T81" i="10"/>
  <c r="AS81" i="10"/>
  <c r="AI82" i="10"/>
  <c r="T83" i="10"/>
  <c r="AS83" i="10"/>
  <c r="AI84" i="10"/>
  <c r="T87" i="10"/>
  <c r="AJ88" i="10"/>
  <c r="AR91" i="10"/>
  <c r="AQ99" i="10"/>
  <c r="AA104" i="10"/>
  <c r="T107" i="10"/>
  <c r="AQ109" i="10"/>
  <c r="Z114" i="10"/>
  <c r="P115" i="10"/>
  <c r="AO115" i="10"/>
  <c r="Z116" i="10"/>
  <c r="P117" i="10"/>
  <c r="Z120" i="10"/>
  <c r="AQ150" i="10"/>
  <c r="AT175" i="10"/>
  <c r="AP175" i="10"/>
  <c r="AO175" i="10"/>
  <c r="AK175" i="10"/>
  <c r="AJ175" i="10"/>
  <c r="AQ185" i="10"/>
  <c r="AR185" i="10"/>
  <c r="AO185" i="10"/>
  <c r="AN185" i="10"/>
  <c r="AL185" i="10"/>
  <c r="AM181" i="10"/>
  <c r="AM182" i="10"/>
  <c r="AM186" i="10"/>
  <c r="AM185" i="10"/>
  <c r="P50" i="10"/>
  <c r="Z51" i="10"/>
  <c r="X53" i="10"/>
  <c r="Y55" i="10"/>
  <c r="P56" i="10"/>
  <c r="AO56" i="10"/>
  <c r="AN58" i="10"/>
  <c r="Z59" i="10"/>
  <c r="Q60" i="10"/>
  <c r="AP60" i="10"/>
  <c r="Z63" i="10"/>
  <c r="P64" i="10"/>
  <c r="AO64" i="10"/>
  <c r="Z65" i="10"/>
  <c r="P66" i="10"/>
  <c r="AO66" i="10"/>
  <c r="V73" i="10"/>
  <c r="V75" i="10"/>
  <c r="AT77" i="10"/>
  <c r="AK78" i="10"/>
  <c r="W79" i="10"/>
  <c r="U81" i="10"/>
  <c r="AT81" i="10"/>
  <c r="AJ82" i="10"/>
  <c r="U83" i="10"/>
  <c r="AT83" i="10"/>
  <c r="AJ84" i="10"/>
  <c r="AI86" i="10"/>
  <c r="AT87" i="10"/>
  <c r="AK88" i="10"/>
  <c r="AI90" i="10"/>
  <c r="AS91" i="10"/>
  <c r="AR99" i="10"/>
  <c r="AR101" i="10"/>
  <c r="U107" i="10"/>
  <c r="AT107" i="10"/>
  <c r="AR109" i="10"/>
  <c r="AA114" i="10"/>
  <c r="Q115" i="10"/>
  <c r="AP115" i="10"/>
  <c r="AA116" i="10"/>
  <c r="Q117" i="10"/>
  <c r="AO119" i="10"/>
  <c r="AA120" i="10"/>
  <c r="AS151" i="10"/>
  <c r="AS149" i="10"/>
  <c r="AS152" i="10"/>
  <c r="AS150" i="10"/>
  <c r="AK157" i="10"/>
  <c r="AK156" i="10"/>
  <c r="AK155" i="10"/>
  <c r="Y166" i="10"/>
  <c r="AA166" i="10"/>
  <c r="Z166" i="10"/>
  <c r="X166" i="10"/>
  <c r="W166" i="10"/>
  <c r="V166" i="10"/>
  <c r="U166" i="10"/>
  <c r="T166" i="10"/>
  <c r="S166" i="10"/>
  <c r="R166" i="10"/>
  <c r="Q166" i="10"/>
  <c r="P166" i="10"/>
  <c r="AT167" i="10"/>
  <c r="AP167" i="10"/>
  <c r="AO167" i="10"/>
  <c r="AM167" i="10"/>
  <c r="AN184" i="10"/>
  <c r="AR225" i="10"/>
  <c r="AA49" i="10"/>
  <c r="Q50" i="10"/>
  <c r="AA51" i="10"/>
  <c r="Y53" i="10"/>
  <c r="Z55" i="10"/>
  <c r="Q56" i="10"/>
  <c r="P58" i="10"/>
  <c r="AO58" i="10"/>
  <c r="AA59" i="10"/>
  <c r="R60" i="10"/>
  <c r="AQ60" i="10"/>
  <c r="AA63" i="10"/>
  <c r="Q64" i="10"/>
  <c r="AA65" i="10"/>
  <c r="Q66" i="10"/>
  <c r="AL72" i="10"/>
  <c r="W73" i="10"/>
  <c r="W75" i="10"/>
  <c r="AL78" i="10"/>
  <c r="X79" i="10"/>
  <c r="V81" i="10"/>
  <c r="V83" i="10"/>
  <c r="AJ86" i="10"/>
  <c r="V87" i="10"/>
  <c r="AS95" i="10"/>
  <c r="AS105" i="10"/>
  <c r="V107" i="10"/>
  <c r="R115" i="10"/>
  <c r="R117" i="10"/>
  <c r="AL156" i="10"/>
  <c r="AL154" i="10"/>
  <c r="AL157" i="10"/>
  <c r="AL155" i="10"/>
  <c r="Y170" i="10"/>
  <c r="AA170" i="10"/>
  <c r="Z170" i="10"/>
  <c r="X170" i="10"/>
  <c r="W170" i="10"/>
  <c r="V170" i="10"/>
  <c r="U170" i="10"/>
  <c r="T170" i="10"/>
  <c r="S170" i="10"/>
  <c r="R170" i="10"/>
  <c r="Q170" i="10"/>
  <c r="R50" i="10"/>
  <c r="Z53" i="10"/>
  <c r="P54" i="10"/>
  <c r="AA55" i="10"/>
  <c r="R56" i="10"/>
  <c r="Q58" i="10"/>
  <c r="AP58" i="10"/>
  <c r="S60" i="10"/>
  <c r="AR60" i="10"/>
  <c r="R64" i="10"/>
  <c r="R66" i="10"/>
  <c r="AM72" i="10"/>
  <c r="X73" i="10"/>
  <c r="AM74" i="10"/>
  <c r="X75" i="10"/>
  <c r="Y79" i="10"/>
  <c r="W81" i="10"/>
  <c r="W83" i="10"/>
  <c r="AK90" i="10"/>
  <c r="AK92" i="10"/>
  <c r="AT95" i="10"/>
  <c r="AT99" i="10"/>
  <c r="AT101" i="10"/>
  <c r="AT105" i="10"/>
  <c r="AT109" i="10"/>
  <c r="AT111" i="10"/>
  <c r="S115" i="10"/>
  <c r="S117" i="10"/>
  <c r="AS122" i="10"/>
  <c r="AR122" i="10"/>
  <c r="AQ122" i="10"/>
  <c r="AP122" i="10"/>
  <c r="AO122" i="10"/>
  <c r="AM122" i="10"/>
  <c r="AL122" i="10"/>
  <c r="AI122" i="10"/>
  <c r="AP186" i="10"/>
  <c r="AP181" i="10"/>
  <c r="AP185" i="10"/>
  <c r="AP184" i="10"/>
  <c r="AO204" i="10"/>
  <c r="AO203" i="10"/>
  <c r="AO202" i="10"/>
  <c r="S50" i="10"/>
  <c r="AA53" i="10"/>
  <c r="Q54" i="10"/>
  <c r="S56" i="10"/>
  <c r="AR56" i="10"/>
  <c r="R58" i="10"/>
  <c r="AQ58" i="10"/>
  <c r="T60" i="10"/>
  <c r="AS60" i="10"/>
  <c r="AJ61" i="10"/>
  <c r="S64" i="10"/>
  <c r="AR64" i="10"/>
  <c r="S66" i="10"/>
  <c r="AR66" i="10"/>
  <c r="AN72" i="10"/>
  <c r="Y73" i="10"/>
  <c r="AN74" i="10"/>
  <c r="Y75" i="10"/>
  <c r="AN78" i="10"/>
  <c r="Z79" i="10"/>
  <c r="X81" i="10"/>
  <c r="AM82" i="10"/>
  <c r="X83" i="10"/>
  <c r="AM84" i="10"/>
  <c r="AN88" i="10"/>
  <c r="AL90" i="10"/>
  <c r="AL92" i="10"/>
  <c r="AL96" i="10"/>
  <c r="AK100" i="10"/>
  <c r="AK102" i="10"/>
  <c r="AJ104" i="10"/>
  <c r="AL106" i="10"/>
  <c r="X107" i="10"/>
  <c r="AK110" i="10"/>
  <c r="AK112" i="10"/>
  <c r="AI114" i="10"/>
  <c r="T115" i="10"/>
  <c r="AS115" i="10"/>
  <c r="AI116" i="10"/>
  <c r="T117" i="10"/>
  <c r="AS117" i="10"/>
  <c r="AP182" i="10"/>
  <c r="AP204" i="10"/>
  <c r="AP203" i="10"/>
  <c r="AP202" i="10"/>
  <c r="R54" i="10"/>
  <c r="T56" i="10"/>
  <c r="AS56" i="10"/>
  <c r="S58" i="10"/>
  <c r="U60" i="10"/>
  <c r="AT60" i="10"/>
  <c r="AI63" i="10"/>
  <c r="T64" i="10"/>
  <c r="AS64" i="10"/>
  <c r="AI65" i="10"/>
  <c r="T66" i="10"/>
  <c r="AS66" i="10"/>
  <c r="AQ68" i="10"/>
  <c r="AQ70" i="10"/>
  <c r="P72" i="10"/>
  <c r="AO72" i="10"/>
  <c r="Z73" i="10"/>
  <c r="P74" i="10"/>
  <c r="AO74" i="10"/>
  <c r="Z75" i="10"/>
  <c r="AO78" i="10"/>
  <c r="AA79" i="10"/>
  <c r="Y81" i="10"/>
  <c r="AN82" i="10"/>
  <c r="Y83" i="10"/>
  <c r="AN84" i="10"/>
  <c r="AM90" i="10"/>
  <c r="AM92" i="10"/>
  <c r="AM96" i="10"/>
  <c r="AL100" i="10"/>
  <c r="AL102" i="10"/>
  <c r="AK104" i="10"/>
  <c r="AM106" i="10"/>
  <c r="Y107" i="10"/>
  <c r="AL110" i="10"/>
  <c r="AL112" i="10"/>
  <c r="AJ114" i="10"/>
  <c r="U115" i="10"/>
  <c r="AT115" i="10"/>
  <c r="AJ116" i="10"/>
  <c r="U117" i="10"/>
  <c r="AT117" i="10"/>
  <c r="AS119" i="10"/>
  <c r="U50" i="10"/>
  <c r="AJ51" i="10"/>
  <c r="S54" i="10"/>
  <c r="AI55" i="10"/>
  <c r="U56" i="10"/>
  <c r="T58" i="10"/>
  <c r="AS58" i="10"/>
  <c r="AJ59" i="10"/>
  <c r="V60" i="10"/>
  <c r="AJ63" i="10"/>
  <c r="AP72" i="10"/>
  <c r="AP78" i="10"/>
  <c r="P82" i="10"/>
  <c r="AO82" i="10"/>
  <c r="P84" i="10"/>
  <c r="AO84" i="10"/>
  <c r="AN90" i="10"/>
  <c r="AN96" i="10"/>
  <c r="AL104" i="10"/>
  <c r="AN106" i="10"/>
  <c r="AK114" i="10"/>
  <c r="V115" i="10"/>
  <c r="V117" i="10"/>
  <c r="AJ130" i="10"/>
  <c r="AJ132" i="10"/>
  <c r="AJ129" i="10"/>
  <c r="AT149" i="10"/>
  <c r="AP149" i="10"/>
  <c r="AO149" i="10"/>
  <c r="AN149" i="10"/>
  <c r="AM149" i="10"/>
  <c r="AL149" i="10"/>
  <c r="AJ167" i="10"/>
  <c r="AR191" i="10"/>
  <c r="AR202" i="10"/>
  <c r="AR204" i="10"/>
  <c r="AR203" i="10"/>
  <c r="V50" i="10"/>
  <c r="AK51" i="10"/>
  <c r="AI53" i="10"/>
  <c r="AJ120" i="10"/>
  <c r="AJ122" i="10"/>
  <c r="AS129" i="10"/>
  <c r="AR129" i="10"/>
  <c r="AQ129" i="10"/>
  <c r="AP129" i="10"/>
  <c r="AN129" i="10"/>
  <c r="AM129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AK130" i="10"/>
  <c r="AK132" i="10"/>
  <c r="AO136" i="10"/>
  <c r="AO134" i="10"/>
  <c r="AO137" i="10"/>
  <c r="AO135" i="10"/>
  <c r="AN218" i="10"/>
  <c r="AN220" i="10"/>
  <c r="AN226" i="10"/>
  <c r="AN219" i="10"/>
  <c r="AK224" i="10"/>
  <c r="AL63" i="10"/>
  <c r="AR72" i="10"/>
  <c r="AI79" i="10"/>
  <c r="P100" i="10"/>
  <c r="P102" i="10"/>
  <c r="AP106" i="10"/>
  <c r="P110" i="10"/>
  <c r="P112" i="10"/>
  <c r="AK120" i="10"/>
  <c r="AK122" i="10"/>
  <c r="AI129" i="10"/>
  <c r="AP136" i="10"/>
  <c r="AP134" i="10"/>
  <c r="AP137" i="10"/>
  <c r="AP135" i="10"/>
  <c r="AO226" i="10"/>
  <c r="AO218" i="10"/>
  <c r="AO224" i="10"/>
  <c r="AO220" i="10"/>
  <c r="AO219" i="10"/>
  <c r="AN224" i="10"/>
  <c r="AM49" i="10"/>
  <c r="X50" i="10"/>
  <c r="AM51" i="10"/>
  <c r="AK53" i="10"/>
  <c r="V54" i="10"/>
  <c r="AL55" i="10"/>
  <c r="P61" i="10"/>
  <c r="AI73" i="10"/>
  <c r="AI75" i="10"/>
  <c r="AJ79" i="10"/>
  <c r="Q100" i="10"/>
  <c r="Q102" i="10"/>
  <c r="P104" i="10"/>
  <c r="Q110" i="10"/>
  <c r="Q112" i="10"/>
  <c r="Y117" i="10"/>
  <c r="AA121" i="10"/>
  <c r="Z121" i="10"/>
  <c r="Y121" i="10"/>
  <c r="W121" i="10"/>
  <c r="V121" i="10"/>
  <c r="U121" i="10"/>
  <c r="T121" i="10"/>
  <c r="S121" i="10"/>
  <c r="Q121" i="10"/>
  <c r="P121" i="10"/>
  <c r="AS124" i="10"/>
  <c r="AK129" i="10"/>
  <c r="AM189" i="10"/>
  <c r="AP226" i="10"/>
  <c r="AN49" i="10"/>
  <c r="Y50" i="10"/>
  <c r="AN51" i="10"/>
  <c r="W54" i="10"/>
  <c r="AM55" i="10"/>
  <c r="X58" i="10"/>
  <c r="Q61" i="10"/>
  <c r="AI77" i="10"/>
  <c r="AK79" i="10"/>
  <c r="AI81" i="10"/>
  <c r="AI83" i="10"/>
  <c r="AI87" i="10"/>
  <c r="AI97" i="10"/>
  <c r="R100" i="10"/>
  <c r="R102" i="10"/>
  <c r="Q104" i="10"/>
  <c r="AI107" i="10"/>
  <c r="R110" i="10"/>
  <c r="R112" i="10"/>
  <c r="P114" i="10"/>
  <c r="Z115" i="10"/>
  <c r="P116" i="10"/>
  <c r="Z117" i="10"/>
  <c r="P120" i="10"/>
  <c r="R121" i="10"/>
  <c r="AL129" i="10"/>
  <c r="AK131" i="10"/>
  <c r="AR136" i="10"/>
  <c r="AR134" i="10"/>
  <c r="AR137" i="10"/>
  <c r="AR135" i="10"/>
  <c r="AJ140" i="10"/>
  <c r="AJ142" i="10"/>
  <c r="AJ139" i="10"/>
  <c r="AQ224" i="10"/>
  <c r="AQ226" i="10"/>
  <c r="AQ220" i="10"/>
  <c r="AQ219" i="10"/>
  <c r="AQ218" i="10"/>
  <c r="P49" i="10"/>
  <c r="Z50" i="10"/>
  <c r="P51" i="10"/>
  <c r="AM53" i="10"/>
  <c r="X54" i="10"/>
  <c r="AL79" i="10"/>
  <c r="S100" i="10"/>
  <c r="S102" i="10"/>
  <c r="S110" i="10"/>
  <c r="S112" i="10"/>
  <c r="Q114" i="10"/>
  <c r="Q116" i="10"/>
  <c r="Q120" i="10"/>
  <c r="X121" i="10"/>
  <c r="AN120" i="10"/>
  <c r="AN122" i="10"/>
  <c r="AO129" i="10"/>
  <c r="AS137" i="10"/>
  <c r="AS135" i="10"/>
  <c r="AK140" i="10"/>
  <c r="AK142" i="10"/>
  <c r="AQ169" i="10"/>
  <c r="AQ172" i="10"/>
  <c r="AQ171" i="10"/>
  <c r="AQ170" i="10"/>
  <c r="AQ189" i="10"/>
  <c r="AO189" i="10"/>
  <c r="AN189" i="10"/>
  <c r="AK189" i="10"/>
  <c r="AJ189" i="10"/>
  <c r="Q49" i="10"/>
  <c r="AP49" i="10"/>
  <c r="Q51" i="10"/>
  <c r="AP51" i="10"/>
  <c r="AK87" i="10"/>
  <c r="AI95" i="10"/>
  <c r="T100" i="10"/>
  <c r="T102" i="10"/>
  <c r="S104" i="10"/>
  <c r="AI105" i="10"/>
  <c r="T110" i="10"/>
  <c r="T112" i="10"/>
  <c r="R114" i="10"/>
  <c r="R116" i="10"/>
  <c r="R120" i="10"/>
  <c r="AI216" i="10"/>
  <c r="AI215" i="10"/>
  <c r="AI214" i="10"/>
  <c r="R49" i="10"/>
  <c r="AQ49" i="10"/>
  <c r="R51" i="10"/>
  <c r="AQ51" i="10"/>
  <c r="P53" i="10"/>
  <c r="Z54" i="10"/>
  <c r="Q55" i="10"/>
  <c r="R59" i="10"/>
  <c r="AQ59" i="10"/>
  <c r="T61" i="10"/>
  <c r="AS61" i="10"/>
  <c r="R63" i="10"/>
  <c r="R65" i="10"/>
  <c r="X72" i="10"/>
  <c r="AM73" i="10"/>
  <c r="X74" i="10"/>
  <c r="AL77" i="10"/>
  <c r="AN79" i="10"/>
  <c r="W82" i="10"/>
  <c r="W84" i="10"/>
  <c r="V90" i="10"/>
  <c r="AK91" i="10"/>
  <c r="V92" i="10"/>
  <c r="AJ95" i="10"/>
  <c r="AL97" i="10"/>
  <c r="U100" i="10"/>
  <c r="AT100" i="10"/>
  <c r="U102" i="10"/>
  <c r="T104" i="10"/>
  <c r="AJ105" i="10"/>
  <c r="AL107" i="10"/>
  <c r="U110" i="10"/>
  <c r="AT110" i="10"/>
  <c r="U112" i="10"/>
  <c r="S114" i="10"/>
  <c r="S116" i="10"/>
  <c r="S120" i="10"/>
  <c r="AJ121" i="10"/>
  <c r="AA141" i="10"/>
  <c r="Z141" i="10"/>
  <c r="Y141" i="10"/>
  <c r="X141" i="10"/>
  <c r="W141" i="10"/>
  <c r="V141" i="10"/>
  <c r="U141" i="10"/>
  <c r="T141" i="10"/>
  <c r="S141" i="10"/>
  <c r="R141" i="10"/>
  <c r="Q141" i="10"/>
  <c r="P141" i="10"/>
  <c r="AS144" i="10"/>
  <c r="AS171" i="10"/>
  <c r="AS172" i="10"/>
  <c r="AT184" i="10"/>
  <c r="AR184" i="10"/>
  <c r="AQ184" i="10"/>
  <c r="AJ214" i="10"/>
  <c r="AJ216" i="10"/>
  <c r="AJ215" i="10"/>
  <c r="S49" i="10"/>
  <c r="S51" i="10"/>
  <c r="Q53" i="10"/>
  <c r="R55" i="10"/>
  <c r="S59" i="10"/>
  <c r="U61" i="10"/>
  <c r="S63" i="10"/>
  <c r="S65" i="10"/>
  <c r="Y72" i="10"/>
  <c r="AN73" i="10"/>
  <c r="Y74" i="10"/>
  <c r="P79" i="10"/>
  <c r="X82" i="10"/>
  <c r="X84" i="10"/>
  <c r="W90" i="10"/>
  <c r="AL91" i="10"/>
  <c r="AK99" i="10"/>
  <c r="V100" i="10"/>
  <c r="V102" i="10"/>
  <c r="U104" i="10"/>
  <c r="AK109" i="10"/>
  <c r="V110" i="10"/>
  <c r="V112" i="10"/>
  <c r="T114" i="10"/>
  <c r="AS114" i="10"/>
  <c r="AI115" i="10"/>
  <c r="T116" i="10"/>
  <c r="T120" i="10"/>
  <c r="AK121" i="10"/>
  <c r="AS126" i="10"/>
  <c r="AP159" i="10"/>
  <c r="AT159" i="10"/>
  <c r="AR159" i="10"/>
  <c r="AO159" i="10"/>
  <c r="AN159" i="10"/>
  <c r="AL159" i="10"/>
  <c r="AR167" i="10"/>
  <c r="AR165" i="10"/>
  <c r="AR164" i="10"/>
  <c r="AL184" i="10"/>
  <c r="AR190" i="10"/>
  <c r="AR189" i="10"/>
  <c r="AR193" i="10"/>
  <c r="AR188" i="10"/>
  <c r="AJ200" i="10"/>
  <c r="AJ196" i="10"/>
  <c r="AJ225" i="10"/>
  <c r="AJ195" i="10"/>
  <c r="AJ199" i="10"/>
  <c r="AA210" i="10"/>
  <c r="Z210" i="10"/>
  <c r="V210" i="10"/>
  <c r="U210" i="10"/>
  <c r="Y210" i="10"/>
  <c r="X210" i="10"/>
  <c r="W210" i="10"/>
  <c r="T210" i="10"/>
  <c r="Q210" i="10"/>
  <c r="AS63" i="10"/>
  <c r="AI64" i="10"/>
  <c r="AO73" i="10"/>
  <c r="AN81" i="10"/>
  <c r="AM91" i="10"/>
  <c r="AL99" i="10"/>
  <c r="AL109" i="10"/>
  <c r="AT114" i="10"/>
  <c r="AJ115" i="10"/>
  <c r="AO126" i="10"/>
  <c r="AO124" i="10"/>
  <c r="AO127" i="10"/>
  <c r="AO125" i="10"/>
  <c r="AJ141" i="10"/>
  <c r="AO146" i="10"/>
  <c r="AO144" i="10"/>
  <c r="AO147" i="10"/>
  <c r="AO145" i="10"/>
  <c r="AS164" i="10"/>
  <c r="AS167" i="10"/>
  <c r="AS166" i="10"/>
  <c r="AS193" i="10"/>
  <c r="AS191" i="10"/>
  <c r="AS189" i="10"/>
  <c r="AS190" i="10"/>
  <c r="AS188" i="10"/>
  <c r="AS192" i="10"/>
  <c r="AK225" i="10"/>
  <c r="AK198" i="10"/>
  <c r="AK196" i="10"/>
  <c r="AK195" i="10"/>
  <c r="AK200" i="10"/>
  <c r="AK199" i="10"/>
  <c r="AL121" i="10"/>
  <c r="X122" i="10"/>
  <c r="V124" i="10"/>
  <c r="AK125" i="10"/>
  <c r="V126" i="10"/>
  <c r="AK127" i="10"/>
  <c r="V130" i="10"/>
  <c r="AL131" i="10"/>
  <c r="X132" i="10"/>
  <c r="V134" i="10"/>
  <c r="AK135" i="10"/>
  <c r="V136" i="10"/>
  <c r="V140" i="10"/>
  <c r="AL141" i="10"/>
  <c r="X142" i="10"/>
  <c r="AI149" i="10"/>
  <c r="W156" i="10"/>
  <c r="X160" i="10"/>
  <c r="U164" i="10"/>
  <c r="AT169" i="10"/>
  <c r="AM171" i="10"/>
  <c r="AR171" i="10"/>
  <c r="AK179" i="10"/>
  <c r="W181" i="10"/>
  <c r="V181" i="10"/>
  <c r="R181" i="10"/>
  <c r="Q181" i="10"/>
  <c r="AN183" i="10"/>
  <c r="AK184" i="10"/>
  <c r="AO183" i="10"/>
  <c r="AO184" i="10"/>
  <c r="Q191" i="10"/>
  <c r="Z191" i="10"/>
  <c r="Y191" i="10"/>
  <c r="U191" i="10"/>
  <c r="T191" i="10"/>
  <c r="AT193" i="10"/>
  <c r="AT191" i="10"/>
  <c r="AT189" i="10"/>
  <c r="AL197" i="10"/>
  <c r="AL225" i="10"/>
  <c r="AL198" i="10"/>
  <c r="AP206" i="10"/>
  <c r="AQ207" i="10"/>
  <c r="AT212" i="10"/>
  <c r="AP224" i="10"/>
  <c r="AM224" i="10"/>
  <c r="AT225" i="10"/>
  <c r="AR219" i="10"/>
  <c r="AR226" i="10"/>
  <c r="AR220" i="10"/>
  <c r="AR224" i="10"/>
  <c r="AS224" i="10"/>
  <c r="AO121" i="10"/>
  <c r="AA122" i="10"/>
  <c r="Y124" i="10"/>
  <c r="AN125" i="10"/>
  <c r="Y126" i="10"/>
  <c r="AN127" i="10"/>
  <c r="Y130" i="10"/>
  <c r="AO131" i="10"/>
  <c r="AA132" i="10"/>
  <c r="Y134" i="10"/>
  <c r="AN135" i="10"/>
  <c r="Y136" i="10"/>
  <c r="AN137" i="10"/>
  <c r="Y140" i="10"/>
  <c r="AO141" i="10"/>
  <c r="AA142" i="10"/>
  <c r="Y144" i="10"/>
  <c r="AN145" i="10"/>
  <c r="Y146" i="10"/>
  <c r="AN147" i="10"/>
  <c r="W150" i="10"/>
  <c r="AM152" i="10"/>
  <c r="AA156" i="10"/>
  <c r="AM156" i="10"/>
  <c r="AM154" i="10"/>
  <c r="AO195" i="10"/>
  <c r="AO196" i="10"/>
  <c r="AJ211" i="10"/>
  <c r="AJ212" i="10"/>
  <c r="AN215" i="10"/>
  <c r="AN216" i="10"/>
  <c r="AP121" i="10"/>
  <c r="Z124" i="10"/>
  <c r="P125" i="10"/>
  <c r="Z126" i="10"/>
  <c r="P127" i="10"/>
  <c r="Z130" i="10"/>
  <c r="AP131" i="10"/>
  <c r="Z134" i="10"/>
  <c r="P135" i="10"/>
  <c r="Z136" i="10"/>
  <c r="P137" i="10"/>
  <c r="Z140" i="10"/>
  <c r="AP141" i="10"/>
  <c r="Z144" i="10"/>
  <c r="P145" i="10"/>
  <c r="Z146" i="10"/>
  <c r="P147" i="10"/>
  <c r="X150" i="10"/>
  <c r="AR151" i="10"/>
  <c r="AP152" i="10"/>
  <c r="AN157" i="10"/>
  <c r="AN155" i="10"/>
  <c r="AK159" i="10"/>
  <c r="AP225" i="10"/>
  <c r="W206" i="10"/>
  <c r="V206" i="10"/>
  <c r="AT224" i="10"/>
  <c r="AQ131" i="10"/>
  <c r="AA134" i="10"/>
  <c r="Q135" i="10"/>
  <c r="AA136" i="10"/>
  <c r="Q137" i="10"/>
  <c r="P139" i="10"/>
  <c r="AA140" i="10"/>
  <c r="AQ141" i="10"/>
  <c r="AA144" i="10"/>
  <c r="Q145" i="10"/>
  <c r="AA146" i="10"/>
  <c r="Q147" i="10"/>
  <c r="Y150" i="10"/>
  <c r="Q151" i="10"/>
  <c r="Z151" i="10"/>
  <c r="Y151" i="10"/>
  <c r="U151" i="10"/>
  <c r="P154" i="10"/>
  <c r="AM155" i="10"/>
  <c r="AM159" i="10"/>
  <c r="AM160" i="10"/>
  <c r="AA164" i="10"/>
  <c r="P174" i="10"/>
  <c r="X181" i="10"/>
  <c r="T182" i="10"/>
  <c r="P183" i="10"/>
  <c r="Y183" i="10"/>
  <c r="X183" i="10"/>
  <c r="T183" i="10"/>
  <c r="S183" i="10"/>
  <c r="AT185" i="10"/>
  <c r="AQ188" i="10"/>
  <c r="AL189" i="10"/>
  <c r="W191" i="10"/>
  <c r="AR197" i="10"/>
  <c r="AO198" i="10"/>
  <c r="AL199" i="10"/>
  <c r="AQ197" i="10"/>
  <c r="AQ225" i="10"/>
  <c r="AQ198" i="10"/>
  <c r="AR121" i="10"/>
  <c r="R125" i="10"/>
  <c r="AQ125" i="10"/>
  <c r="R127" i="10"/>
  <c r="AQ127" i="10"/>
  <c r="Q129" i="10"/>
  <c r="AR131" i="10"/>
  <c r="AI132" i="10"/>
  <c r="R135" i="10"/>
  <c r="AQ135" i="10"/>
  <c r="R137" i="10"/>
  <c r="AQ137" i="10"/>
  <c r="Q139" i="10"/>
  <c r="AR141" i="10"/>
  <c r="AI142" i="10"/>
  <c r="R145" i="10"/>
  <c r="AQ145" i="10"/>
  <c r="R147" i="10"/>
  <c r="AQ147" i="10"/>
  <c r="P149" i="10"/>
  <c r="Z150" i="10"/>
  <c r="P151" i="10"/>
  <c r="AR152" i="10"/>
  <c r="Q154" i="10"/>
  <c r="AO155" i="10"/>
  <c r="AJ156" i="10"/>
  <c r="AK160" i="10"/>
  <c r="AN162" i="10"/>
  <c r="P171" i="10"/>
  <c r="Y171" i="10"/>
  <c r="X171" i="10"/>
  <c r="T171" i="10"/>
  <c r="S171" i="10"/>
  <c r="AR172" i="10"/>
  <c r="Q174" i="10"/>
  <c r="Y181" i="10"/>
  <c r="U182" i="10"/>
  <c r="Q183" i="10"/>
  <c r="AS184" i="10"/>
  <c r="X191" i="10"/>
  <c r="AS197" i="10"/>
  <c r="AR200" i="10"/>
  <c r="AR195" i="10"/>
  <c r="AQ202" i="10"/>
  <c r="S206" i="10"/>
  <c r="R208" i="10"/>
  <c r="AA208" i="10"/>
  <c r="Z208" i="10"/>
  <c r="AS121" i="10"/>
  <c r="S125" i="10"/>
  <c r="S127" i="10"/>
  <c r="R129" i="10"/>
  <c r="AS131" i="10"/>
  <c r="S135" i="10"/>
  <c r="S137" i="10"/>
  <c r="R139" i="10"/>
  <c r="S145" i="10"/>
  <c r="S147" i="10"/>
  <c r="Q149" i="10"/>
  <c r="AA150" i="10"/>
  <c r="R154" i="10"/>
  <c r="AP155" i="10"/>
  <c r="AQ157" i="10"/>
  <c r="AQ155" i="10"/>
  <c r="R174" i="10"/>
  <c r="R197" i="10"/>
  <c r="AA197" i="10"/>
  <c r="Z197" i="10"/>
  <c r="V197" i="10"/>
  <c r="U197" i="10"/>
  <c r="AQ203" i="10"/>
  <c r="T206" i="10"/>
  <c r="AI210" i="10"/>
  <c r="AM214" i="10"/>
  <c r="AR218" i="10"/>
  <c r="AI120" i="10"/>
  <c r="AT121" i="10"/>
  <c r="AI124" i="10"/>
  <c r="T125" i="10"/>
  <c r="T127" i="10"/>
  <c r="S129" i="10"/>
  <c r="AT131" i="10"/>
  <c r="AI134" i="10"/>
  <c r="T135" i="10"/>
  <c r="T137" i="10"/>
  <c r="S139" i="10"/>
  <c r="AI140" i="10"/>
  <c r="AT141" i="10"/>
  <c r="AI144" i="10"/>
  <c r="T145" i="10"/>
  <c r="T147" i="10"/>
  <c r="R149" i="10"/>
  <c r="S151" i="10"/>
  <c r="AT152" i="10"/>
  <c r="S154" i="10"/>
  <c r="AS155" i="10"/>
  <c r="AR157" i="10"/>
  <c r="AR155" i="10"/>
  <c r="AT172" i="10"/>
  <c r="S174" i="10"/>
  <c r="AK176" i="10"/>
  <c r="W182" i="10"/>
  <c r="U183" i="10"/>
  <c r="AT188" i="10"/>
  <c r="Q193" i="10"/>
  <c r="Z193" i="10"/>
  <c r="Y193" i="10"/>
  <c r="U193" i="10"/>
  <c r="T193" i="10"/>
  <c r="P197" i="10"/>
  <c r="R198" i="10"/>
  <c r="Q198" i="10"/>
  <c r="AO199" i="10"/>
  <c r="AI200" i="10"/>
  <c r="AT197" i="10"/>
  <c r="U206" i="10"/>
  <c r="AJ210" i="10"/>
  <c r="AN214" i="10"/>
  <c r="AK215" i="10"/>
  <c r="AK216" i="10"/>
  <c r="AS226" i="10"/>
  <c r="AJ124" i="10"/>
  <c r="U125" i="10"/>
  <c r="AJ126" i="10"/>
  <c r="U127" i="10"/>
  <c r="T129" i="10"/>
  <c r="AL132" i="10"/>
  <c r="AJ134" i="10"/>
  <c r="U135" i="10"/>
  <c r="AJ136" i="10"/>
  <c r="U137" i="10"/>
  <c r="T139" i="10"/>
  <c r="AL142" i="10"/>
  <c r="AJ144" i="10"/>
  <c r="U145" i="10"/>
  <c r="AJ146" i="10"/>
  <c r="U147" i="10"/>
  <c r="S149" i="10"/>
  <c r="T151" i="10"/>
  <c r="T154" i="10"/>
  <c r="AI157" i="10"/>
  <c r="AS159" i="10"/>
  <c r="AL161" i="10"/>
  <c r="AQ159" i="10"/>
  <c r="AK164" i="10"/>
  <c r="U171" i="10"/>
  <c r="T174" i="10"/>
  <c r="X182" i="10"/>
  <c r="V183" i="10"/>
  <c r="AS185" i="10"/>
  <c r="AK190" i="10"/>
  <c r="P193" i="10"/>
  <c r="AI192" i="10"/>
  <c r="AI190" i="10"/>
  <c r="AI188" i="10"/>
  <c r="Q197" i="10"/>
  <c r="P198" i="10"/>
  <c r="AS203" i="10"/>
  <c r="AS204" i="10"/>
  <c r="AK124" i="10"/>
  <c r="V125" i="10"/>
  <c r="AK126" i="10"/>
  <c r="V127" i="10"/>
  <c r="U129" i="10"/>
  <c r="AT129" i="10"/>
  <c r="AM132" i="10"/>
  <c r="AK134" i="10"/>
  <c r="V135" i="10"/>
  <c r="AK136" i="10"/>
  <c r="V137" i="10"/>
  <c r="U139" i="10"/>
  <c r="AT139" i="10"/>
  <c r="AM142" i="10"/>
  <c r="AK144" i="10"/>
  <c r="V145" i="10"/>
  <c r="AK146" i="10"/>
  <c r="V147" i="10"/>
  <c r="T149" i="10"/>
  <c r="AI150" i="10"/>
  <c r="V151" i="10"/>
  <c r="U154" i="10"/>
  <c r="AR161" i="10"/>
  <c r="U174" i="10"/>
  <c r="R185" i="10"/>
  <c r="AA185" i="10"/>
  <c r="Z185" i="10"/>
  <c r="V185" i="10"/>
  <c r="U185" i="10"/>
  <c r="AS186" i="10"/>
  <c r="AL190" i="10"/>
  <c r="S197" i="10"/>
  <c r="AL200" i="10"/>
  <c r="Y203" i="10"/>
  <c r="AI211" i="10"/>
  <c r="AM215" i="10"/>
  <c r="AL134" i="10"/>
  <c r="W159" i="10"/>
  <c r="V159" i="10"/>
  <c r="R159" i="10"/>
  <c r="Q159" i="10"/>
  <c r="AL178" i="10"/>
  <c r="AL176" i="10"/>
  <c r="AL174" i="10"/>
  <c r="R186" i="10"/>
  <c r="Q186" i="10"/>
  <c r="T199" i="10"/>
  <c r="X199" i="10"/>
  <c r="W199" i="10"/>
  <c r="AO200" i="10"/>
  <c r="AN206" i="10"/>
  <c r="AN207" i="10"/>
  <c r="AR210" i="10"/>
  <c r="AR211" i="10"/>
  <c r="P122" i="10"/>
  <c r="P132" i="10"/>
  <c r="P142" i="10"/>
  <c r="P159" i="10"/>
  <c r="P160" i="10"/>
  <c r="AS160" i="10"/>
  <c r="AL166" i="10"/>
  <c r="AL164" i="10"/>
  <c r="AI169" i="10"/>
  <c r="AM178" i="10"/>
  <c r="AM176" i="10"/>
  <c r="AM174" i="10"/>
  <c r="Q189" i="10"/>
  <c r="Z189" i="10"/>
  <c r="Y189" i="10"/>
  <c r="U189" i="10"/>
  <c r="T189" i="10"/>
  <c r="P199" i="10"/>
  <c r="S220" i="10"/>
  <c r="R220" i="10"/>
  <c r="Q122" i="10"/>
  <c r="AN124" i="10"/>
  <c r="Y125" i="10"/>
  <c r="AN126" i="10"/>
  <c r="Y127" i="10"/>
  <c r="AN130" i="10"/>
  <c r="Q132" i="10"/>
  <c r="AP132" i="10"/>
  <c r="AN134" i="10"/>
  <c r="Y135" i="10"/>
  <c r="AN136" i="10"/>
  <c r="Y137" i="10"/>
  <c r="X139" i="10"/>
  <c r="AN140" i="10"/>
  <c r="Q142" i="10"/>
  <c r="AP142" i="10"/>
  <c r="Y145" i="10"/>
  <c r="Y147" i="10"/>
  <c r="W149" i="10"/>
  <c r="AL150" i="10"/>
  <c r="AA151" i="10"/>
  <c r="X154" i="10"/>
  <c r="P156" i="10"/>
  <c r="AM157" i="10"/>
  <c r="S159" i="10"/>
  <c r="Q160" i="10"/>
  <c r="AQ161" i="10"/>
  <c r="AM162" i="10"/>
  <c r="AK165" i="10"/>
  <c r="AM166" i="10"/>
  <c r="AM164" i="10"/>
  <c r="AJ169" i="10"/>
  <c r="X174" i="10"/>
  <c r="AL177" i="10"/>
  <c r="AN179" i="10"/>
  <c r="AN177" i="10"/>
  <c r="AN175" i="10"/>
  <c r="AK181" i="10"/>
  <c r="S185" i="10"/>
  <c r="S186" i="10"/>
  <c r="P189" i="10"/>
  <c r="AM225" i="10"/>
  <c r="X197" i="10"/>
  <c r="Q199" i="10"/>
  <c r="AQ200" i="10"/>
  <c r="AJ202" i="10"/>
  <c r="AJ203" i="10"/>
  <c r="P220" i="10"/>
  <c r="AI226" i="10"/>
  <c r="AI218" i="10"/>
  <c r="AO120" i="10"/>
  <c r="R122" i="10"/>
  <c r="P124" i="10"/>
  <c r="P126" i="10"/>
  <c r="Y129" i="10"/>
  <c r="P130" i="10"/>
  <c r="AO130" i="10"/>
  <c r="R132" i="10"/>
  <c r="AQ132" i="10"/>
  <c r="P134" i="10"/>
  <c r="P136" i="10"/>
  <c r="Y139" i="10"/>
  <c r="P140" i="10"/>
  <c r="AO140" i="10"/>
  <c r="R142" i="10"/>
  <c r="AQ142" i="10"/>
  <c r="P144" i="10"/>
  <c r="Z145" i="10"/>
  <c r="P146" i="10"/>
  <c r="Z147" i="10"/>
  <c r="X149" i="10"/>
  <c r="AM150" i="10"/>
  <c r="Z154" i="10"/>
  <c r="Q156" i="10"/>
  <c r="AO157" i="10"/>
  <c r="T159" i="10"/>
  <c r="R160" i="10"/>
  <c r="AT161" i="10"/>
  <c r="AP162" i="10"/>
  <c r="AL165" i="10"/>
  <c r="AN167" i="10"/>
  <c r="AN165" i="10"/>
  <c r="AK169" i="10"/>
  <c r="AI170" i="10"/>
  <c r="Z174" i="10"/>
  <c r="P176" i="10"/>
  <c r="AM177" i="10"/>
  <c r="AL181" i="10"/>
  <c r="T185" i="10"/>
  <c r="T186" i="10"/>
  <c r="AI184" i="10"/>
  <c r="R189" i="10"/>
  <c r="AN192" i="10"/>
  <c r="AN190" i="10"/>
  <c r="AN188" i="10"/>
  <c r="AL195" i="10"/>
  <c r="Y197" i="10"/>
  <c r="R199" i="10"/>
  <c r="AT200" i="10"/>
  <c r="S203" i="10"/>
  <c r="Q220" i="10"/>
  <c r="AJ220" i="10"/>
  <c r="AJ226" i="10"/>
  <c r="AJ218" i="10"/>
  <c r="AP120" i="10"/>
  <c r="S122" i="10"/>
  <c r="AP140" i="10"/>
  <c r="S142" i="10"/>
  <c r="AR142" i="10"/>
  <c r="Q146" i="10"/>
  <c r="Y149" i="10"/>
  <c r="AP151" i="10"/>
  <c r="AT151" i="10"/>
  <c r="AA154" i="10"/>
  <c r="R156" i="10"/>
  <c r="AP157" i="10"/>
  <c r="U159" i="10"/>
  <c r="S160" i="10"/>
  <c r="AQ162" i="10"/>
  <c r="P164" i="10"/>
  <c r="AM165" i="10"/>
  <c r="AL169" i="10"/>
  <c r="AJ170" i="10"/>
  <c r="AM169" i="10"/>
  <c r="AM170" i="10"/>
  <c r="AA174" i="10"/>
  <c r="Q176" i="10"/>
  <c r="AO177" i="10"/>
  <c r="AN181" i="10"/>
  <c r="AI183" i="10"/>
  <c r="W185" i="10"/>
  <c r="U186" i="10"/>
  <c r="AJ184" i="10"/>
  <c r="S189" i="10"/>
  <c r="AN191" i="10"/>
  <c r="AO192" i="10"/>
  <c r="AO190" i="10"/>
  <c r="AO188" i="10"/>
  <c r="S199" i="10"/>
  <c r="T203" i="10"/>
  <c r="AR208" i="10"/>
  <c r="AR206" i="10"/>
  <c r="T220" i="10"/>
  <c r="AK226" i="10"/>
  <c r="AI225" i="10"/>
  <c r="AQ120" i="10"/>
  <c r="T122" i="10"/>
  <c r="R124" i="10"/>
  <c r="R126" i="10"/>
  <c r="R130" i="10"/>
  <c r="AQ130" i="10"/>
  <c r="T132" i="10"/>
  <c r="R134" i="10"/>
  <c r="R136" i="10"/>
  <c r="R140" i="10"/>
  <c r="AQ140" i="10"/>
  <c r="T142" i="10"/>
  <c r="AQ144" i="10"/>
  <c r="R146" i="10"/>
  <c r="Z149" i="10"/>
  <c r="P150" i="10"/>
  <c r="AO150" i="10"/>
  <c r="AI151" i="10"/>
  <c r="AN152" i="10"/>
  <c r="S156" i="10"/>
  <c r="AS157" i="10"/>
  <c r="X159" i="10"/>
  <c r="T160" i="10"/>
  <c r="P161" i="10"/>
  <c r="Y161" i="10"/>
  <c r="X161" i="10"/>
  <c r="T161" i="10"/>
  <c r="S161" i="10"/>
  <c r="AR162" i="10"/>
  <c r="Q164" i="10"/>
  <c r="AO165" i="10"/>
  <c r="AN169" i="10"/>
  <c r="AI171" i="10"/>
  <c r="AN172" i="10"/>
  <c r="R176" i="10"/>
  <c r="AQ179" i="10"/>
  <c r="AQ177" i="10"/>
  <c r="AQ175" i="10"/>
  <c r="AO181" i="10"/>
  <c r="X185" i="10"/>
  <c r="V186" i="10"/>
  <c r="V189" i="10"/>
  <c r="AP193" i="10"/>
  <c r="AP191" i="10"/>
  <c r="AP189" i="10"/>
  <c r="U199" i="10"/>
  <c r="AK206" i="10"/>
  <c r="AK207" i="10"/>
  <c r="AJ208" i="10"/>
  <c r="AS210" i="10"/>
  <c r="AT211" i="10"/>
  <c r="U220" i="10"/>
  <c r="AL224" i="10"/>
  <c r="AL226" i="10"/>
  <c r="AT226" i="10"/>
  <c r="AJ151" i="10"/>
  <c r="T156" i="10"/>
  <c r="Y159" i="10"/>
  <c r="U160" i="10"/>
  <c r="Q161" i="10"/>
  <c r="AS162" i="10"/>
  <c r="R164" i="10"/>
  <c r="AQ167" i="10"/>
  <c r="AQ165" i="10"/>
  <c r="AJ171" i="10"/>
  <c r="S176" i="10"/>
  <c r="AR179" i="10"/>
  <c r="AR177" i="10"/>
  <c r="AR175" i="10"/>
  <c r="AR181" i="10"/>
  <c r="AK183" i="10"/>
  <c r="Y185" i="10"/>
  <c r="W186" i="10"/>
  <c r="AL182" i="10"/>
  <c r="AL186" i="10"/>
  <c r="W189" i="10"/>
  <c r="AK192" i="10"/>
  <c r="AP195" i="10"/>
  <c r="Z198" i="10"/>
  <c r="V199" i="10"/>
  <c r="AI196" i="10"/>
  <c r="W203" i="10"/>
  <c r="AN204" i="10"/>
  <c r="AN202" i="10"/>
  <c r="R214" i="10"/>
  <c r="V220" i="10"/>
  <c r="AM226" i="10"/>
  <c r="AM220" i="10"/>
  <c r="AI224" i="10"/>
  <c r="AO225" i="10"/>
  <c r="R155" i="10"/>
  <c r="R157" i="10"/>
  <c r="R165" i="10"/>
  <c r="R167" i="10"/>
  <c r="R175" i="10"/>
  <c r="R177" i="10"/>
  <c r="R179" i="10"/>
  <c r="S155" i="10"/>
  <c r="S157" i="10"/>
  <c r="S165" i="10"/>
  <c r="S167" i="10"/>
  <c r="S177" i="10"/>
  <c r="S179" i="10"/>
  <c r="W155" i="10"/>
  <c r="W157" i="10"/>
  <c r="W165" i="10"/>
  <c r="W167" i="10"/>
  <c r="W175" i="10"/>
  <c r="W177" i="10"/>
  <c r="W179" i="10"/>
  <c r="AP198" i="10"/>
  <c r="S200" i="10"/>
  <c r="P152" i="10"/>
  <c r="AL202" i="9"/>
  <c r="AI204" i="9"/>
  <c r="AN202" i="9"/>
  <c r="AA200" i="9"/>
  <c r="AO202" i="9"/>
  <c r="AK204" i="9"/>
  <c r="AR224" i="9"/>
  <c r="AP202" i="9"/>
  <c r="AL204" i="9"/>
  <c r="AK202" i="9"/>
  <c r="AQ202" i="9"/>
  <c r="AA18" i="9"/>
  <c r="AR202" i="9"/>
  <c r="Z18" i="9"/>
  <c r="AP225" i="9"/>
  <c r="AT18" i="9"/>
  <c r="AK224" i="9"/>
  <c r="P197" i="9"/>
  <c r="P72" i="9"/>
  <c r="AI225" i="9"/>
  <c r="AJ190" i="9"/>
  <c r="AT136" i="9"/>
  <c r="AQ215" i="9"/>
  <c r="AI97" i="9"/>
  <c r="AT97" i="9"/>
  <c r="AP135" i="9"/>
  <c r="AJ139" i="9"/>
  <c r="AP90" i="9"/>
  <c r="AM82" i="9"/>
  <c r="AJ97" i="9"/>
  <c r="AK97" i="9"/>
  <c r="AO130" i="9"/>
  <c r="AL97" i="9"/>
  <c r="AM97" i="9"/>
  <c r="AN97" i="9"/>
  <c r="AK184" i="9"/>
  <c r="AP97" i="9"/>
  <c r="AQ120" i="9"/>
  <c r="AQ97" i="9"/>
  <c r="AN3" i="9"/>
  <c r="Y50" i="9"/>
  <c r="Q58" i="9"/>
  <c r="AJ159" i="9"/>
  <c r="AJ191" i="9"/>
  <c r="AM83" i="9"/>
  <c r="AL96" i="9"/>
  <c r="W141" i="9"/>
  <c r="AQ59" i="9"/>
  <c r="AJ192" i="9"/>
  <c r="X28" i="9"/>
  <c r="AT66" i="9"/>
  <c r="AM84" i="9"/>
  <c r="Q149" i="9"/>
  <c r="AR126" i="9"/>
  <c r="AT45" i="9"/>
  <c r="AK116" i="9"/>
  <c r="AN66" i="9"/>
  <c r="W121" i="9"/>
  <c r="AT126" i="9"/>
  <c r="Y44" i="9"/>
  <c r="Z121" i="9"/>
  <c r="AP164" i="9"/>
  <c r="Z44" i="9"/>
  <c r="AM48" i="9"/>
  <c r="AJ176" i="9"/>
  <c r="AQ90" i="9"/>
  <c r="AP21" i="9"/>
  <c r="AT130" i="9"/>
  <c r="AR165" i="9"/>
  <c r="AP169" i="9"/>
  <c r="AQ206" i="9"/>
  <c r="AO21" i="9"/>
  <c r="AA44" i="9"/>
  <c r="AJ4" i="9"/>
  <c r="AQ207" i="9"/>
  <c r="AJ8" i="9"/>
  <c r="AQ21" i="9"/>
  <c r="AP131" i="9"/>
  <c r="AS77" i="9"/>
  <c r="AL181" i="9"/>
  <c r="AN208" i="9"/>
  <c r="AA196" i="9"/>
  <c r="AT206" i="9"/>
  <c r="AR90" i="9"/>
  <c r="AQ39" i="9"/>
  <c r="AR86" i="9"/>
  <c r="AL121" i="9"/>
  <c r="AK119" i="9"/>
  <c r="S50" i="9"/>
  <c r="AM110" i="9"/>
  <c r="AR155" i="9"/>
  <c r="AS159" i="9"/>
  <c r="AS199" i="9"/>
  <c r="AK44" i="9"/>
  <c r="AI152" i="9"/>
  <c r="V179" i="9"/>
  <c r="AJ188" i="9"/>
  <c r="R200" i="9"/>
  <c r="V141" i="9"/>
  <c r="AR144" i="9"/>
  <c r="AI160" i="9"/>
  <c r="AP166" i="9"/>
  <c r="AP218" i="9"/>
  <c r="X141" i="9"/>
  <c r="AS45" i="9"/>
  <c r="R102" i="9"/>
  <c r="Z141" i="9"/>
  <c r="T167" i="9"/>
  <c r="AO97" i="9"/>
  <c r="AJ26" i="9"/>
  <c r="AN145" i="9"/>
  <c r="AA167" i="9"/>
  <c r="AN206" i="9"/>
  <c r="AP220" i="9"/>
  <c r="AQ31" i="9"/>
  <c r="AT154" i="9"/>
  <c r="Z61" i="9"/>
  <c r="W28" i="9"/>
  <c r="Q102" i="9"/>
  <c r="AA132" i="9"/>
  <c r="AN185" i="9"/>
  <c r="X196" i="9"/>
  <c r="AP24" i="9"/>
  <c r="Y28" i="9"/>
  <c r="AJ46" i="9"/>
  <c r="W50" i="9"/>
  <c r="T107" i="9"/>
  <c r="U155" i="9"/>
  <c r="AR177" i="9"/>
  <c r="AP185" i="9"/>
  <c r="AI210" i="9"/>
  <c r="Z28" i="9"/>
  <c r="AO107" i="9"/>
  <c r="AJ114" i="9"/>
  <c r="AP25" i="9"/>
  <c r="AI104" i="9"/>
  <c r="U136" i="9"/>
  <c r="AQ197" i="9"/>
  <c r="AS210" i="9"/>
  <c r="AO186" i="9"/>
  <c r="AI18" i="9"/>
  <c r="AR73" i="9"/>
  <c r="AJ107" i="9"/>
  <c r="W136" i="9"/>
  <c r="AI211" i="9"/>
  <c r="AP26" i="9"/>
  <c r="AS29" i="9"/>
  <c r="AN46" i="9"/>
  <c r="AS59" i="9"/>
  <c r="AJ115" i="9"/>
  <c r="AA136" i="9"/>
  <c r="AK150" i="9"/>
  <c r="AT156" i="9"/>
  <c r="AT207" i="9"/>
  <c r="AK18" i="9"/>
  <c r="AR55" i="9"/>
  <c r="X82" i="9"/>
  <c r="AM101" i="9"/>
  <c r="AQ146" i="9"/>
  <c r="AS161" i="9"/>
  <c r="T165" i="9"/>
  <c r="AR183" i="9"/>
  <c r="AA124" i="9"/>
  <c r="Q185" i="9"/>
  <c r="X61" i="9"/>
  <c r="AJ117" i="9"/>
  <c r="X170" i="9"/>
  <c r="AT174" i="9"/>
  <c r="AK31" i="9"/>
  <c r="Y61" i="9"/>
  <c r="AS64" i="9"/>
  <c r="AJ125" i="9"/>
  <c r="AL157" i="9"/>
  <c r="AR5" i="9"/>
  <c r="AL171" i="9"/>
  <c r="T175" i="9"/>
  <c r="AL31" i="9"/>
  <c r="AI35" i="9"/>
  <c r="AI60" i="9"/>
  <c r="AM104" i="9"/>
  <c r="Z134" i="9"/>
  <c r="AR175" i="9"/>
  <c r="AT192" i="9"/>
  <c r="AO31" i="9"/>
  <c r="AJ35" i="9"/>
  <c r="AQ101" i="9"/>
  <c r="V131" i="9"/>
  <c r="AA134" i="9"/>
  <c r="AK140" i="9"/>
  <c r="AM196" i="9"/>
  <c r="AM109" i="9"/>
  <c r="AR111" i="9"/>
  <c r="AN117" i="9"/>
  <c r="AP137" i="9"/>
  <c r="X154" i="9"/>
  <c r="AI195" i="9"/>
  <c r="AN199" i="9"/>
  <c r="AR14" i="9"/>
  <c r="AR21" i="9"/>
  <c r="P33" i="9"/>
  <c r="AI38" i="9"/>
  <c r="AP44" i="9"/>
  <c r="U56" i="9"/>
  <c r="W99" i="9"/>
  <c r="S111" i="9"/>
  <c r="AO117" i="9"/>
  <c r="AJ136" i="9"/>
  <c r="X147" i="9"/>
  <c r="S150" i="9"/>
  <c r="AK176" i="9"/>
  <c r="Z188" i="9"/>
  <c r="Q197" i="9"/>
  <c r="AO199" i="9"/>
  <c r="AT218" i="9"/>
  <c r="AS18" i="9"/>
  <c r="AN30" i="9"/>
  <c r="T33" i="9"/>
  <c r="AQ36" i="9"/>
  <c r="AJ38" i="9"/>
  <c r="T48" i="9"/>
  <c r="X56" i="9"/>
  <c r="X59" i="9"/>
  <c r="AL66" i="9"/>
  <c r="V111" i="9"/>
  <c r="AP117" i="9"/>
  <c r="W140" i="9"/>
  <c r="AI150" i="9"/>
  <c r="Z157" i="9"/>
  <c r="AJ166" i="9"/>
  <c r="X172" i="9"/>
  <c r="AJ193" i="9"/>
  <c r="R197" i="9"/>
  <c r="AK38" i="9"/>
  <c r="W48" i="9"/>
  <c r="Y56" i="9"/>
  <c r="AA111" i="9"/>
  <c r="AA114" i="9"/>
  <c r="U131" i="9"/>
  <c r="Z140" i="9"/>
  <c r="AP140" i="9"/>
  <c r="AA157" i="9"/>
  <c r="Z172" i="9"/>
  <c r="AM177" i="9"/>
  <c r="W185" i="9"/>
  <c r="W197" i="9"/>
  <c r="R9" i="9"/>
  <c r="Y159" i="9"/>
  <c r="AQ9" i="9"/>
  <c r="AM11" i="9"/>
  <c r="AN31" i="9"/>
  <c r="AP56" i="9"/>
  <c r="AQ141" i="9"/>
  <c r="AP157" i="9"/>
  <c r="AO160" i="9"/>
  <c r="Y197" i="9"/>
  <c r="T14" i="9"/>
  <c r="V99" i="9"/>
  <c r="Z159" i="9"/>
  <c r="AM38" i="9"/>
  <c r="AQ48" i="9"/>
  <c r="AI54" i="9"/>
  <c r="AM60" i="9"/>
  <c r="P81" i="9"/>
  <c r="AA100" i="9"/>
  <c r="AS116" i="9"/>
  <c r="T134" i="9"/>
  <c r="Q151" i="9"/>
  <c r="AS157" i="9"/>
  <c r="W189" i="9"/>
  <c r="AA23" i="9"/>
  <c r="R81" i="9"/>
  <c r="AT117" i="9"/>
  <c r="AI124" i="9"/>
  <c r="U134" i="9"/>
  <c r="AI134" i="9"/>
  <c r="S141" i="9"/>
  <c r="U151" i="9"/>
  <c r="U161" i="9"/>
  <c r="AL186" i="9"/>
  <c r="S56" i="9"/>
  <c r="S147" i="9"/>
  <c r="AP23" i="9"/>
  <c r="AI31" i="9"/>
  <c r="R61" i="9"/>
  <c r="S74" i="9"/>
  <c r="S112" i="9"/>
  <c r="U132" i="9"/>
  <c r="V134" i="9"/>
  <c r="T141" i="9"/>
  <c r="V151" i="9"/>
  <c r="P154" i="9"/>
  <c r="AA161" i="9"/>
  <c r="AT176" i="9"/>
  <c r="AJ189" i="9"/>
  <c r="AO156" i="9"/>
  <c r="AL9" i="9"/>
  <c r="AI20" i="9"/>
  <c r="AJ29" i="9"/>
  <c r="T61" i="9"/>
  <c r="AS107" i="9"/>
  <c r="AO115" i="9"/>
  <c r="X132" i="9"/>
  <c r="Y134" i="9"/>
  <c r="U141" i="9"/>
  <c r="W151" i="9"/>
  <c r="Q154" i="9"/>
  <c r="AP193" i="9"/>
  <c r="AR120" i="9"/>
  <c r="AQ193" i="9"/>
  <c r="S28" i="9"/>
  <c r="W82" i="9"/>
  <c r="AS120" i="9"/>
  <c r="R162" i="9"/>
  <c r="Z190" i="9"/>
  <c r="AR193" i="9"/>
  <c r="AO9" i="9"/>
  <c r="V28" i="9"/>
  <c r="Z39" i="9"/>
  <c r="AP53" i="9"/>
  <c r="AO120" i="9"/>
  <c r="AT120" i="9"/>
  <c r="AP134" i="9"/>
  <c r="AS193" i="9"/>
  <c r="Q200" i="9"/>
  <c r="AJ162" i="9"/>
  <c r="AJ50" i="9"/>
  <c r="AM61" i="9"/>
  <c r="T155" i="9"/>
  <c r="Q40" i="9"/>
  <c r="Q54" i="9"/>
  <c r="AQ96" i="9"/>
  <c r="X121" i="9"/>
  <c r="Z124" i="9"/>
  <c r="AR169" i="9"/>
  <c r="AS26" i="9"/>
  <c r="U107" i="9"/>
  <c r="Q110" i="9"/>
  <c r="AS169" i="9"/>
  <c r="R182" i="9"/>
  <c r="AS15" i="9"/>
  <c r="AT26" i="9"/>
  <c r="AA28" i="9"/>
  <c r="V40" i="9"/>
  <c r="W44" i="9"/>
  <c r="AN54" i="9"/>
  <c r="AM74" i="9"/>
  <c r="AL95" i="9"/>
  <c r="AS95" i="9"/>
  <c r="Z107" i="9"/>
  <c r="R110" i="9"/>
  <c r="AA121" i="9"/>
  <c r="AS156" i="9"/>
  <c r="AL159" i="9"/>
  <c r="AT171" i="9"/>
  <c r="AP182" i="9"/>
  <c r="AR181" i="9"/>
  <c r="AM208" i="9"/>
  <c r="R40" i="9"/>
  <c r="R54" i="9"/>
  <c r="AN21" i="9"/>
  <c r="AI24" i="9"/>
  <c r="AL36" i="9"/>
  <c r="W40" i="9"/>
  <c r="X44" i="9"/>
  <c r="AQ109" i="9"/>
  <c r="AT134" i="9"/>
  <c r="AS86" i="9"/>
  <c r="AT86" i="9"/>
  <c r="AL18" i="9"/>
  <c r="V30" i="9"/>
  <c r="AR29" i="9"/>
  <c r="T36" i="9"/>
  <c r="AR35" i="9"/>
  <c r="X40" i="9"/>
  <c r="X48" i="9"/>
  <c r="U54" i="9"/>
  <c r="T73" i="9"/>
  <c r="Y82" i="9"/>
  <c r="AQ95" i="9"/>
  <c r="X99" i="9"/>
  <c r="S102" i="9"/>
  <c r="S110" i="9"/>
  <c r="AK114" i="9"/>
  <c r="Q117" i="9"/>
  <c r="S120" i="9"/>
  <c r="AS124" i="9"/>
  <c r="AJ126" i="9"/>
  <c r="W131" i="9"/>
  <c r="AJ134" i="9"/>
  <c r="AA140" i="9"/>
  <c r="U142" i="9"/>
  <c r="P144" i="9"/>
  <c r="Q146" i="9"/>
  <c r="Z155" i="9"/>
  <c r="AM157" i="9"/>
  <c r="Q160" i="9"/>
  <c r="AN161" i="9"/>
  <c r="AJ172" i="9"/>
  <c r="AK175" i="9"/>
  <c r="S181" i="9"/>
  <c r="AR185" i="9"/>
  <c r="AM199" i="9"/>
  <c r="AK207" i="9"/>
  <c r="AO220" i="9"/>
  <c r="AQ18" i="9"/>
  <c r="T21" i="9"/>
  <c r="AQ26" i="9"/>
  <c r="W30" i="9"/>
  <c r="AS31" i="9"/>
  <c r="U36" i="9"/>
  <c r="AS34" i="9"/>
  <c r="Y40" i="9"/>
  <c r="Y48" i="9"/>
  <c r="AJ51" i="9"/>
  <c r="W54" i="9"/>
  <c r="Z82" i="9"/>
  <c r="AA99" i="9"/>
  <c r="T102" i="9"/>
  <c r="AL104" i="9"/>
  <c r="T110" i="9"/>
  <c r="T120" i="9"/>
  <c r="AK120" i="9"/>
  <c r="X131" i="9"/>
  <c r="AR130" i="9"/>
  <c r="AK135" i="9"/>
  <c r="AK137" i="9"/>
  <c r="AQ140" i="9"/>
  <c r="V142" i="9"/>
  <c r="Q144" i="9"/>
  <c r="S146" i="9"/>
  <c r="R150" i="9"/>
  <c r="AM152" i="9"/>
  <c r="AA155" i="9"/>
  <c r="V160" i="9"/>
  <c r="Q166" i="9"/>
  <c r="AI172" i="9"/>
  <c r="AM175" i="9"/>
  <c r="T181" i="9"/>
  <c r="W196" i="9"/>
  <c r="AT220" i="9"/>
  <c r="AA16" i="9"/>
  <c r="AR18" i="9"/>
  <c r="W21" i="9"/>
  <c r="P24" i="9"/>
  <c r="AR24" i="9"/>
  <c r="Z30" i="9"/>
  <c r="AT31" i="9"/>
  <c r="V36" i="9"/>
  <c r="AT36" i="9"/>
  <c r="Z40" i="9"/>
  <c r="AP43" i="9"/>
  <c r="AI43" i="9"/>
  <c r="AA48" i="9"/>
  <c r="X54" i="9"/>
  <c r="Q65" i="9"/>
  <c r="AM73" i="9"/>
  <c r="AP99" i="9"/>
  <c r="U102" i="9"/>
  <c r="Q105" i="9"/>
  <c r="U110" i="9"/>
  <c r="U120" i="9"/>
  <c r="AK124" i="9"/>
  <c r="Y131" i="9"/>
  <c r="AL137" i="9"/>
  <c r="W142" i="9"/>
  <c r="R144" i="9"/>
  <c r="V146" i="9"/>
  <c r="AP160" i="9"/>
  <c r="AS175" i="9"/>
  <c r="U181" i="9"/>
  <c r="AO207" i="9"/>
  <c r="AS212" i="9"/>
  <c r="AN215" i="9"/>
  <c r="U9" i="9"/>
  <c r="AK14" i="9"/>
  <c r="AA30" i="9"/>
  <c r="W36" i="9"/>
  <c r="AA40" i="9"/>
  <c r="AN61" i="9"/>
  <c r="V65" i="9"/>
  <c r="AQ73" i="9"/>
  <c r="AR74" i="9"/>
  <c r="V102" i="9"/>
  <c r="R105" i="9"/>
  <c r="AN107" i="9"/>
  <c r="V110" i="9"/>
  <c r="P115" i="9"/>
  <c r="AI114" i="9"/>
  <c r="V120" i="9"/>
  <c r="Z131" i="9"/>
  <c r="AM137" i="9"/>
  <c r="AR140" i="9"/>
  <c r="X142" i="9"/>
  <c r="S144" i="9"/>
  <c r="W146" i="9"/>
  <c r="Z150" i="9"/>
  <c r="AO151" i="9"/>
  <c r="AP156" i="9"/>
  <c r="AQ162" i="9"/>
  <c r="Q169" i="9"/>
  <c r="AK172" i="9"/>
  <c r="AT175" i="9"/>
  <c r="U179" i="9"/>
  <c r="AA181" i="9"/>
  <c r="AI182" i="9"/>
  <c r="Z196" i="9"/>
  <c r="AL215" i="9"/>
  <c r="AA9" i="9"/>
  <c r="AT24" i="9"/>
  <c r="X36" i="9"/>
  <c r="S44" i="9"/>
  <c r="AL60" i="9"/>
  <c r="W65" i="9"/>
  <c r="AM96" i="9"/>
  <c r="W102" i="9"/>
  <c r="S105" i="9"/>
  <c r="W110" i="9"/>
  <c r="Q115" i="9"/>
  <c r="Y120" i="9"/>
  <c r="AN137" i="9"/>
  <c r="AA142" i="9"/>
  <c r="T144" i="9"/>
  <c r="Y146" i="9"/>
  <c r="AN144" i="9"/>
  <c r="AQ157" i="9"/>
  <c r="S169" i="9"/>
  <c r="AJ182" i="9"/>
  <c r="AN64" i="9"/>
  <c r="AM14" i="9"/>
  <c r="Y36" i="9"/>
  <c r="T44" i="9"/>
  <c r="AN51" i="9"/>
  <c r="AP54" i="9"/>
  <c r="AP59" i="9"/>
  <c r="S92" i="9"/>
  <c r="AN96" i="9"/>
  <c r="S100" i="9"/>
  <c r="Z102" i="9"/>
  <c r="W105" i="9"/>
  <c r="X110" i="9"/>
  <c r="V115" i="9"/>
  <c r="Z120" i="9"/>
  <c r="Q125" i="9"/>
  <c r="AO124" i="9"/>
  <c r="AK131" i="9"/>
  <c r="P136" i="9"/>
  <c r="AO136" i="9"/>
  <c r="P141" i="9"/>
  <c r="U144" i="9"/>
  <c r="Z146" i="9"/>
  <c r="AQ152" i="9"/>
  <c r="T169" i="9"/>
  <c r="AR179" i="9"/>
  <c r="AJ181" i="9"/>
  <c r="AI196" i="9"/>
  <c r="AP64" i="9"/>
  <c r="P146" i="9"/>
  <c r="AS11" i="9"/>
  <c r="AN14" i="9"/>
  <c r="AK20" i="9"/>
  <c r="S25" i="9"/>
  <c r="Q28" i="9"/>
  <c r="R31" i="9"/>
  <c r="Z36" i="9"/>
  <c r="T41" i="9"/>
  <c r="U44" i="9"/>
  <c r="AM44" i="9"/>
  <c r="V49" i="9"/>
  <c r="AP65" i="9"/>
  <c r="P83" i="9"/>
  <c r="U100" i="9"/>
  <c r="AA110" i="9"/>
  <c r="AL117" i="9"/>
  <c r="AA120" i="9"/>
  <c r="AP120" i="9"/>
  <c r="P134" i="9"/>
  <c r="Q136" i="9"/>
  <c r="Q141" i="9"/>
  <c r="AI139" i="9"/>
  <c r="V144" i="9"/>
  <c r="AA146" i="9"/>
  <c r="AT161" i="9"/>
  <c r="Z169" i="9"/>
  <c r="AN171" i="9"/>
  <c r="AL184" i="9"/>
  <c r="Y200" i="9"/>
  <c r="AO14" i="9"/>
  <c r="AS19" i="9"/>
  <c r="AL20" i="9"/>
  <c r="V25" i="9"/>
  <c r="R28" i="9"/>
  <c r="AA36" i="9"/>
  <c r="W41" i="9"/>
  <c r="V44" i="9"/>
  <c r="AP51" i="9"/>
  <c r="U55" i="9"/>
  <c r="P61" i="9"/>
  <c r="R74" i="9"/>
  <c r="AN86" i="9"/>
  <c r="X100" i="9"/>
  <c r="AK115" i="9"/>
  <c r="AM117" i="9"/>
  <c r="AQ126" i="9"/>
  <c r="S132" i="9"/>
  <c r="S134" i="9"/>
  <c r="R136" i="9"/>
  <c r="R141" i="9"/>
  <c r="AJ140" i="9"/>
  <c r="W144" i="9"/>
  <c r="V161" i="9"/>
  <c r="U167" i="9"/>
  <c r="AO169" i="9"/>
  <c r="Y190" i="9"/>
  <c r="Z200" i="9"/>
  <c r="T10" i="9"/>
  <c r="AM20" i="9"/>
  <c r="Y144" i="9"/>
  <c r="AT151" i="9"/>
  <c r="AP170" i="9"/>
  <c r="R73" i="9"/>
  <c r="AO195" i="9"/>
  <c r="U3" i="9"/>
  <c r="U10" i="9"/>
  <c r="AI36" i="9"/>
  <c r="AR51" i="9"/>
  <c r="AT55" i="9"/>
  <c r="AQ77" i="9"/>
  <c r="R93" i="9"/>
  <c r="AT107" i="9"/>
  <c r="AS134" i="9"/>
  <c r="AA144" i="9"/>
  <c r="AR146" i="9"/>
  <c r="T157" i="9"/>
  <c r="S159" i="9"/>
  <c r="AM192" i="9"/>
  <c r="V3" i="9"/>
  <c r="V10" i="9"/>
  <c r="AR13" i="9"/>
  <c r="R20" i="9"/>
  <c r="U34" i="9"/>
  <c r="R50" i="9"/>
  <c r="AS51" i="9"/>
  <c r="U93" i="9"/>
  <c r="AR96" i="9"/>
  <c r="P126" i="9"/>
  <c r="AT144" i="9"/>
  <c r="U157" i="9"/>
  <c r="T159" i="9"/>
  <c r="AL161" i="9"/>
  <c r="AJ164" i="9"/>
  <c r="AI164" i="9"/>
  <c r="Q170" i="9"/>
  <c r="AK190" i="9"/>
  <c r="AO200" i="9"/>
  <c r="AO208" i="9"/>
  <c r="Y3" i="9"/>
  <c r="W10" i="9"/>
  <c r="S20" i="9"/>
  <c r="AP34" i="9"/>
  <c r="V93" i="9"/>
  <c r="AT96" i="9"/>
  <c r="AQ116" i="9"/>
  <c r="AI126" i="9"/>
  <c r="AP200" i="9"/>
  <c r="AP208" i="9"/>
  <c r="AR210" i="9"/>
  <c r="AP3" i="9"/>
  <c r="X10" i="9"/>
  <c r="Y14" i="9"/>
  <c r="AT14" i="9"/>
  <c r="T20" i="9"/>
  <c r="P40" i="9"/>
  <c r="T63" i="9"/>
  <c r="W93" i="9"/>
  <c r="R101" i="9"/>
  <c r="Q109" i="9"/>
  <c r="AO116" i="9"/>
  <c r="AP126" i="9"/>
  <c r="AI129" i="9"/>
  <c r="AI136" i="9"/>
  <c r="T177" i="9"/>
  <c r="AL183" i="9"/>
  <c r="P120" i="9"/>
  <c r="W20" i="9"/>
  <c r="AK36" i="9"/>
  <c r="V63" i="9"/>
  <c r="AK64" i="9"/>
  <c r="AL70" i="9"/>
  <c r="Q82" i="9"/>
  <c r="X93" i="9"/>
  <c r="AP116" i="9"/>
  <c r="P124" i="9"/>
  <c r="AO129" i="9"/>
  <c r="V145" i="9"/>
  <c r="U147" i="9"/>
  <c r="P149" i="9"/>
  <c r="AN183" i="9"/>
  <c r="W191" i="9"/>
  <c r="AL197" i="9"/>
  <c r="Q181" i="9"/>
  <c r="X20" i="9"/>
  <c r="AN41" i="9"/>
  <c r="R82" i="9"/>
  <c r="Q99" i="9"/>
  <c r="R114" i="9"/>
  <c r="AR116" i="9"/>
  <c r="R124" i="9"/>
  <c r="AS126" i="9"/>
  <c r="Z145" i="9"/>
  <c r="AK177" i="9"/>
  <c r="AJ59" i="9"/>
  <c r="R142" i="9"/>
  <c r="AS14" i="9"/>
  <c r="Y20" i="9"/>
  <c r="AT21" i="9"/>
  <c r="AK24" i="9"/>
  <c r="AM31" i="9"/>
  <c r="S40" i="9"/>
  <c r="AO40" i="9"/>
  <c r="AI50" i="9"/>
  <c r="Z56" i="9"/>
  <c r="P59" i="9"/>
  <c r="AO61" i="9"/>
  <c r="AM65" i="9"/>
  <c r="T82" i="9"/>
  <c r="AN87" i="9"/>
  <c r="R99" i="9"/>
  <c r="AQ99" i="9"/>
  <c r="AI107" i="9"/>
  <c r="AR109" i="9"/>
  <c r="T114" i="9"/>
  <c r="U124" i="9"/>
  <c r="AK134" i="9"/>
  <c r="AA141" i="9"/>
  <c r="AA145" i="9"/>
  <c r="Y147" i="9"/>
  <c r="U149" i="9"/>
  <c r="AO154" i="9"/>
  <c r="AT157" i="9"/>
  <c r="AI162" i="9"/>
  <c r="U165" i="9"/>
  <c r="AT190" i="9"/>
  <c r="AP206" i="9"/>
  <c r="AI4" i="9"/>
  <c r="AT3" i="9"/>
  <c r="Z20" i="9"/>
  <c r="AL24" i="9"/>
  <c r="T40" i="9"/>
  <c r="AP39" i="9"/>
  <c r="AR45" i="9"/>
  <c r="R48" i="9"/>
  <c r="AK50" i="9"/>
  <c r="AA56" i="9"/>
  <c r="R59" i="9"/>
  <c r="AQ61" i="9"/>
  <c r="U82" i="9"/>
  <c r="S99" i="9"/>
  <c r="AR101" i="9"/>
  <c r="Y114" i="9"/>
  <c r="AT116" i="9"/>
  <c r="V124" i="9"/>
  <c r="AO134" i="9"/>
  <c r="V137" i="9"/>
  <c r="S140" i="9"/>
  <c r="Z147" i="9"/>
  <c r="V149" i="9"/>
  <c r="AL152" i="9"/>
  <c r="AR159" i="9"/>
  <c r="Z165" i="9"/>
  <c r="AO164" i="9"/>
  <c r="AS177" i="9"/>
  <c r="AT211" i="9"/>
  <c r="S36" i="9"/>
  <c r="P117" i="9"/>
  <c r="P160" i="9"/>
  <c r="AA20" i="9"/>
  <c r="AM24" i="9"/>
  <c r="AQ29" i="9"/>
  <c r="AQ38" i="9"/>
  <c r="AK45" i="9"/>
  <c r="W59" i="9"/>
  <c r="AR61" i="9"/>
  <c r="V82" i="9"/>
  <c r="T99" i="9"/>
  <c r="AM107" i="9"/>
  <c r="Z114" i="9"/>
  <c r="Y124" i="9"/>
  <c r="AN129" i="9"/>
  <c r="AA147" i="9"/>
  <c r="W149" i="9"/>
  <c r="AJ156" i="9"/>
  <c r="AA165" i="9"/>
  <c r="X188" i="9"/>
  <c r="AS195" i="9"/>
  <c r="AI198" i="9"/>
  <c r="AN197" i="9"/>
  <c r="AS206" i="9"/>
  <c r="AM219" i="9"/>
  <c r="AL77" i="9"/>
  <c r="AP77" i="9"/>
  <c r="AR77" i="9"/>
  <c r="P15" i="9"/>
  <c r="AL46" i="9"/>
  <c r="AL44" i="9"/>
  <c r="AJ3" i="9"/>
  <c r="X130" i="9"/>
  <c r="Q130" i="9"/>
  <c r="P130" i="9"/>
  <c r="T24" i="9"/>
  <c r="AT6" i="9"/>
  <c r="Q66" i="9"/>
  <c r="T66" i="9"/>
  <c r="AA66" i="9"/>
  <c r="Y66" i="9"/>
  <c r="X66" i="9"/>
  <c r="W66" i="9"/>
  <c r="AO125" i="9"/>
  <c r="AR16" i="9"/>
  <c r="AS20" i="9"/>
  <c r="T45" i="9"/>
  <c r="X45" i="9"/>
  <c r="U45" i="9"/>
  <c r="V66" i="9"/>
  <c r="AO135" i="9"/>
  <c r="AR147" i="9"/>
  <c r="U14" i="9"/>
  <c r="AK16" i="9"/>
  <c r="AT20" i="9"/>
  <c r="Z24" i="9"/>
  <c r="X26" i="9"/>
  <c r="AS25" i="9"/>
  <c r="V31" i="9"/>
  <c r="AT34" i="9"/>
  <c r="W45" i="9"/>
  <c r="W49" i="9"/>
  <c r="AT53" i="9"/>
  <c r="V55" i="9"/>
  <c r="Z66" i="9"/>
  <c r="W84" i="9"/>
  <c r="T92" i="9"/>
  <c r="S101" i="9"/>
  <c r="AS104" i="9"/>
  <c r="AL107" i="9"/>
  <c r="R109" i="9"/>
  <c r="AO114" i="9"/>
  <c r="AA116" i="9"/>
  <c r="R126" i="9"/>
  <c r="AK127" i="9"/>
  <c r="Z130" i="9"/>
  <c r="X140" i="9"/>
  <c r="Y140" i="9"/>
  <c r="AM144" i="9"/>
  <c r="AS144" i="9"/>
  <c r="AQ144" i="9"/>
  <c r="AL144" i="9"/>
  <c r="AI145" i="9"/>
  <c r="AO149" i="9"/>
  <c r="S152" i="9"/>
  <c r="U171" i="9"/>
  <c r="AI176" i="9"/>
  <c r="AI178" i="9"/>
  <c r="AI174" i="9"/>
  <c r="AM186" i="9"/>
  <c r="AK188" i="9"/>
  <c r="AT196" i="9"/>
  <c r="AT195" i="9"/>
  <c r="AI3" i="9"/>
  <c r="Q64" i="9"/>
  <c r="U64" i="9"/>
  <c r="T64" i="9"/>
  <c r="R64" i="9"/>
  <c r="AM87" i="9"/>
  <c r="AK3" i="9"/>
  <c r="AS30" i="9"/>
  <c r="AK56" i="9"/>
  <c r="AQ87" i="9"/>
  <c r="P90" i="9"/>
  <c r="R90" i="9"/>
  <c r="Q90" i="9"/>
  <c r="AL220" i="9"/>
  <c r="AP9" i="9"/>
  <c r="V14" i="9"/>
  <c r="AN16" i="9"/>
  <c r="R23" i="9"/>
  <c r="Y26" i="9"/>
  <c r="S30" i="9"/>
  <c r="Y31" i="9"/>
  <c r="AS38" i="9"/>
  <c r="AS41" i="9"/>
  <c r="AQ49" i="9"/>
  <c r="AQ51" i="9"/>
  <c r="AJ55" i="9"/>
  <c r="AN55" i="9"/>
  <c r="AS61" i="9"/>
  <c r="AR78" i="9"/>
  <c r="X84" i="9"/>
  <c r="T90" i="9"/>
  <c r="V92" i="9"/>
  <c r="U101" i="9"/>
  <c r="AT104" i="9"/>
  <c r="S109" i="9"/>
  <c r="AM112" i="9"/>
  <c r="AP114" i="9"/>
  <c r="AI119" i="9"/>
  <c r="S126" i="9"/>
  <c r="AL127" i="9"/>
  <c r="AA130" i="9"/>
  <c r="P140" i="9"/>
  <c r="AP144" i="9"/>
  <c r="AJ147" i="9"/>
  <c r="AT149" i="9"/>
  <c r="V171" i="9"/>
  <c r="AJ178" i="9"/>
  <c r="AN186" i="9"/>
  <c r="AL188" i="9"/>
  <c r="AO191" i="9"/>
  <c r="AO189" i="9"/>
  <c r="AO193" i="9"/>
  <c r="W8" i="9"/>
  <c r="Q24" i="9"/>
  <c r="AM30" i="9"/>
  <c r="AI56" i="9"/>
  <c r="AQ107" i="9"/>
  <c r="AQ104" i="9"/>
  <c r="AQ105" i="9"/>
  <c r="AO210" i="9"/>
  <c r="AO211" i="9"/>
  <c r="AO19" i="9"/>
  <c r="U116" i="9"/>
  <c r="Y130" i="9"/>
  <c r="AA152" i="9"/>
  <c r="R152" i="9"/>
  <c r="AT165" i="9"/>
  <c r="AT179" i="9"/>
  <c r="AR220" i="9"/>
  <c r="AR218" i="9"/>
  <c r="AM10" i="9"/>
  <c r="W14" i="9"/>
  <c r="AS16" i="9"/>
  <c r="U23" i="9"/>
  <c r="AN24" i="9"/>
  <c r="Z26" i="9"/>
  <c r="T30" i="9"/>
  <c r="S35" i="9"/>
  <c r="W35" i="9"/>
  <c r="AT41" i="9"/>
  <c r="AT39" i="9"/>
  <c r="Q48" i="9"/>
  <c r="Z48" i="9"/>
  <c r="AS49" i="9"/>
  <c r="V54" i="9"/>
  <c r="AA54" i="9"/>
  <c r="Z54" i="9"/>
  <c r="Y54" i="9"/>
  <c r="AI55" i="9"/>
  <c r="AT61" i="9"/>
  <c r="AI64" i="9"/>
  <c r="V90" i="9"/>
  <c r="W92" i="9"/>
  <c r="V101" i="9"/>
  <c r="P105" i="9"/>
  <c r="X105" i="9"/>
  <c r="V109" i="9"/>
  <c r="AS114" i="9"/>
  <c r="AI116" i="9"/>
  <c r="AJ120" i="9"/>
  <c r="AJ122" i="9"/>
  <c r="AJ119" i="9"/>
  <c r="Y126" i="9"/>
  <c r="AM127" i="9"/>
  <c r="AO137" i="9"/>
  <c r="Q140" i="9"/>
  <c r="AK145" i="9"/>
  <c r="AK144" i="9"/>
  <c r="AJ154" i="9"/>
  <c r="AS171" i="9"/>
  <c r="AM188" i="9"/>
  <c r="AP13" i="9"/>
  <c r="Y127" i="9"/>
  <c r="P127" i="9"/>
  <c r="AA127" i="9"/>
  <c r="Z127" i="9"/>
  <c r="V127" i="9"/>
  <c r="AR15" i="9"/>
  <c r="AQ50" i="9"/>
  <c r="S64" i="9"/>
  <c r="AO15" i="9"/>
  <c r="AR50" i="9"/>
  <c r="AP121" i="9"/>
  <c r="AL38" i="9"/>
  <c r="S51" i="9"/>
  <c r="W51" i="9"/>
  <c r="V51" i="9"/>
  <c r="T51" i="9"/>
  <c r="AK55" i="9"/>
  <c r="AK54" i="9"/>
  <c r="Z64" i="9"/>
  <c r="AS149" i="9"/>
  <c r="AT4" i="9"/>
  <c r="X14" i="9"/>
  <c r="AI16" i="9"/>
  <c r="Z23" i="9"/>
  <c r="AJ24" i="9"/>
  <c r="AA26" i="9"/>
  <c r="U30" i="9"/>
  <c r="AO38" i="9"/>
  <c r="AP55" i="9"/>
  <c r="W90" i="9"/>
  <c r="AR92" i="9"/>
  <c r="AO111" i="9"/>
  <c r="AT114" i="9"/>
  <c r="AN127" i="9"/>
  <c r="R140" i="9"/>
  <c r="AT188" i="9"/>
  <c r="AR25" i="9"/>
  <c r="AI8" i="9"/>
  <c r="S24" i="9"/>
  <c r="AJ60" i="9"/>
  <c r="AR83" i="9"/>
  <c r="AR81" i="9"/>
  <c r="AM13" i="9"/>
  <c r="R130" i="9"/>
  <c r="AP38" i="9"/>
  <c r="S63" i="9"/>
  <c r="W63" i="9"/>
  <c r="AP66" i="9"/>
  <c r="AQ78" i="9"/>
  <c r="AL86" i="9"/>
  <c r="X90" i="9"/>
  <c r="AP92" i="9"/>
  <c r="AQ92" i="9"/>
  <c r="AI95" i="9"/>
  <c r="AL119" i="9"/>
  <c r="AJ124" i="9"/>
  <c r="AP130" i="9"/>
  <c r="AT146" i="9"/>
  <c r="AP146" i="9"/>
  <c r="AS146" i="9"/>
  <c r="AA164" i="9"/>
  <c r="Q164" i="9"/>
  <c r="P164" i="9"/>
  <c r="X164" i="9"/>
  <c r="AI166" i="9"/>
  <c r="AS166" i="9"/>
  <c r="AS167" i="9"/>
  <c r="AM178" i="9"/>
  <c r="U15" i="9"/>
  <c r="AR30" i="9"/>
  <c r="AS48" i="9"/>
  <c r="R26" i="9"/>
  <c r="W26" i="9"/>
  <c r="P3" i="9"/>
  <c r="Q10" i="9"/>
  <c r="AP11" i="9"/>
  <c r="Z14" i="9"/>
  <c r="AM21" i="9"/>
  <c r="AQ24" i="9"/>
  <c r="AI26" i="9"/>
  <c r="AR43" i="9"/>
  <c r="AI46" i="9"/>
  <c r="AK48" i="9"/>
  <c r="AQ55" i="9"/>
  <c r="AQ53" i="9"/>
  <c r="AN59" i="9"/>
  <c r="AL61" i="9"/>
  <c r="P63" i="9"/>
  <c r="AP111" i="9"/>
  <c r="AR117" i="9"/>
  <c r="AR114" i="9"/>
  <c r="Y121" i="9"/>
  <c r="S121" i="9"/>
  <c r="R121" i="9"/>
  <c r="P121" i="9"/>
  <c r="AP127" i="9"/>
  <c r="S131" i="9"/>
  <c r="R131" i="9"/>
  <c r="P131" i="9"/>
  <c r="AJ130" i="9"/>
  <c r="AJ129" i="9"/>
  <c r="P145" i="9"/>
  <c r="AK146" i="9"/>
  <c r="AJ150" i="9"/>
  <c r="AJ152" i="9"/>
  <c r="V164" i="9"/>
  <c r="AT167" i="9"/>
  <c r="U183" i="9"/>
  <c r="AK186" i="9"/>
  <c r="AT54" i="9"/>
  <c r="Y24" i="9"/>
  <c r="AJ16" i="9"/>
  <c r="AA90" i="9"/>
  <c r="Q3" i="9"/>
  <c r="AR6" i="9"/>
  <c r="R10" i="9"/>
  <c r="AQ11" i="9"/>
  <c r="AP14" i="9"/>
  <c r="U20" i="9"/>
  <c r="AS21" i="9"/>
  <c r="AQ23" i="9"/>
  <c r="AS24" i="9"/>
  <c r="AL26" i="9"/>
  <c r="T28" i="9"/>
  <c r="X30" i="9"/>
  <c r="W33" i="9"/>
  <c r="AR38" i="9"/>
  <c r="AK46" i="9"/>
  <c r="U48" i="9"/>
  <c r="AL48" i="9"/>
  <c r="S54" i="9"/>
  <c r="AO59" i="9"/>
  <c r="Q63" i="9"/>
  <c r="AI65" i="9"/>
  <c r="AI66" i="9"/>
  <c r="X74" i="9"/>
  <c r="AS79" i="9"/>
  <c r="Z93" i="9"/>
  <c r="T93" i="9"/>
  <c r="S93" i="9"/>
  <c r="Q93" i="9"/>
  <c r="T105" i="9"/>
  <c r="AM111" i="9"/>
  <c r="Q121" i="9"/>
  <c r="AN119" i="9"/>
  <c r="AP124" i="9"/>
  <c r="AK126" i="9"/>
  <c r="Q131" i="9"/>
  <c r="AK130" i="9"/>
  <c r="U140" i="9"/>
  <c r="Q145" i="9"/>
  <c r="AL146" i="9"/>
  <c r="AT177" i="9"/>
  <c r="V183" i="9"/>
  <c r="AK192" i="9"/>
  <c r="AN200" i="9"/>
  <c r="AQ200" i="9"/>
  <c r="AK30" i="9"/>
  <c r="AR48" i="9"/>
  <c r="AA84" i="9"/>
  <c r="Z84" i="9"/>
  <c r="AP136" i="9"/>
  <c r="AT30" i="9"/>
  <c r="T3" i="9"/>
  <c r="S10" i="9"/>
  <c r="AR11" i="9"/>
  <c r="AI14" i="9"/>
  <c r="AJ18" i="9"/>
  <c r="V20" i="9"/>
  <c r="AT23" i="9"/>
  <c r="U28" i="9"/>
  <c r="Y30" i="9"/>
  <c r="AQ33" i="9"/>
  <c r="AT38" i="9"/>
  <c r="AM46" i="9"/>
  <c r="V48" i="9"/>
  <c r="T54" i="9"/>
  <c r="R63" i="9"/>
  <c r="S65" i="9"/>
  <c r="T65" i="9"/>
  <c r="R65" i="9"/>
  <c r="P65" i="9"/>
  <c r="AJ66" i="9"/>
  <c r="AR99" i="9"/>
  <c r="Y102" i="9"/>
  <c r="X102" i="9"/>
  <c r="V105" i="9"/>
  <c r="AQ111" i="9"/>
  <c r="U121" i="9"/>
  <c r="AO121" i="9"/>
  <c r="AO119" i="9"/>
  <c r="AR124" i="9"/>
  <c r="AO126" i="9"/>
  <c r="AR127" i="9"/>
  <c r="T131" i="9"/>
  <c r="AL129" i="9"/>
  <c r="AL131" i="9"/>
  <c r="V140" i="9"/>
  <c r="AT139" i="9"/>
  <c r="AT140" i="9"/>
  <c r="R145" i="9"/>
  <c r="AN146" i="9"/>
  <c r="AP159" i="9"/>
  <c r="AA162" i="9"/>
  <c r="X162" i="9"/>
  <c r="S162" i="9"/>
  <c r="AL192" i="9"/>
  <c r="T195" i="9"/>
  <c r="V195" i="9"/>
  <c r="U195" i="9"/>
  <c r="AJ212" i="9"/>
  <c r="AK65" i="9"/>
  <c r="AK66" i="9"/>
  <c r="AA178" i="9"/>
  <c r="X178" i="9"/>
  <c r="V178" i="9"/>
  <c r="S178" i="9"/>
  <c r="Q34" i="9"/>
  <c r="Y34" i="9"/>
  <c r="X34" i="9"/>
  <c r="V34" i="9"/>
  <c r="T34" i="9"/>
  <c r="S34" i="9"/>
  <c r="R34" i="9"/>
  <c r="AO50" i="9"/>
  <c r="P58" i="9"/>
  <c r="X58" i="9"/>
  <c r="AA58" i="9"/>
  <c r="AL65" i="9"/>
  <c r="AL64" i="9"/>
  <c r="AA75" i="9"/>
  <c r="T75" i="9"/>
  <c r="S75" i="9"/>
  <c r="R75" i="9"/>
  <c r="Q81" i="9"/>
  <c r="S81" i="9"/>
  <c r="X81" i="9"/>
  <c r="Q83" i="9"/>
  <c r="X83" i="9"/>
  <c r="T83" i="9"/>
  <c r="S83" i="9"/>
  <c r="R83" i="9"/>
  <c r="Y117" i="9"/>
  <c r="R117" i="9"/>
  <c r="AA117" i="9"/>
  <c r="Y125" i="9"/>
  <c r="V125" i="9"/>
  <c r="R125" i="9"/>
  <c r="P125" i="9"/>
  <c r="AT127" i="9"/>
  <c r="AT124" i="9"/>
  <c r="AN5" i="9"/>
  <c r="AI30" i="9"/>
  <c r="AS33" i="9"/>
  <c r="AS35" i="9"/>
  <c r="AS36" i="9"/>
  <c r="Q72" i="9"/>
  <c r="R72" i="9"/>
  <c r="Z91" i="9"/>
  <c r="AA91" i="9"/>
  <c r="X91" i="9"/>
  <c r="V91" i="9"/>
  <c r="T91" i="9"/>
  <c r="S91" i="9"/>
  <c r="R91" i="9"/>
  <c r="AL105" i="9"/>
  <c r="AM105" i="9"/>
  <c r="AN105" i="9"/>
  <c r="Z112" i="9"/>
  <c r="R112" i="9"/>
  <c r="AA112" i="9"/>
  <c r="W112" i="9"/>
  <c r="V112" i="9"/>
  <c r="U112" i="9"/>
  <c r="AI154" i="9"/>
  <c r="AI156" i="9"/>
  <c r="AT178" i="9"/>
  <c r="AR178" i="9"/>
  <c r="AK178" i="9"/>
  <c r="AA184" i="9"/>
  <c r="Z184" i="9"/>
  <c r="X184" i="9"/>
  <c r="AT219" i="9"/>
  <c r="AP219" i="9"/>
  <c r="AO219" i="9"/>
  <c r="AI220" i="9"/>
  <c r="W34" i="9"/>
  <c r="AA60" i="9"/>
  <c r="AP63" i="9"/>
  <c r="AS63" i="9"/>
  <c r="AQ63" i="9"/>
  <c r="S72" i="9"/>
  <c r="Q91" i="9"/>
  <c r="Y104" i="9"/>
  <c r="S104" i="9"/>
  <c r="Z104" i="9"/>
  <c r="W104" i="9"/>
  <c r="V104" i="9"/>
  <c r="P112" i="9"/>
  <c r="AT119" i="9"/>
  <c r="AM155" i="9"/>
  <c r="AR167" i="9"/>
  <c r="AM167" i="9"/>
  <c r="U184" i="9"/>
  <c r="U193" i="9"/>
  <c r="W193" i="9"/>
  <c r="V193" i="9"/>
  <c r="Q193" i="9"/>
  <c r="AM198" i="9"/>
  <c r="AK198" i="9"/>
  <c r="AK197" i="9"/>
  <c r="AK195" i="9"/>
  <c r="AK211" i="9"/>
  <c r="AK212" i="9"/>
  <c r="AI219" i="9"/>
  <c r="AJ220" i="9"/>
  <c r="AJ48" i="9"/>
  <c r="AT48" i="9"/>
  <c r="AI48" i="9"/>
  <c r="S58" i="9"/>
  <c r="T81" i="9"/>
  <c r="AO87" i="9"/>
  <c r="U91" i="9"/>
  <c r="P104" i="9"/>
  <c r="Q112" i="9"/>
  <c r="AP115" i="9"/>
  <c r="V117" i="9"/>
  <c r="AA125" i="9"/>
  <c r="AQ129" i="9"/>
  <c r="AQ130" i="9"/>
  <c r="Y135" i="9"/>
  <c r="Q135" i="9"/>
  <c r="P135" i="9"/>
  <c r="AK136" i="9"/>
  <c r="AQ136" i="9"/>
  <c r="AO145" i="9"/>
  <c r="AS155" i="9"/>
  <c r="AI167" i="9"/>
  <c r="P193" i="9"/>
  <c r="AN198" i="9"/>
  <c r="AL210" i="9"/>
  <c r="AL211" i="9"/>
  <c r="AL212" i="9"/>
  <c r="AJ219" i="9"/>
  <c r="AR95" i="9"/>
  <c r="Q104" i="9"/>
  <c r="AK121" i="9"/>
  <c r="AQ121" i="9"/>
  <c r="R135" i="9"/>
  <c r="AR137" i="9"/>
  <c r="AR134" i="9"/>
  <c r="AP145" i="9"/>
  <c r="AT155" i="9"/>
  <c r="AK159" i="9"/>
  <c r="AK162" i="9"/>
  <c r="AK167" i="9"/>
  <c r="AA176" i="9"/>
  <c r="X176" i="9"/>
  <c r="X193" i="9"/>
  <c r="AO198" i="9"/>
  <c r="AJ210" i="9"/>
  <c r="AK219" i="9"/>
  <c r="X199" i="9"/>
  <c r="Y199" i="9"/>
  <c r="T199" i="9"/>
  <c r="S199" i="9"/>
  <c r="AA199" i="9"/>
  <c r="AN219" i="9"/>
  <c r="AJ30" i="9"/>
  <c r="X15" i="9"/>
  <c r="AA38" i="9"/>
  <c r="P38" i="9"/>
  <c r="Z38" i="9"/>
  <c r="Y38" i="9"/>
  <c r="W38" i="9"/>
  <c r="U38" i="9"/>
  <c r="T38" i="9"/>
  <c r="S38" i="9"/>
  <c r="AM50" i="9"/>
  <c r="T58" i="9"/>
  <c r="AP87" i="9"/>
  <c r="AR107" i="9"/>
  <c r="AR104" i="9"/>
  <c r="AR105" i="9"/>
  <c r="AK125" i="9"/>
  <c r="AI34" i="9"/>
  <c r="R38" i="9"/>
  <c r="AL56" i="9"/>
  <c r="AR87" i="9"/>
  <c r="P116" i="9"/>
  <c r="S130" i="9"/>
  <c r="Q53" i="9"/>
  <c r="V53" i="9"/>
  <c r="T53" i="9"/>
  <c r="R53" i="9"/>
  <c r="P53" i="9"/>
  <c r="AT56" i="9"/>
  <c r="W64" i="9"/>
  <c r="S84" i="9"/>
  <c r="P92" i="9"/>
  <c r="X92" i="9"/>
  <c r="Y101" i="9"/>
  <c r="T101" i="9"/>
  <c r="Z101" i="9"/>
  <c r="X101" i="9"/>
  <c r="W101" i="9"/>
  <c r="U104" i="9"/>
  <c r="AT105" i="9"/>
  <c r="Z122" i="9"/>
  <c r="AA122" i="9"/>
  <c r="X122" i="9"/>
  <c r="V122" i="9"/>
  <c r="T122" i="9"/>
  <c r="S122" i="9"/>
  <c r="R122" i="9"/>
  <c r="AP125" i="9"/>
  <c r="AJ127" i="9"/>
  <c r="T130" i="9"/>
  <c r="AA135" i="9"/>
  <c r="AS136" i="9"/>
  <c r="AK165" i="9"/>
  <c r="AK179" i="9"/>
  <c r="AM190" i="9"/>
  <c r="AP210" i="9"/>
  <c r="AP211" i="9"/>
  <c r="AP212" i="9"/>
  <c r="AS5" i="9"/>
  <c r="AS8" i="9"/>
  <c r="R24" i="9"/>
  <c r="Z34" i="9"/>
  <c r="AL50" i="9"/>
  <c r="Y6" i="9"/>
  <c r="U58" i="9"/>
  <c r="Q127" i="9"/>
  <c r="AP8" i="9"/>
  <c r="S26" i="9"/>
  <c r="V64" i="9"/>
  <c r="AS105" i="9"/>
  <c r="X112" i="9"/>
  <c r="R127" i="9"/>
  <c r="Z135" i="9"/>
  <c r="AR136" i="9"/>
  <c r="AA156" i="9"/>
  <c r="P156" i="9"/>
  <c r="V176" i="9"/>
  <c r="AL190" i="9"/>
  <c r="Z199" i="9"/>
  <c r="AI6" i="9"/>
  <c r="AN11" i="9"/>
  <c r="AT15" i="9"/>
  <c r="V24" i="9"/>
  <c r="T26" i="9"/>
  <c r="T29" i="9"/>
  <c r="AO28" i="9"/>
  <c r="AK34" i="9"/>
  <c r="V38" i="9"/>
  <c r="AS50" i="9"/>
  <c r="W58" i="9"/>
  <c r="R66" i="9"/>
  <c r="Q116" i="9"/>
  <c r="AR215" i="9"/>
  <c r="R14" i="9"/>
  <c r="T19" i="9"/>
  <c r="AQ20" i="9"/>
  <c r="W24" i="9"/>
  <c r="U26" i="9"/>
  <c r="W29" i="9"/>
  <c r="P31" i="9"/>
  <c r="AP29" i="9"/>
  <c r="AL34" i="9"/>
  <c r="X38" i="9"/>
  <c r="AI44" i="9"/>
  <c r="P49" i="9"/>
  <c r="AT50" i="9"/>
  <c r="U53" i="9"/>
  <c r="Q55" i="9"/>
  <c r="Y58" i="9"/>
  <c r="X64" i="9"/>
  <c r="S66" i="9"/>
  <c r="AT64" i="9"/>
  <c r="T84" i="9"/>
  <c r="Q92" i="9"/>
  <c r="P101" i="9"/>
  <c r="AA102" i="9"/>
  <c r="AA104" i="9"/>
  <c r="Q122" i="9"/>
  <c r="AO127" i="9"/>
  <c r="U130" i="9"/>
  <c r="AQ131" i="9"/>
  <c r="AJ135" i="9"/>
  <c r="X156" i="9"/>
  <c r="AM165" i="9"/>
  <c r="AM179" i="9"/>
  <c r="AK196" i="9"/>
  <c r="AQ210" i="9"/>
  <c r="AQ212" i="9"/>
  <c r="AS215" i="9"/>
  <c r="S13" i="9"/>
  <c r="V13" i="9"/>
  <c r="AJ20" i="9"/>
  <c r="AS65" i="9"/>
  <c r="X116" i="9"/>
  <c r="S116" i="9"/>
  <c r="Z116" i="9"/>
  <c r="Y116" i="9"/>
  <c r="V116" i="9"/>
  <c r="V135" i="9"/>
  <c r="AL3" i="9"/>
  <c r="U24" i="9"/>
  <c r="V58" i="9"/>
  <c r="R84" i="9"/>
  <c r="T104" i="9"/>
  <c r="AS151" i="9"/>
  <c r="AO3" i="9"/>
  <c r="AS3" i="9"/>
  <c r="S14" i="9"/>
  <c r="W19" i="9"/>
  <c r="AR20" i="9"/>
  <c r="X24" i="9"/>
  <c r="V26" i="9"/>
  <c r="AQ25" i="9"/>
  <c r="Q31" i="9"/>
  <c r="AQ30" i="9"/>
  <c r="AQ34" i="9"/>
  <c r="T49" i="9"/>
  <c r="AA53" i="9"/>
  <c r="S55" i="9"/>
  <c r="AJ56" i="9"/>
  <c r="AJ54" i="9"/>
  <c r="Z58" i="9"/>
  <c r="AP61" i="9"/>
  <c r="Y64" i="9"/>
  <c r="U66" i="9"/>
  <c r="U84" i="9"/>
  <c r="R92" i="9"/>
  <c r="Q101" i="9"/>
  <c r="P109" i="9"/>
  <c r="T109" i="9"/>
  <c r="AA109" i="9"/>
  <c r="X109" i="9"/>
  <c r="T116" i="9"/>
  <c r="U122" i="9"/>
  <c r="X126" i="9"/>
  <c r="Q126" i="9"/>
  <c r="Z126" i="9"/>
  <c r="V126" i="9"/>
  <c r="U126" i="9"/>
  <c r="T126" i="9"/>
  <c r="V130" i="9"/>
  <c r="Y137" i="9"/>
  <c r="Z137" i="9"/>
  <c r="R137" i="9"/>
  <c r="Q137" i="9"/>
  <c r="P137" i="9"/>
  <c r="AT147" i="9"/>
  <c r="AS165" i="9"/>
  <c r="AS179" i="9"/>
  <c r="AQ181" i="9"/>
  <c r="AP181" i="9"/>
  <c r="AL196" i="9"/>
  <c r="AL206" i="9"/>
  <c r="AL207" i="9"/>
  <c r="AK220" i="9"/>
  <c r="AN44" i="9"/>
  <c r="T50" i="9"/>
  <c r="AL55" i="9"/>
  <c r="AK61" i="9"/>
  <c r="AQ65" i="9"/>
  <c r="AO92" i="9"/>
  <c r="AO96" i="9"/>
  <c r="AK129" i="9"/>
  <c r="AK141" i="9"/>
  <c r="AO141" i="9"/>
  <c r="AO147" i="9"/>
  <c r="S166" i="9"/>
  <c r="AN179" i="9"/>
  <c r="S182" i="9"/>
  <c r="X189" i="9"/>
  <c r="X191" i="9"/>
  <c r="AT193" i="9"/>
  <c r="AL198" i="9"/>
  <c r="AS220" i="9"/>
  <c r="AQ35" i="9"/>
  <c r="R39" i="9"/>
  <c r="S43" i="9"/>
  <c r="AO44" i="9"/>
  <c r="U50" i="9"/>
  <c r="AM55" i="9"/>
  <c r="AR65" i="9"/>
  <c r="AP96" i="9"/>
  <c r="Q100" i="9"/>
  <c r="Q111" i="9"/>
  <c r="P114" i="9"/>
  <c r="Q132" i="9"/>
  <c r="AS130" i="9"/>
  <c r="S136" i="9"/>
  <c r="AT137" i="9"/>
  <c r="AL141" i="9"/>
  <c r="X160" i="9"/>
  <c r="AT164" i="9"/>
  <c r="V166" i="9"/>
  <c r="AJ174" i="9"/>
  <c r="AR176" i="9"/>
  <c r="V182" i="9"/>
  <c r="AT189" i="9"/>
  <c r="AT191" i="9"/>
  <c r="AL195" i="9"/>
  <c r="X197" i="9"/>
  <c r="AT199" i="9"/>
  <c r="AM200" i="9"/>
  <c r="AM207" i="9"/>
  <c r="AJ214" i="9"/>
  <c r="U39" i="9"/>
  <c r="P41" i="9"/>
  <c r="V43" i="9"/>
  <c r="AR44" i="9"/>
  <c r="V50" i="9"/>
  <c r="R56" i="9"/>
  <c r="AS66" i="9"/>
  <c r="R100" i="9"/>
  <c r="AP109" i="9"/>
  <c r="R111" i="9"/>
  <c r="Q114" i="9"/>
  <c r="AK117" i="9"/>
  <c r="R132" i="9"/>
  <c r="T136" i="9"/>
  <c r="AO140" i="9"/>
  <c r="AP141" i="9"/>
  <c r="AQ139" i="9"/>
  <c r="AK152" i="9"/>
  <c r="AT160" i="9"/>
  <c r="AL162" i="9"/>
  <c r="X166" i="9"/>
  <c r="AL167" i="9"/>
  <c r="AL172" i="9"/>
  <c r="X182" i="9"/>
  <c r="AN195" i="9"/>
  <c r="AS218" i="9"/>
  <c r="Y166" i="9"/>
  <c r="AQ179" i="9"/>
  <c r="AS181" i="9"/>
  <c r="AI192" i="9"/>
  <c r="AT197" i="9"/>
  <c r="AJ36" i="9"/>
  <c r="AO39" i="9"/>
  <c r="V41" i="9"/>
  <c r="X50" i="9"/>
  <c r="T56" i="9"/>
  <c r="Q59" i="9"/>
  <c r="S61" i="9"/>
  <c r="AO58" i="9"/>
  <c r="S73" i="9"/>
  <c r="AM81" i="9"/>
  <c r="AQ86" i="9"/>
  <c r="T100" i="9"/>
  <c r="AP101" i="9"/>
  <c r="T111" i="9"/>
  <c r="S114" i="9"/>
  <c r="R115" i="9"/>
  <c r="Q124" i="9"/>
  <c r="AT129" i="9"/>
  <c r="T132" i="9"/>
  <c r="V136" i="9"/>
  <c r="AK139" i="9"/>
  <c r="AS140" i="9"/>
  <c r="R146" i="9"/>
  <c r="T147" i="9"/>
  <c r="AL150" i="9"/>
  <c r="AR157" i="9"/>
  <c r="AJ160" i="9"/>
  <c r="AT166" i="9"/>
  <c r="V170" i="9"/>
  <c r="R175" i="9"/>
  <c r="R177" i="9"/>
  <c r="X185" i="9"/>
  <c r="AT183" i="9"/>
  <c r="AP195" i="9"/>
  <c r="AR212" i="9"/>
  <c r="AM215" i="9"/>
  <c r="AK169" i="9"/>
  <c r="AS178" i="9"/>
  <c r="AQ41" i="9"/>
  <c r="AT44" i="9"/>
  <c r="Z50" i="9"/>
  <c r="AI51" i="9"/>
  <c r="V56" i="9"/>
  <c r="AR54" i="9"/>
  <c r="T59" i="9"/>
  <c r="AQ60" i="9"/>
  <c r="X73" i="9"/>
  <c r="AT77" i="9"/>
  <c r="AO84" i="9"/>
  <c r="V100" i="9"/>
  <c r="AO105" i="9"/>
  <c r="W111" i="9"/>
  <c r="U114" i="9"/>
  <c r="Z115" i="9"/>
  <c r="AJ116" i="9"/>
  <c r="Q120" i="9"/>
  <c r="S124" i="9"/>
  <c r="V132" i="9"/>
  <c r="Q134" i="9"/>
  <c r="Y136" i="9"/>
  <c r="AJ137" i="9"/>
  <c r="AO139" i="9"/>
  <c r="S142" i="9"/>
  <c r="T146" i="9"/>
  <c r="V147" i="9"/>
  <c r="AK151" i="9"/>
  <c r="AP167" i="9"/>
  <c r="AT170" i="9"/>
  <c r="U175" i="9"/>
  <c r="U177" i="9"/>
  <c r="R179" i="9"/>
  <c r="AQ182" i="9"/>
  <c r="U190" i="9"/>
  <c r="U192" i="9"/>
  <c r="U196" i="9"/>
  <c r="AM197" i="9"/>
  <c r="AT212" i="9"/>
  <c r="AS214" i="9"/>
  <c r="AO215" i="9"/>
  <c r="R36" i="9"/>
  <c r="AM36" i="9"/>
  <c r="R44" i="9"/>
  <c r="AA50" i="9"/>
  <c r="W56" i="9"/>
  <c r="AS54" i="9"/>
  <c r="V59" i="9"/>
  <c r="AR59" i="9"/>
  <c r="AK75" i="9"/>
  <c r="AI77" i="9"/>
  <c r="S82" i="9"/>
  <c r="W100" i="9"/>
  <c r="AO101" i="9"/>
  <c r="P107" i="9"/>
  <c r="AP105" i="9"/>
  <c r="X111" i="9"/>
  <c r="AI111" i="9"/>
  <c r="V114" i="9"/>
  <c r="AA115" i="9"/>
  <c r="R120" i="9"/>
  <c r="T124" i="9"/>
  <c r="W132" i="9"/>
  <c r="R134" i="9"/>
  <c r="Z136" i="9"/>
  <c r="T142" i="9"/>
  <c r="U146" i="9"/>
  <c r="W147" i="9"/>
  <c r="P151" i="9"/>
  <c r="AQ167" i="9"/>
  <c r="AI170" i="9"/>
  <c r="V177" i="9"/>
  <c r="T179" i="9"/>
  <c r="AR182" i="9"/>
  <c r="U188" i="9"/>
  <c r="V190" i="9"/>
  <c r="Z192" i="9"/>
  <c r="V196" i="9"/>
  <c r="P200" i="9"/>
  <c r="AO214" i="9"/>
  <c r="AP215" i="9"/>
  <c r="AN169" i="9"/>
  <c r="AP36" i="9"/>
  <c r="AR41" i="9"/>
  <c r="AT51" i="9"/>
  <c r="AT60" i="9"/>
  <c r="AT95" i="9"/>
  <c r="AS112" i="9"/>
  <c r="AQ119" i="9"/>
  <c r="AO131" i="9"/>
  <c r="AL139" i="9"/>
  <c r="Z144" i="9"/>
  <c r="AJ169" i="9"/>
  <c r="V174" i="9"/>
  <c r="AM181" i="9"/>
  <c r="P189" i="9"/>
  <c r="P191" i="9"/>
  <c r="AK215" i="9"/>
  <c r="AL169" i="9"/>
  <c r="X174" i="9"/>
  <c r="AJ184" i="9"/>
  <c r="V189" i="9"/>
  <c r="V191" i="9"/>
  <c r="AJ196" i="9"/>
  <c r="AP70" i="9"/>
  <c r="AQ70" i="9"/>
  <c r="R3" i="9"/>
  <c r="AQ3" i="9"/>
  <c r="AN10" i="9"/>
  <c r="S3" i="9"/>
  <c r="AR3" i="9"/>
  <c r="S5" i="9"/>
  <c r="R5" i="9"/>
  <c r="Q5" i="9"/>
  <c r="P5" i="9"/>
  <c r="AA5" i="9"/>
  <c r="Z5" i="9"/>
  <c r="Y5" i="9"/>
  <c r="X5" i="9"/>
  <c r="W5" i="9"/>
  <c r="V5" i="9"/>
  <c r="U5" i="9"/>
  <c r="AN141" i="9"/>
  <c r="AN140" i="9"/>
  <c r="AN142" i="9"/>
  <c r="AN139" i="9"/>
  <c r="AL13" i="9"/>
  <c r="AL15" i="9"/>
  <c r="AL14" i="9"/>
  <c r="AL16" i="9"/>
  <c r="AI74" i="9"/>
  <c r="AI72" i="9"/>
  <c r="AI75" i="9"/>
  <c r="AI73" i="9"/>
  <c r="W3" i="9"/>
  <c r="X3" i="9"/>
  <c r="AT8" i="9"/>
  <c r="AT10" i="9"/>
  <c r="AT9" i="9"/>
  <c r="AT11" i="9"/>
  <c r="AA4" i="9"/>
  <c r="X4" i="9"/>
  <c r="W4" i="9"/>
  <c r="AT68" i="9"/>
  <c r="AS68" i="9"/>
  <c r="AR68" i="9"/>
  <c r="AQ68" i="9"/>
  <c r="AP68" i="9"/>
  <c r="AO68" i="9"/>
  <c r="AN68" i="9"/>
  <c r="AM68" i="9"/>
  <c r="AL68" i="9"/>
  <c r="AK68" i="9"/>
  <c r="AJ68" i="9"/>
  <c r="AI68" i="9"/>
  <c r="Z3" i="9"/>
  <c r="P4" i="9"/>
  <c r="AQ13" i="9"/>
  <c r="AQ15" i="9"/>
  <c r="AQ14" i="9"/>
  <c r="AQ16" i="9"/>
  <c r="AO65" i="9"/>
  <c r="AO63" i="9"/>
  <c r="AO66" i="9"/>
  <c r="AO64" i="9"/>
  <c r="Q4" i="9"/>
  <c r="AS10" i="9"/>
  <c r="AR10" i="9"/>
  <c r="AQ10" i="9"/>
  <c r="AP10" i="9"/>
  <c r="AL10" i="9"/>
  <c r="AK10" i="9"/>
  <c r="AJ10" i="9"/>
  <c r="AI10" i="9"/>
  <c r="AT40" i="9"/>
  <c r="AS40" i="9"/>
  <c r="AR40" i="9"/>
  <c r="AQ40" i="9"/>
  <c r="AP40" i="9"/>
  <c r="AL40" i="9"/>
  <c r="AK40" i="9"/>
  <c r="AJ40" i="9"/>
  <c r="R4" i="9"/>
  <c r="S11" i="9"/>
  <c r="R11" i="9"/>
  <c r="Q11" i="9"/>
  <c r="P11" i="9"/>
  <c r="AA11" i="9"/>
  <c r="Z11" i="9"/>
  <c r="Y11" i="9"/>
  <c r="X11" i="9"/>
  <c r="W11" i="9"/>
  <c r="V11" i="9"/>
  <c r="U11" i="9"/>
  <c r="AT58" i="9"/>
  <c r="AS58" i="9"/>
  <c r="AR58" i="9"/>
  <c r="AQ58" i="9"/>
  <c r="AP58" i="9"/>
  <c r="AN58" i="9"/>
  <c r="AM58" i="9"/>
  <c r="AL58" i="9"/>
  <c r="AK58" i="9"/>
  <c r="S4" i="9"/>
  <c r="T11" i="9"/>
  <c r="AT28" i="9"/>
  <c r="AS28" i="9"/>
  <c r="AR28" i="9"/>
  <c r="AQ28" i="9"/>
  <c r="AP28" i="9"/>
  <c r="AN28" i="9"/>
  <c r="AM28" i="9"/>
  <c r="AL28" i="9"/>
  <c r="AK28" i="9"/>
  <c r="T4" i="9"/>
  <c r="AJ5" i="9"/>
  <c r="AJ6" i="9"/>
  <c r="AQ43" i="9"/>
  <c r="AQ45" i="9"/>
  <c r="AQ44" i="9"/>
  <c r="AQ46" i="9"/>
  <c r="AO53" i="9"/>
  <c r="AO55" i="9"/>
  <c r="AO54" i="9"/>
  <c r="AO56" i="9"/>
  <c r="U4" i="9"/>
  <c r="AO23" i="9"/>
  <c r="AO25" i="9"/>
  <c r="AO24" i="9"/>
  <c r="AO26" i="9"/>
  <c r="V4" i="9"/>
  <c r="AK96" i="9"/>
  <c r="AK95" i="9"/>
  <c r="AM3" i="9"/>
  <c r="Z4" i="9"/>
  <c r="AO5" i="9"/>
  <c r="AO6" i="9"/>
  <c r="AO4" i="9"/>
  <c r="AI40" i="9"/>
  <c r="AM92" i="9"/>
  <c r="AM93" i="9"/>
  <c r="AM90" i="9"/>
  <c r="AM91" i="9"/>
  <c r="AO35" i="9"/>
  <c r="AO33" i="9"/>
  <c r="AO36" i="9"/>
  <c r="AO34" i="9"/>
  <c r="AT5" i="9"/>
  <c r="S9" i="9"/>
  <c r="AR9" i="9"/>
  <c r="T13" i="9"/>
  <c r="AS13" i="9"/>
  <c r="AJ14" i="9"/>
  <c r="V15" i="9"/>
  <c r="U19" i="9"/>
  <c r="AT19" i="9"/>
  <c r="U21" i="9"/>
  <c r="S23" i="9"/>
  <c r="AR23" i="9"/>
  <c r="T25" i="9"/>
  <c r="AI28" i="9"/>
  <c r="U29" i="9"/>
  <c r="AT29" i="9"/>
  <c r="W31" i="9"/>
  <c r="U33" i="9"/>
  <c r="AT33" i="9"/>
  <c r="AJ34" i="9"/>
  <c r="U35" i="9"/>
  <c r="AT35" i="9"/>
  <c r="S39" i="9"/>
  <c r="AR39" i="9"/>
  <c r="U41" i="9"/>
  <c r="T43" i="9"/>
  <c r="AS43" i="9"/>
  <c r="AJ44" i="9"/>
  <c r="V45" i="9"/>
  <c r="U49" i="9"/>
  <c r="AT49" i="9"/>
  <c r="U51" i="9"/>
  <c r="S53" i="9"/>
  <c r="AR53" i="9"/>
  <c r="T55" i="9"/>
  <c r="AS55" i="9"/>
  <c r="AI58" i="9"/>
  <c r="U59" i="9"/>
  <c r="AT59" i="9"/>
  <c r="AK60" i="9"/>
  <c r="W61" i="9"/>
  <c r="U63" i="9"/>
  <c r="AT63" i="9"/>
  <c r="AJ64" i="9"/>
  <c r="U65" i="9"/>
  <c r="AT65" i="9"/>
  <c r="AS84" i="9"/>
  <c r="AS82" i="9"/>
  <c r="AS83" i="9"/>
  <c r="AS81" i="9"/>
  <c r="AN92" i="9"/>
  <c r="AN90" i="9"/>
  <c r="AN93" i="9"/>
  <c r="AN91" i="9"/>
  <c r="AM99" i="9"/>
  <c r="AS102" i="9"/>
  <c r="AS100" i="9"/>
  <c r="AS101" i="9"/>
  <c r="AS99" i="9"/>
  <c r="AT112" i="9"/>
  <c r="AR112" i="9"/>
  <c r="AQ112" i="9"/>
  <c r="AP112" i="9"/>
  <c r="AK112" i="9"/>
  <c r="AJ112" i="9"/>
  <c r="AA139" i="9"/>
  <c r="Z139" i="9"/>
  <c r="Y139" i="9"/>
  <c r="X139" i="9"/>
  <c r="W139" i="9"/>
  <c r="V139" i="9"/>
  <c r="U139" i="9"/>
  <c r="T139" i="9"/>
  <c r="S139" i="9"/>
  <c r="R139" i="9"/>
  <c r="Q139" i="9"/>
  <c r="AK4" i="9"/>
  <c r="AK6" i="9"/>
  <c r="T9" i="9"/>
  <c r="AS9" i="9"/>
  <c r="U13" i="9"/>
  <c r="AT13" i="9"/>
  <c r="W15" i="9"/>
  <c r="AM16" i="9"/>
  <c r="V19" i="9"/>
  <c r="V21" i="9"/>
  <c r="T23" i="9"/>
  <c r="AS23" i="9"/>
  <c r="U25" i="9"/>
  <c r="AT25" i="9"/>
  <c r="AK26" i="9"/>
  <c r="AJ28" i="9"/>
  <c r="V29" i="9"/>
  <c r="AL30" i="9"/>
  <c r="X31" i="9"/>
  <c r="V33" i="9"/>
  <c r="V35" i="9"/>
  <c r="T39" i="9"/>
  <c r="AS39" i="9"/>
  <c r="U43" i="9"/>
  <c r="AT43" i="9"/>
  <c r="AS53" i="9"/>
  <c r="AJ58" i="9"/>
  <c r="AT82" i="9"/>
  <c r="AQ82" i="9"/>
  <c r="AP82" i="9"/>
  <c r="AL82" i="9"/>
  <c r="AJ82" i="9"/>
  <c r="AL4" i="9"/>
  <c r="AL6" i="9"/>
  <c r="AM4" i="9"/>
  <c r="AM6" i="9"/>
  <c r="AK8" i="9"/>
  <c r="V9" i="9"/>
  <c r="W13" i="9"/>
  <c r="Y15" i="9"/>
  <c r="P16" i="9"/>
  <c r="AO16" i="9"/>
  <c r="AM18" i="9"/>
  <c r="X19" i="9"/>
  <c r="X21" i="9"/>
  <c r="V23" i="9"/>
  <c r="W25" i="9"/>
  <c r="AM26" i="9"/>
  <c r="X29" i="9"/>
  <c r="Z31" i="9"/>
  <c r="X33" i="9"/>
  <c r="AM34" i="9"/>
  <c r="X35" i="9"/>
  <c r="V39" i="9"/>
  <c r="X41" i="9"/>
  <c r="W43" i="9"/>
  <c r="Y45" i="9"/>
  <c r="P46" i="9"/>
  <c r="AO46" i="9"/>
  <c r="X49" i="9"/>
  <c r="X51" i="9"/>
  <c r="W55" i="9"/>
  <c r="AM56" i="9"/>
  <c r="AN60" i="9"/>
  <c r="AM64" i="9"/>
  <c r="AM66" i="9"/>
  <c r="AP72" i="9"/>
  <c r="AO72" i="9"/>
  <c r="AL72" i="9"/>
  <c r="AK72" i="9"/>
  <c r="AJ72" i="9"/>
  <c r="AT72" i="9"/>
  <c r="AR82" i="9"/>
  <c r="AN4" i="9"/>
  <c r="AN6" i="9"/>
  <c r="AL8" i="9"/>
  <c r="W9" i="9"/>
  <c r="X13" i="9"/>
  <c r="Z15" i="9"/>
  <c r="Q16" i="9"/>
  <c r="AP16" i="9"/>
  <c r="AN18" i="9"/>
  <c r="Y19" i="9"/>
  <c r="AN20" i="9"/>
  <c r="Y21" i="9"/>
  <c r="W23" i="9"/>
  <c r="X25" i="9"/>
  <c r="AN26" i="9"/>
  <c r="Y29" i="9"/>
  <c r="P30" i="9"/>
  <c r="AO30" i="9"/>
  <c r="AA31" i="9"/>
  <c r="Y33" i="9"/>
  <c r="AN34" i="9"/>
  <c r="Y35" i="9"/>
  <c r="AN36" i="9"/>
  <c r="W39" i="9"/>
  <c r="AM40" i="9"/>
  <c r="Y41" i="9"/>
  <c r="X43" i="9"/>
  <c r="Z45" i="9"/>
  <c r="Q46" i="9"/>
  <c r="AP46" i="9"/>
  <c r="AN48" i="9"/>
  <c r="Y49" i="9"/>
  <c r="AN50" i="9"/>
  <c r="Y51" i="9"/>
  <c r="W53" i="9"/>
  <c r="AL54" i="9"/>
  <c r="X55" i="9"/>
  <c r="AN56" i="9"/>
  <c r="Y59" i="9"/>
  <c r="P60" i="9"/>
  <c r="AO60" i="9"/>
  <c r="AA61" i="9"/>
  <c r="Y63" i="9"/>
  <c r="Y65" i="9"/>
  <c r="AM72" i="9"/>
  <c r="AP74" i="9"/>
  <c r="AO74" i="9"/>
  <c r="AL74" i="9"/>
  <c r="AK74" i="9"/>
  <c r="AJ74" i="9"/>
  <c r="AT74" i="9"/>
  <c r="AN74" i="9"/>
  <c r="AN72" i="9"/>
  <c r="AN75" i="9"/>
  <c r="AN73" i="9"/>
  <c r="AT79" i="9"/>
  <c r="AR79" i="9"/>
  <c r="AM79" i="9"/>
  <c r="AL79" i="9"/>
  <c r="AJ79" i="9"/>
  <c r="AP81" i="9"/>
  <c r="AO81" i="9"/>
  <c r="AL81" i="9"/>
  <c r="AJ81" i="9"/>
  <c r="AT81" i="9"/>
  <c r="AT122" i="9"/>
  <c r="AR122" i="9"/>
  <c r="AQ122" i="9"/>
  <c r="AP122" i="9"/>
  <c r="AK122" i="9"/>
  <c r="P6" i="9"/>
  <c r="AM8" i="9"/>
  <c r="X9" i="9"/>
  <c r="Y13" i="9"/>
  <c r="P14" i="9"/>
  <c r="AA15" i="9"/>
  <c r="R16" i="9"/>
  <c r="AO18" i="9"/>
  <c r="Z19" i="9"/>
  <c r="P20" i="9"/>
  <c r="AO20" i="9"/>
  <c r="Z21" i="9"/>
  <c r="X23" i="9"/>
  <c r="Y25" i="9"/>
  <c r="P26" i="9"/>
  <c r="Z29" i="9"/>
  <c r="Q30" i="9"/>
  <c r="AP30" i="9"/>
  <c r="Z33" i="9"/>
  <c r="P34" i="9"/>
  <c r="Z35" i="9"/>
  <c r="P36" i="9"/>
  <c r="X39" i="9"/>
  <c r="AN40" i="9"/>
  <c r="Z41" i="9"/>
  <c r="Y43" i="9"/>
  <c r="P44" i="9"/>
  <c r="AA45" i="9"/>
  <c r="R46" i="9"/>
  <c r="P48" i="9"/>
  <c r="AO48" i="9"/>
  <c r="Z49" i="9"/>
  <c r="P50" i="9"/>
  <c r="Z51" i="9"/>
  <c r="X53" i="9"/>
  <c r="AM54" i="9"/>
  <c r="Y55" i="9"/>
  <c r="P56" i="9"/>
  <c r="Z59" i="9"/>
  <c r="Q60" i="9"/>
  <c r="AP60" i="9"/>
  <c r="Z63" i="9"/>
  <c r="P64" i="9"/>
  <c r="Z65" i="9"/>
  <c r="P66" i="9"/>
  <c r="AQ72" i="9"/>
  <c r="AI79" i="9"/>
  <c r="AT91" i="9"/>
  <c r="AR91" i="9"/>
  <c r="AQ91" i="9"/>
  <c r="AP91" i="9"/>
  <c r="AL91" i="9"/>
  <c r="AK91" i="9"/>
  <c r="AJ91" i="9"/>
  <c r="AS93" i="9"/>
  <c r="AS91" i="9"/>
  <c r="AS92" i="9"/>
  <c r="AS90" i="9"/>
  <c r="AL112" i="9"/>
  <c r="AP4" i="9"/>
  <c r="Q6" i="9"/>
  <c r="AP6" i="9"/>
  <c r="AN8" i="9"/>
  <c r="Y9" i="9"/>
  <c r="P10" i="9"/>
  <c r="AO10" i="9"/>
  <c r="Z13" i="9"/>
  <c r="Q14" i="9"/>
  <c r="S16" i="9"/>
  <c r="AP18" i="9"/>
  <c r="AA19" i="9"/>
  <c r="AP20" i="9"/>
  <c r="AA21" i="9"/>
  <c r="Y23" i="9"/>
  <c r="Z25" i="9"/>
  <c r="AA29" i="9"/>
  <c r="AA33" i="9"/>
  <c r="AA35" i="9"/>
  <c r="AN38" i="9"/>
  <c r="Y39" i="9"/>
  <c r="AA41" i="9"/>
  <c r="Z43" i="9"/>
  <c r="S46" i="9"/>
  <c r="AR46" i="9"/>
  <c r="AP48" i="9"/>
  <c r="AA49" i="9"/>
  <c r="AP50" i="9"/>
  <c r="AA51" i="9"/>
  <c r="Y53" i="9"/>
  <c r="Z55" i="9"/>
  <c r="AA59" i="9"/>
  <c r="R60" i="9"/>
  <c r="AA63" i="9"/>
  <c r="AA65" i="9"/>
  <c r="AR72" i="9"/>
  <c r="AQ74" i="9"/>
  <c r="AP75" i="9"/>
  <c r="AN79" i="9"/>
  <c r="AK78" i="9"/>
  <c r="AK77" i="9"/>
  <c r="AK79" i="9"/>
  <c r="AQ81" i="9"/>
  <c r="AQ4" i="9"/>
  <c r="R6" i="9"/>
  <c r="AQ6" i="9"/>
  <c r="P8" i="9"/>
  <c r="AO8" i="9"/>
  <c r="Z9" i="9"/>
  <c r="AA13" i="9"/>
  <c r="T16" i="9"/>
  <c r="AA25" i="9"/>
  <c r="AA43" i="9"/>
  <c r="T46" i="9"/>
  <c r="AS46" i="9"/>
  <c r="Z53" i="9"/>
  <c r="AA55" i="9"/>
  <c r="AQ56" i="9"/>
  <c r="S60" i="9"/>
  <c r="AR60" i="9"/>
  <c r="AI61" i="9"/>
  <c r="AQ64" i="9"/>
  <c r="AQ66" i="9"/>
  <c r="AT84" i="9"/>
  <c r="AQ84" i="9"/>
  <c r="AP84" i="9"/>
  <c r="AL84" i="9"/>
  <c r="AJ84" i="9"/>
  <c r="AN111" i="9"/>
  <c r="AN109" i="9"/>
  <c r="AN112" i="9"/>
  <c r="AN110" i="9"/>
  <c r="AR4" i="9"/>
  <c r="S6" i="9"/>
  <c r="Q8" i="9"/>
  <c r="AI15" i="9"/>
  <c r="U16" i="9"/>
  <c r="AT16" i="9"/>
  <c r="AR26" i="9"/>
  <c r="AJ31" i="9"/>
  <c r="AR34" i="9"/>
  <c r="AR36" i="9"/>
  <c r="AA39" i="9"/>
  <c r="AI45" i="9"/>
  <c r="U46" i="9"/>
  <c r="AT46" i="9"/>
  <c r="AR56" i="9"/>
  <c r="T60" i="9"/>
  <c r="AS60" i="9"/>
  <c r="AJ61" i="9"/>
  <c r="AR64" i="9"/>
  <c r="AR66" i="9"/>
  <c r="AT69" i="9"/>
  <c r="AS69" i="9"/>
  <c r="AR69" i="9"/>
  <c r="AN69" i="9"/>
  <c r="AL69" i="9"/>
  <c r="AT102" i="9"/>
  <c r="AR102" i="9"/>
  <c r="AQ102" i="9"/>
  <c r="AP102" i="9"/>
  <c r="AL102" i="9"/>
  <c r="AK102" i="9"/>
  <c r="AT132" i="9"/>
  <c r="AR132" i="9"/>
  <c r="AQ132" i="9"/>
  <c r="AP132" i="9"/>
  <c r="AK132" i="9"/>
  <c r="AS4" i="9"/>
  <c r="AI5" i="9"/>
  <c r="T6" i="9"/>
  <c r="AS6" i="9"/>
  <c r="R8" i="9"/>
  <c r="AQ8" i="9"/>
  <c r="AI11" i="9"/>
  <c r="AJ15" i="9"/>
  <c r="V16" i="9"/>
  <c r="AI19" i="9"/>
  <c r="AI21" i="9"/>
  <c r="AI29" i="9"/>
  <c r="AI33" i="9"/>
  <c r="AI41" i="9"/>
  <c r="AS44" i="9"/>
  <c r="AJ45" i="9"/>
  <c r="V46" i="9"/>
  <c r="AI49" i="9"/>
  <c r="AQ54" i="9"/>
  <c r="AS56" i="9"/>
  <c r="AI59" i="9"/>
  <c r="U60" i="9"/>
  <c r="AI63" i="9"/>
  <c r="AI69" i="9"/>
  <c r="AS75" i="9"/>
  <c r="AS73" i="9"/>
  <c r="AS74" i="9"/>
  <c r="AS72" i="9"/>
  <c r="AR84" i="9"/>
  <c r="AK87" i="9"/>
  <c r="AK86" i="9"/>
  <c r="AK88" i="9"/>
  <c r="AM102" i="9"/>
  <c r="AM119" i="9"/>
  <c r="AM121" i="9"/>
  <c r="AM120" i="9"/>
  <c r="AM122" i="9"/>
  <c r="U6" i="9"/>
  <c r="S8" i="9"/>
  <c r="AR8" i="9"/>
  <c r="AJ11" i="9"/>
  <c r="AI13" i="9"/>
  <c r="AK15" i="9"/>
  <c r="W16" i="9"/>
  <c r="AJ19" i="9"/>
  <c r="AJ21" i="9"/>
  <c r="AI25" i="9"/>
  <c r="AJ33" i="9"/>
  <c r="AJ41" i="9"/>
  <c r="W46" i="9"/>
  <c r="AJ49" i="9"/>
  <c r="V60" i="9"/>
  <c r="AJ63" i="9"/>
  <c r="AJ65" i="9"/>
  <c r="AJ69" i="9"/>
  <c r="AO78" i="9"/>
  <c r="AI83" i="9"/>
  <c r="AI81" i="9"/>
  <c r="AI84" i="9"/>
  <c r="AI82" i="9"/>
  <c r="AT88" i="9"/>
  <c r="AS88" i="9"/>
  <c r="AR88" i="9"/>
  <c r="AM88" i="9"/>
  <c r="AL88" i="9"/>
  <c r="AJ88" i="9"/>
  <c r="AI101" i="9"/>
  <c r="AI99" i="9"/>
  <c r="AI102" i="9"/>
  <c r="AI100" i="9"/>
  <c r="AN121" i="9"/>
  <c r="AN120" i="9"/>
  <c r="AN122" i="9"/>
  <c r="AK5" i="9"/>
  <c r="V6" i="9"/>
  <c r="T8" i="9"/>
  <c r="AI9" i="9"/>
  <c r="AK11" i="9"/>
  <c r="AJ13" i="9"/>
  <c r="X16" i="9"/>
  <c r="AK19" i="9"/>
  <c r="AK21" i="9"/>
  <c r="AI23" i="9"/>
  <c r="AJ25" i="9"/>
  <c r="AK29" i="9"/>
  <c r="AK33" i="9"/>
  <c r="AK35" i="9"/>
  <c r="AI39" i="9"/>
  <c r="AK41" i="9"/>
  <c r="AJ43" i="9"/>
  <c r="AL45" i="9"/>
  <c r="X46" i="9"/>
  <c r="AK49" i="9"/>
  <c r="AK51" i="9"/>
  <c r="AI53" i="9"/>
  <c r="AK59" i="9"/>
  <c r="W60" i="9"/>
  <c r="AK63" i="9"/>
  <c r="AK69" i="9"/>
  <c r="AP78" i="9"/>
  <c r="AP79" i="9"/>
  <c r="AI88" i="9"/>
  <c r="AJ102" i="9"/>
  <c r="AT110" i="9"/>
  <c r="AR110" i="9"/>
  <c r="AQ110" i="9"/>
  <c r="AP110" i="9"/>
  <c r="AK110" i="9"/>
  <c r="AJ110" i="9"/>
  <c r="AL5" i="9"/>
  <c r="W6" i="9"/>
  <c r="U8" i="9"/>
  <c r="AJ9" i="9"/>
  <c r="AL11" i="9"/>
  <c r="AK13" i="9"/>
  <c r="AM15" i="9"/>
  <c r="Y16" i="9"/>
  <c r="AL19" i="9"/>
  <c r="AL21" i="9"/>
  <c r="AJ23" i="9"/>
  <c r="AK25" i="9"/>
  <c r="AL29" i="9"/>
  <c r="AL33" i="9"/>
  <c r="AL35" i="9"/>
  <c r="AJ39" i="9"/>
  <c r="AL41" i="9"/>
  <c r="AK43" i="9"/>
  <c r="AM45" i="9"/>
  <c r="Y46" i="9"/>
  <c r="AL49" i="9"/>
  <c r="AL51" i="9"/>
  <c r="AJ53" i="9"/>
  <c r="AL59" i="9"/>
  <c r="X60" i="9"/>
  <c r="AL63" i="9"/>
  <c r="AM69" i="9"/>
  <c r="AP83" i="9"/>
  <c r="AO83" i="9"/>
  <c r="AL83" i="9"/>
  <c r="AJ83" i="9"/>
  <c r="AT83" i="9"/>
  <c r="AK83" i="9"/>
  <c r="AN88" i="9"/>
  <c r="AA119" i="9"/>
  <c r="Z119" i="9"/>
  <c r="Y119" i="9"/>
  <c r="X119" i="9"/>
  <c r="W119" i="9"/>
  <c r="V119" i="9"/>
  <c r="U119" i="9"/>
  <c r="T119" i="9"/>
  <c r="S119" i="9"/>
  <c r="R119" i="9"/>
  <c r="Q119" i="9"/>
  <c r="AM5" i="9"/>
  <c r="X6" i="9"/>
  <c r="V8" i="9"/>
  <c r="AK9" i="9"/>
  <c r="AN15" i="9"/>
  <c r="AM19" i="9"/>
  <c r="AK23" i="9"/>
  <c r="AL25" i="9"/>
  <c r="AM29" i="9"/>
  <c r="AM33" i="9"/>
  <c r="AM35" i="9"/>
  <c r="AK39" i="9"/>
  <c r="AM41" i="9"/>
  <c r="AL43" i="9"/>
  <c r="AN45" i="9"/>
  <c r="Z46" i="9"/>
  <c r="AM49" i="9"/>
  <c r="AM51" i="9"/>
  <c r="AK53" i="9"/>
  <c r="AM59" i="9"/>
  <c r="Y60" i="9"/>
  <c r="AM63" i="9"/>
  <c r="AO69" i="9"/>
  <c r="AT93" i="9"/>
  <c r="AR93" i="9"/>
  <c r="AQ93" i="9"/>
  <c r="AP93" i="9"/>
  <c r="AL93" i="9"/>
  <c r="AK93" i="9"/>
  <c r="AJ93" i="9"/>
  <c r="AM129" i="9"/>
  <c r="AM131" i="9"/>
  <c r="AM130" i="9"/>
  <c r="AM132" i="9"/>
  <c r="AT142" i="9"/>
  <c r="AR142" i="9"/>
  <c r="AQ142" i="9"/>
  <c r="AP142" i="9"/>
  <c r="AK142" i="9"/>
  <c r="AN19" i="9"/>
  <c r="AL23" i="9"/>
  <c r="AM25" i="9"/>
  <c r="AN29" i="9"/>
  <c r="AP31" i="9"/>
  <c r="AN33" i="9"/>
  <c r="AN35" i="9"/>
  <c r="AL39" i="9"/>
  <c r="AM43" i="9"/>
  <c r="P45" i="9"/>
  <c r="AO45" i="9"/>
  <c r="AN49" i="9"/>
  <c r="AL53" i="9"/>
  <c r="Q61" i="9"/>
  <c r="AN63" i="9"/>
  <c r="AN65" i="9"/>
  <c r="AP69" i="9"/>
  <c r="AT73" i="9"/>
  <c r="AP73" i="9"/>
  <c r="AO73" i="9"/>
  <c r="AL73" i="9"/>
  <c r="AK73" i="9"/>
  <c r="AJ73" i="9"/>
  <c r="AQ83" i="9"/>
  <c r="AA106" i="9"/>
  <c r="Z106" i="9"/>
  <c r="X106" i="9"/>
  <c r="W106" i="9"/>
  <c r="V106" i="9"/>
  <c r="U106" i="9"/>
  <c r="T106" i="9"/>
  <c r="S106" i="9"/>
  <c r="R106" i="9"/>
  <c r="Q106" i="9"/>
  <c r="P106" i="9"/>
  <c r="AN131" i="9"/>
  <c r="AN130" i="9"/>
  <c r="AN132" i="9"/>
  <c r="Z6" i="9"/>
  <c r="X8" i="9"/>
  <c r="AM9" i="9"/>
  <c r="Y10" i="9"/>
  <c r="AO11" i="9"/>
  <c r="AN13" i="9"/>
  <c r="Q15" i="9"/>
  <c r="AP15" i="9"/>
  <c r="P19" i="9"/>
  <c r="P21" i="9"/>
  <c r="AM23" i="9"/>
  <c r="AN25" i="9"/>
  <c r="P29" i="9"/>
  <c r="AO29" i="9"/>
  <c r="P35" i="9"/>
  <c r="AM39" i="9"/>
  <c r="AO41" i="9"/>
  <c r="AN43" i="9"/>
  <c r="Q45" i="9"/>
  <c r="AP45" i="9"/>
  <c r="AO49" i="9"/>
  <c r="AO51" i="9"/>
  <c r="AM53" i="9"/>
  <c r="AT75" i="9"/>
  <c r="AO75" i="9"/>
  <c r="AL75" i="9"/>
  <c r="AJ75" i="9"/>
  <c r="AN83" i="9"/>
  <c r="AN81" i="9"/>
  <c r="AN84" i="9"/>
  <c r="AN82" i="9"/>
  <c r="AI92" i="9"/>
  <c r="AI90" i="9"/>
  <c r="AI93" i="9"/>
  <c r="AI91" i="9"/>
  <c r="AT100" i="9"/>
  <c r="AR100" i="9"/>
  <c r="AQ100" i="9"/>
  <c r="AP100" i="9"/>
  <c r="AL100" i="9"/>
  <c r="AK100" i="9"/>
  <c r="AJ100" i="9"/>
  <c r="AN101" i="9"/>
  <c r="AN99" i="9"/>
  <c r="AN102" i="9"/>
  <c r="AN100" i="9"/>
  <c r="AK105" i="9"/>
  <c r="AK107" i="9"/>
  <c r="AK104" i="9"/>
  <c r="AK106" i="9"/>
  <c r="AA129" i="9"/>
  <c r="Z129" i="9"/>
  <c r="Y129" i="9"/>
  <c r="X129" i="9"/>
  <c r="W129" i="9"/>
  <c r="V129" i="9"/>
  <c r="U129" i="9"/>
  <c r="T129" i="9"/>
  <c r="S129" i="9"/>
  <c r="R129" i="9"/>
  <c r="Q129" i="9"/>
  <c r="AP5" i="9"/>
  <c r="Y8" i="9"/>
  <c r="AN9" i="9"/>
  <c r="Z10" i="9"/>
  <c r="P13" i="9"/>
  <c r="AO13" i="9"/>
  <c r="R15" i="9"/>
  <c r="Q19" i="9"/>
  <c r="AP19" i="9"/>
  <c r="Q21" i="9"/>
  <c r="AN23" i="9"/>
  <c r="P25" i="9"/>
  <c r="Q29" i="9"/>
  <c r="S31" i="9"/>
  <c r="AR31" i="9"/>
  <c r="Q33" i="9"/>
  <c r="AP33" i="9"/>
  <c r="Q35" i="9"/>
  <c r="AP35" i="9"/>
  <c r="AN39" i="9"/>
  <c r="Q41" i="9"/>
  <c r="AP41" i="9"/>
  <c r="P43" i="9"/>
  <c r="AO43" i="9"/>
  <c r="R45" i="9"/>
  <c r="Q49" i="9"/>
  <c r="AP49" i="9"/>
  <c r="Q51" i="9"/>
  <c r="AN53" i="9"/>
  <c r="P55" i="9"/>
  <c r="AM75" i="9"/>
  <c r="AM100" i="9"/>
  <c r="AT106" i="9"/>
  <c r="AS106" i="9"/>
  <c r="AR106" i="9"/>
  <c r="AM106" i="9"/>
  <c r="AL106" i="9"/>
  <c r="AJ106" i="9"/>
  <c r="P129" i="9"/>
  <c r="AQ5" i="9"/>
  <c r="Z8" i="9"/>
  <c r="P9" i="9"/>
  <c r="Q13" i="9"/>
  <c r="S15" i="9"/>
  <c r="R19" i="9"/>
  <c r="AQ19" i="9"/>
  <c r="R21" i="9"/>
  <c r="P23" i="9"/>
  <c r="Q25" i="9"/>
  <c r="R29" i="9"/>
  <c r="T31" i="9"/>
  <c r="R33" i="9"/>
  <c r="R35" i="9"/>
  <c r="P39" i="9"/>
  <c r="R41" i="9"/>
  <c r="Q43" i="9"/>
  <c r="S45" i="9"/>
  <c r="R49" i="9"/>
  <c r="R51" i="9"/>
  <c r="AQ75" i="9"/>
  <c r="AN78" i="9"/>
  <c r="AL78" i="9"/>
  <c r="AJ78" i="9"/>
  <c r="AI78" i="9"/>
  <c r="AT78" i="9"/>
  <c r="AS78" i="9"/>
  <c r="AI106" i="9"/>
  <c r="AK157" i="9"/>
  <c r="AK155" i="9"/>
  <c r="AK156" i="9"/>
  <c r="AK154" i="9"/>
  <c r="AR19" i="9"/>
  <c r="AR33" i="9"/>
  <c r="AR49" i="9"/>
  <c r="AR63" i="9"/>
  <c r="AR75" i="9"/>
  <c r="AM78" i="9"/>
  <c r="AN106" i="9"/>
  <c r="AM139" i="9"/>
  <c r="AM141" i="9"/>
  <c r="AM140" i="9"/>
  <c r="AM142" i="9"/>
  <c r="AR70" i="9"/>
  <c r="T72" i="9"/>
  <c r="T74" i="9"/>
  <c r="AS87" i="9"/>
  <c r="AS96" i="9"/>
  <c r="V107" i="9"/>
  <c r="AS109" i="9"/>
  <c r="AI110" i="9"/>
  <c r="AS111" i="9"/>
  <c r="AI112" i="9"/>
  <c r="AQ115" i="9"/>
  <c r="AQ117" i="9"/>
  <c r="AP119" i="9"/>
  <c r="AR121" i="9"/>
  <c r="AI122" i="9"/>
  <c r="AQ125" i="9"/>
  <c r="AQ127" i="9"/>
  <c r="AP129" i="9"/>
  <c r="AR131" i="9"/>
  <c r="AI132" i="9"/>
  <c r="AQ135" i="9"/>
  <c r="AQ137" i="9"/>
  <c r="AP139" i="9"/>
  <c r="AR141" i="9"/>
  <c r="AI142" i="9"/>
  <c r="AQ145" i="9"/>
  <c r="AS70" i="9"/>
  <c r="U72" i="9"/>
  <c r="U74" i="9"/>
  <c r="AI86" i="9"/>
  <c r="AT87" i="9"/>
  <c r="U90" i="9"/>
  <c r="AT90" i="9"/>
  <c r="U92" i="9"/>
  <c r="AT92" i="9"/>
  <c r="U99" i="9"/>
  <c r="AT99" i="9"/>
  <c r="AT101" i="9"/>
  <c r="U105" i="9"/>
  <c r="W107" i="9"/>
  <c r="U109" i="9"/>
  <c r="AT109" i="9"/>
  <c r="U111" i="9"/>
  <c r="AT111" i="9"/>
  <c r="S115" i="9"/>
  <c r="AR115" i="9"/>
  <c r="S117" i="9"/>
  <c r="T121" i="9"/>
  <c r="AS121" i="9"/>
  <c r="S125" i="9"/>
  <c r="AR125" i="9"/>
  <c r="S127" i="9"/>
  <c r="AS131" i="9"/>
  <c r="AJ132" i="9"/>
  <c r="S135" i="9"/>
  <c r="AR135" i="9"/>
  <c r="S137" i="9"/>
  <c r="AS141" i="9"/>
  <c r="AJ142" i="9"/>
  <c r="S145" i="9"/>
  <c r="AR145" i="9"/>
  <c r="AT70" i="9"/>
  <c r="V72" i="9"/>
  <c r="V74" i="9"/>
  <c r="AJ77" i="9"/>
  <c r="V81" i="9"/>
  <c r="AK82" i="9"/>
  <c r="V83" i="9"/>
  <c r="AK84" i="9"/>
  <c r="AJ86" i="9"/>
  <c r="AJ95" i="9"/>
  <c r="AJ104" i="9"/>
  <c r="X107" i="9"/>
  <c r="T115" i="9"/>
  <c r="AS115" i="9"/>
  <c r="T117" i="9"/>
  <c r="AS117" i="9"/>
  <c r="AR119" i="9"/>
  <c r="AI120" i="9"/>
  <c r="AT121" i="9"/>
  <c r="T125" i="9"/>
  <c r="AS125" i="9"/>
  <c r="T127" i="9"/>
  <c r="AS127" i="9"/>
  <c r="AR129" i="9"/>
  <c r="AI130" i="9"/>
  <c r="AT131" i="9"/>
  <c r="T135" i="9"/>
  <c r="AS135" i="9"/>
  <c r="T137" i="9"/>
  <c r="AS137" i="9"/>
  <c r="AR139" i="9"/>
  <c r="AI140" i="9"/>
  <c r="AT141" i="9"/>
  <c r="AI144" i="9"/>
  <c r="T145" i="9"/>
  <c r="AS145" i="9"/>
  <c r="AI146" i="9"/>
  <c r="AQ150" i="9"/>
  <c r="W72" i="9"/>
  <c r="W74" i="9"/>
  <c r="W81" i="9"/>
  <c r="W83" i="9"/>
  <c r="Y107" i="9"/>
  <c r="AL110" i="9"/>
  <c r="U115" i="9"/>
  <c r="AT115" i="9"/>
  <c r="U117" i="9"/>
  <c r="AS119" i="9"/>
  <c r="AL122" i="9"/>
  <c r="U125" i="9"/>
  <c r="AT125" i="9"/>
  <c r="U127" i="9"/>
  <c r="AS129" i="9"/>
  <c r="AL132" i="9"/>
  <c r="U135" i="9"/>
  <c r="AT135" i="9"/>
  <c r="U137" i="9"/>
  <c r="AS139" i="9"/>
  <c r="AL142" i="9"/>
  <c r="AJ144" i="9"/>
  <c r="U145" i="9"/>
  <c r="AT145" i="9"/>
  <c r="AJ146" i="9"/>
  <c r="Y72" i="9"/>
  <c r="Y74" i="9"/>
  <c r="AM77" i="9"/>
  <c r="AO79" i="9"/>
  <c r="Y81" i="9"/>
  <c r="Y83" i="9"/>
  <c r="AM86" i="9"/>
  <c r="AO88" i="9"/>
  <c r="Y90" i="9"/>
  <c r="Y92" i="9"/>
  <c r="AM95" i="9"/>
  <c r="Y99" i="9"/>
  <c r="Y105" i="9"/>
  <c r="AO106" i="9"/>
  <c r="AA107" i="9"/>
  <c r="Y109" i="9"/>
  <c r="Y111" i="9"/>
  <c r="AL114" i="9"/>
  <c r="W115" i="9"/>
  <c r="AL116" i="9"/>
  <c r="W117" i="9"/>
  <c r="AL120" i="9"/>
  <c r="AL124" i="9"/>
  <c r="W125" i="9"/>
  <c r="AL126" i="9"/>
  <c r="W127" i="9"/>
  <c r="AL130" i="9"/>
  <c r="AL134" i="9"/>
  <c r="W135" i="9"/>
  <c r="AL136" i="9"/>
  <c r="W137" i="9"/>
  <c r="AL140" i="9"/>
  <c r="W145" i="9"/>
  <c r="AI147" i="9"/>
  <c r="Z72" i="9"/>
  <c r="P73" i="9"/>
  <c r="Z74" i="9"/>
  <c r="P75" i="9"/>
  <c r="AN77" i="9"/>
  <c r="Z81" i="9"/>
  <c r="P82" i="9"/>
  <c r="AO82" i="9"/>
  <c r="Z83" i="9"/>
  <c r="P84" i="9"/>
  <c r="AP88" i="9"/>
  <c r="Z90" i="9"/>
  <c r="P91" i="9"/>
  <c r="AO91" i="9"/>
  <c r="Z92" i="9"/>
  <c r="P93" i="9"/>
  <c r="AO93" i="9"/>
  <c r="AN95" i="9"/>
  <c r="Z99" i="9"/>
  <c r="P100" i="9"/>
  <c r="AO100" i="9"/>
  <c r="AO102" i="9"/>
  <c r="AN104" i="9"/>
  <c r="Z105" i="9"/>
  <c r="AP106" i="9"/>
  <c r="Z109" i="9"/>
  <c r="P110" i="9"/>
  <c r="AO110" i="9"/>
  <c r="Z111" i="9"/>
  <c r="AO112" i="9"/>
  <c r="AM114" i="9"/>
  <c r="X115" i="9"/>
  <c r="AM116" i="9"/>
  <c r="X117" i="9"/>
  <c r="P122" i="9"/>
  <c r="AO122" i="9"/>
  <c r="AM124" i="9"/>
  <c r="X125" i="9"/>
  <c r="AM126" i="9"/>
  <c r="X127" i="9"/>
  <c r="P132" i="9"/>
  <c r="AO132" i="9"/>
  <c r="AM134" i="9"/>
  <c r="X135" i="9"/>
  <c r="AM136" i="9"/>
  <c r="X137" i="9"/>
  <c r="P142" i="9"/>
  <c r="AO142" i="9"/>
  <c r="X145" i="9"/>
  <c r="AM146" i="9"/>
  <c r="AA72" i="9"/>
  <c r="Q73" i="9"/>
  <c r="AA74" i="9"/>
  <c r="Q75" i="9"/>
  <c r="AO77" i="9"/>
  <c r="AQ79" i="9"/>
  <c r="AA81" i="9"/>
  <c r="AA83" i="9"/>
  <c r="Q84" i="9"/>
  <c r="AO86" i="9"/>
  <c r="AQ88" i="9"/>
  <c r="AO95" i="9"/>
  <c r="AO104" i="9"/>
  <c r="AQ106" i="9"/>
  <c r="AN114" i="9"/>
  <c r="AN116" i="9"/>
  <c r="AN124" i="9"/>
  <c r="AN126" i="9"/>
  <c r="AN134" i="9"/>
  <c r="AN136" i="9"/>
  <c r="Q142" i="9"/>
  <c r="AA198" i="9"/>
  <c r="Z198" i="9"/>
  <c r="Y198" i="9"/>
  <c r="X198" i="9"/>
  <c r="W198" i="9"/>
  <c r="V198" i="9"/>
  <c r="U198" i="9"/>
  <c r="T198" i="9"/>
  <c r="S198" i="9"/>
  <c r="R198" i="9"/>
  <c r="Q198" i="9"/>
  <c r="AP86" i="9"/>
  <c r="AP95" i="9"/>
  <c r="AP104" i="9"/>
  <c r="AO144" i="9"/>
  <c r="AO146" i="9"/>
  <c r="AM211" i="9"/>
  <c r="AM210" i="9"/>
  <c r="AM212" i="9"/>
  <c r="AT226" i="9"/>
  <c r="AS216" i="9"/>
  <c r="AR216" i="9"/>
  <c r="AQ216" i="9"/>
  <c r="AM216" i="9"/>
  <c r="AK216" i="9"/>
  <c r="AJ216" i="9"/>
  <c r="AI216" i="9"/>
  <c r="AI87" i="9"/>
  <c r="AI96" i="9"/>
  <c r="AI105" i="9"/>
  <c r="AI109" i="9"/>
  <c r="AS110" i="9"/>
  <c r="AQ114" i="9"/>
  <c r="AS122" i="9"/>
  <c r="AQ124" i="9"/>
  <c r="AS132" i="9"/>
  <c r="AQ134" i="9"/>
  <c r="AS142" i="9"/>
  <c r="AI70" i="9"/>
  <c r="U73" i="9"/>
  <c r="U75" i="9"/>
  <c r="AJ87" i="9"/>
  <c r="AJ90" i="9"/>
  <c r="AJ92" i="9"/>
  <c r="AJ96" i="9"/>
  <c r="AJ99" i="9"/>
  <c r="AJ101" i="9"/>
  <c r="AJ105" i="9"/>
  <c r="AJ109" i="9"/>
  <c r="AJ111" i="9"/>
  <c r="AI121" i="9"/>
  <c r="AI131" i="9"/>
  <c r="AI141" i="9"/>
  <c r="AM226" i="9"/>
  <c r="AJ70" i="9"/>
  <c r="V73" i="9"/>
  <c r="V75" i="9"/>
  <c r="AK81" i="9"/>
  <c r="AK90" i="9"/>
  <c r="AK92" i="9"/>
  <c r="AK99" i="9"/>
  <c r="AK101" i="9"/>
  <c r="AK109" i="9"/>
  <c r="AK111" i="9"/>
  <c r="AI115" i="9"/>
  <c r="AI117" i="9"/>
  <c r="AJ121" i="9"/>
  <c r="AI125" i="9"/>
  <c r="AI127" i="9"/>
  <c r="AJ131" i="9"/>
  <c r="AI135" i="9"/>
  <c r="AI137" i="9"/>
  <c r="AJ141" i="9"/>
  <c r="AS183" i="9"/>
  <c r="AS185" i="9"/>
  <c r="AS182" i="9"/>
  <c r="AS184" i="9"/>
  <c r="AS186" i="9"/>
  <c r="AK70" i="9"/>
  <c r="W73" i="9"/>
  <c r="W75" i="9"/>
  <c r="AL87" i="9"/>
  <c r="AL90" i="9"/>
  <c r="AL92" i="9"/>
  <c r="AL99" i="9"/>
  <c r="AL101" i="9"/>
  <c r="AL109" i="9"/>
  <c r="AL111" i="9"/>
  <c r="AJ145" i="9"/>
  <c r="AP151" i="9"/>
  <c r="AP149" i="9"/>
  <c r="AP152" i="9"/>
  <c r="AP150" i="9"/>
  <c r="AT185" i="9"/>
  <c r="AT182" i="9"/>
  <c r="AT184" i="9"/>
  <c r="AT186" i="9"/>
  <c r="AT181" i="9"/>
  <c r="AI207" i="9"/>
  <c r="AI206" i="9"/>
  <c r="AI208" i="9"/>
  <c r="AQ151" i="9"/>
  <c r="AQ149" i="9"/>
  <c r="AM70" i="9"/>
  <c r="Y73" i="9"/>
  <c r="Y75" i="9"/>
  <c r="Y84" i="9"/>
  <c r="Y91" i="9"/>
  <c r="Y93" i="9"/>
  <c r="Y100" i="9"/>
  <c r="X104" i="9"/>
  <c r="Q107" i="9"/>
  <c r="AP107" i="9"/>
  <c r="Y110" i="9"/>
  <c r="Y112" i="9"/>
  <c r="W114" i="9"/>
  <c r="AL115" i="9"/>
  <c r="W116" i="9"/>
  <c r="W120" i="9"/>
  <c r="Y122" i="9"/>
  <c r="W124" i="9"/>
  <c r="AL125" i="9"/>
  <c r="W126" i="9"/>
  <c r="W130" i="9"/>
  <c r="Y132" i="9"/>
  <c r="W134" i="9"/>
  <c r="AL135" i="9"/>
  <c r="Y142" i="9"/>
  <c r="AL145" i="9"/>
  <c r="AR151" i="9"/>
  <c r="AR149" i="9"/>
  <c r="AR152" i="9"/>
  <c r="AR150" i="9"/>
  <c r="AQ159" i="9"/>
  <c r="AQ161" i="9"/>
  <c r="AQ160" i="9"/>
  <c r="AQ218" i="9"/>
  <c r="AQ220" i="9"/>
  <c r="AQ226" i="9"/>
  <c r="AQ219" i="9"/>
  <c r="AN70" i="9"/>
  <c r="Z73" i="9"/>
  <c r="P74" i="9"/>
  <c r="Z75" i="9"/>
  <c r="AO90" i="9"/>
  <c r="AO99" i="9"/>
  <c r="R107" i="9"/>
  <c r="AO109" i="9"/>
  <c r="AM115" i="9"/>
  <c r="AM125" i="9"/>
  <c r="AM135" i="9"/>
  <c r="AM145" i="9"/>
  <c r="AR161" i="9"/>
  <c r="AR160" i="9"/>
  <c r="AR162" i="9"/>
  <c r="AQ169" i="9"/>
  <c r="AQ171" i="9"/>
  <c r="AQ170" i="9"/>
  <c r="AQ172" i="9"/>
  <c r="AN115" i="9"/>
  <c r="AN125" i="9"/>
  <c r="AN135" i="9"/>
  <c r="AR171" i="9"/>
  <c r="AR170" i="9"/>
  <c r="AR172" i="9"/>
  <c r="AA186" i="9"/>
  <c r="Z186" i="9"/>
  <c r="Y186" i="9"/>
  <c r="X186" i="9"/>
  <c r="W186" i="9"/>
  <c r="V186" i="9"/>
  <c r="U186" i="9"/>
  <c r="T186" i="9"/>
  <c r="S186" i="9"/>
  <c r="R186" i="9"/>
  <c r="Q186" i="9"/>
  <c r="P186" i="9"/>
  <c r="X149" i="9"/>
  <c r="AM150" i="9"/>
  <c r="X151" i="9"/>
  <c r="V155" i="9"/>
  <c r="V157" i="9"/>
  <c r="U159" i="9"/>
  <c r="AT159" i="9"/>
  <c r="AK160" i="9"/>
  <c r="W161" i="9"/>
  <c r="AM162" i="9"/>
  <c r="AK164" i="9"/>
  <c r="V165" i="9"/>
  <c r="AK166" i="9"/>
  <c r="V167" i="9"/>
  <c r="U169" i="9"/>
  <c r="AT169" i="9"/>
  <c r="AK170" i="9"/>
  <c r="W171" i="9"/>
  <c r="AM172" i="9"/>
  <c r="AK174" i="9"/>
  <c r="V175" i="9"/>
  <c r="AK182" i="9"/>
  <c r="W183" i="9"/>
  <c r="AM184" i="9"/>
  <c r="Y185" i="9"/>
  <c r="W195" i="9"/>
  <c r="Y149" i="9"/>
  <c r="AN150" i="9"/>
  <c r="Y151" i="9"/>
  <c r="AN152" i="9"/>
  <c r="AL154" i="9"/>
  <c r="W155" i="9"/>
  <c r="AL156" i="9"/>
  <c r="W157" i="9"/>
  <c r="V159" i="9"/>
  <c r="AL160" i="9"/>
  <c r="X161" i="9"/>
  <c r="AN162" i="9"/>
  <c r="AL164" i="9"/>
  <c r="W165" i="9"/>
  <c r="AL166" i="9"/>
  <c r="W167" i="9"/>
  <c r="V169" i="9"/>
  <c r="AL170" i="9"/>
  <c r="X171" i="9"/>
  <c r="AN172" i="9"/>
  <c r="AL174" i="9"/>
  <c r="W175" i="9"/>
  <c r="AL176" i="9"/>
  <c r="W177" i="9"/>
  <c r="AL178" i="9"/>
  <c r="W179" i="9"/>
  <c r="V181" i="9"/>
  <c r="AL182" i="9"/>
  <c r="X183" i="9"/>
  <c r="AN184" i="9"/>
  <c r="Z185" i="9"/>
  <c r="AP186" i="9"/>
  <c r="AN188" i="9"/>
  <c r="Y189" i="9"/>
  <c r="AN190" i="9"/>
  <c r="Y191" i="9"/>
  <c r="AN192" i="9"/>
  <c r="Y193" i="9"/>
  <c r="X195" i="9"/>
  <c r="AN196" i="9"/>
  <c r="Z197" i="9"/>
  <c r="AP198" i="9"/>
  <c r="S200" i="9"/>
  <c r="AR200" i="9"/>
  <c r="AI214" i="9"/>
  <c r="AT215" i="9"/>
  <c r="AL219" i="9"/>
  <c r="Z149" i="9"/>
  <c r="P150" i="9"/>
  <c r="AO150" i="9"/>
  <c r="Z151" i="9"/>
  <c r="P152" i="9"/>
  <c r="AO152" i="9"/>
  <c r="AM154" i="9"/>
  <c r="X155" i="9"/>
  <c r="AM156" i="9"/>
  <c r="X157" i="9"/>
  <c r="W159" i="9"/>
  <c r="AM160" i="9"/>
  <c r="Y161" i="9"/>
  <c r="P162" i="9"/>
  <c r="AO162" i="9"/>
  <c r="AM164" i="9"/>
  <c r="X165" i="9"/>
  <c r="AM166" i="9"/>
  <c r="X167" i="9"/>
  <c r="W169" i="9"/>
  <c r="AM170" i="9"/>
  <c r="Y171" i="9"/>
  <c r="P172" i="9"/>
  <c r="AO172" i="9"/>
  <c r="AM174" i="9"/>
  <c r="X175" i="9"/>
  <c r="AM176" i="9"/>
  <c r="X177" i="9"/>
  <c r="X179" i="9"/>
  <c r="W181" i="9"/>
  <c r="AM182" i="9"/>
  <c r="Y183" i="9"/>
  <c r="P184" i="9"/>
  <c r="AO184" i="9"/>
  <c r="AA185" i="9"/>
  <c r="AQ186" i="9"/>
  <c r="P188" i="9"/>
  <c r="AO188" i="9"/>
  <c r="Z189" i="9"/>
  <c r="P190" i="9"/>
  <c r="AO190" i="9"/>
  <c r="Z191" i="9"/>
  <c r="P192" i="9"/>
  <c r="AO192" i="9"/>
  <c r="Z193" i="9"/>
  <c r="Y195" i="9"/>
  <c r="P196" i="9"/>
  <c r="AO196" i="9"/>
  <c r="AA197" i="9"/>
  <c r="AQ198" i="9"/>
  <c r="T200" i="9"/>
  <c r="AS200" i="9"/>
  <c r="AL216" i="9"/>
  <c r="AI226" i="9"/>
  <c r="AA149" i="9"/>
  <c r="Q150" i="9"/>
  <c r="AA151" i="9"/>
  <c r="Q152" i="9"/>
  <c r="AN154" i="9"/>
  <c r="Y155" i="9"/>
  <c r="AN156" i="9"/>
  <c r="Y157" i="9"/>
  <c r="X159" i="9"/>
  <c r="AN160" i="9"/>
  <c r="Z161" i="9"/>
  <c r="Q162" i="9"/>
  <c r="AP162" i="9"/>
  <c r="AN164" i="9"/>
  <c r="Y165" i="9"/>
  <c r="AN166" i="9"/>
  <c r="Y167" i="9"/>
  <c r="X169" i="9"/>
  <c r="AN170" i="9"/>
  <c r="Z171" i="9"/>
  <c r="Q172" i="9"/>
  <c r="AP172" i="9"/>
  <c r="AN174" i="9"/>
  <c r="Y175" i="9"/>
  <c r="AN176" i="9"/>
  <c r="Y177" i="9"/>
  <c r="AN178" i="9"/>
  <c r="Y179" i="9"/>
  <c r="X181" i="9"/>
  <c r="AN182" i="9"/>
  <c r="Z183" i="9"/>
  <c r="Q184" i="9"/>
  <c r="AP184" i="9"/>
  <c r="AR186" i="9"/>
  <c r="Q188" i="9"/>
  <c r="AP188" i="9"/>
  <c r="AA189" i="9"/>
  <c r="Q190" i="9"/>
  <c r="AP190" i="9"/>
  <c r="AA191" i="9"/>
  <c r="Q192" i="9"/>
  <c r="AP192" i="9"/>
  <c r="AA193" i="9"/>
  <c r="Z195" i="9"/>
  <c r="Q196" i="9"/>
  <c r="AP196" i="9"/>
  <c r="AR198" i="9"/>
  <c r="AI199" i="9"/>
  <c r="U200" i="9"/>
  <c r="AT200" i="9"/>
  <c r="AK214" i="9"/>
  <c r="AJ226" i="9"/>
  <c r="P166" i="9"/>
  <c r="AO166" i="9"/>
  <c r="Z167" i="9"/>
  <c r="Y169" i="9"/>
  <c r="P170" i="9"/>
  <c r="AO170" i="9"/>
  <c r="AA171" i="9"/>
  <c r="R172" i="9"/>
  <c r="P174" i="9"/>
  <c r="AO174" i="9"/>
  <c r="Z175" i="9"/>
  <c r="P176" i="9"/>
  <c r="AO176" i="9"/>
  <c r="Z177" i="9"/>
  <c r="P178" i="9"/>
  <c r="AO178" i="9"/>
  <c r="Z179" i="9"/>
  <c r="Y181" i="9"/>
  <c r="P182" i="9"/>
  <c r="AO182" i="9"/>
  <c r="AA183" i="9"/>
  <c r="R184" i="9"/>
  <c r="AQ184" i="9"/>
  <c r="R188" i="9"/>
  <c r="AQ188" i="9"/>
  <c r="R190" i="9"/>
  <c r="AQ190" i="9"/>
  <c r="R192" i="9"/>
  <c r="AQ192" i="9"/>
  <c r="AA195" i="9"/>
  <c r="R196" i="9"/>
  <c r="AQ196" i="9"/>
  <c r="AS198" i="9"/>
  <c r="AJ199" i="9"/>
  <c r="V200" i="9"/>
  <c r="AL214" i="9"/>
  <c r="AN216" i="9"/>
  <c r="AK226" i="9"/>
  <c r="AP154" i="9"/>
  <c r="S172" i="9"/>
  <c r="Q174" i="9"/>
  <c r="AP174" i="9"/>
  <c r="AA175" i="9"/>
  <c r="Q176" i="9"/>
  <c r="AP176" i="9"/>
  <c r="AA177" i="9"/>
  <c r="Q178" i="9"/>
  <c r="AP178" i="9"/>
  <c r="AA179" i="9"/>
  <c r="Z181" i="9"/>
  <c r="Q182" i="9"/>
  <c r="S184" i="9"/>
  <c r="AR184" i="9"/>
  <c r="AI185" i="9"/>
  <c r="S188" i="9"/>
  <c r="AR188" i="9"/>
  <c r="S190" i="9"/>
  <c r="AR190" i="9"/>
  <c r="S192" i="9"/>
  <c r="AR192" i="9"/>
  <c r="S196" i="9"/>
  <c r="AR196" i="9"/>
  <c r="AI197" i="9"/>
  <c r="AT198" i="9"/>
  <c r="AK199" i="9"/>
  <c r="W200" i="9"/>
  <c r="AR207" i="9"/>
  <c r="AJ208" i="9"/>
  <c r="AN212" i="9"/>
  <c r="AM214" i="9"/>
  <c r="AO216" i="9"/>
  <c r="AL226" i="9"/>
  <c r="AK147" i="9"/>
  <c r="AI149" i="9"/>
  <c r="T150" i="9"/>
  <c r="AS150" i="9"/>
  <c r="AI151" i="9"/>
  <c r="T152" i="9"/>
  <c r="AS152" i="9"/>
  <c r="R154" i="9"/>
  <c r="AQ154" i="9"/>
  <c r="R156" i="9"/>
  <c r="AQ156" i="9"/>
  <c r="AA159" i="9"/>
  <c r="R160" i="9"/>
  <c r="T162" i="9"/>
  <c r="AS162" i="9"/>
  <c r="R164" i="9"/>
  <c r="AQ164" i="9"/>
  <c r="R166" i="9"/>
  <c r="AQ166" i="9"/>
  <c r="AA169" i="9"/>
  <c r="R170" i="9"/>
  <c r="T172" i="9"/>
  <c r="AS172" i="9"/>
  <c r="R174" i="9"/>
  <c r="AQ174" i="9"/>
  <c r="AQ176" i="9"/>
  <c r="AQ178" i="9"/>
  <c r="T184" i="9"/>
  <c r="AJ185" i="9"/>
  <c r="T188" i="9"/>
  <c r="AS188" i="9"/>
  <c r="AI189" i="9"/>
  <c r="T190" i="9"/>
  <c r="AS190" i="9"/>
  <c r="AI191" i="9"/>
  <c r="T192" i="9"/>
  <c r="AS192" i="9"/>
  <c r="AI193" i="9"/>
  <c r="T196" i="9"/>
  <c r="AS196" i="9"/>
  <c r="AJ197" i="9"/>
  <c r="AL199" i="9"/>
  <c r="AS207" i="9"/>
  <c r="AK208" i="9"/>
  <c r="AO212" i="9"/>
  <c r="AN214" i="9"/>
  <c r="AP216" i="9"/>
  <c r="AL147" i="9"/>
  <c r="AJ149" i="9"/>
  <c r="U150" i="9"/>
  <c r="AT150" i="9"/>
  <c r="AJ151" i="9"/>
  <c r="U152" i="9"/>
  <c r="AT152" i="9"/>
  <c r="S154" i="9"/>
  <c r="AR154" i="9"/>
  <c r="S156" i="9"/>
  <c r="AR156" i="9"/>
  <c r="S160" i="9"/>
  <c r="AI161" i="9"/>
  <c r="U162" i="9"/>
  <c r="AT162" i="9"/>
  <c r="S164" i="9"/>
  <c r="AR164" i="9"/>
  <c r="AR166" i="9"/>
  <c r="S170" i="9"/>
  <c r="AI171" i="9"/>
  <c r="U172" i="9"/>
  <c r="AT172" i="9"/>
  <c r="S174" i="9"/>
  <c r="AR174" i="9"/>
  <c r="S176" i="9"/>
  <c r="AI183" i="9"/>
  <c r="AK185" i="9"/>
  <c r="AR219" i="9"/>
  <c r="AN226" i="9"/>
  <c r="AM147" i="9"/>
  <c r="AK149" i="9"/>
  <c r="V150" i="9"/>
  <c r="V152" i="9"/>
  <c r="T154" i="9"/>
  <c r="AS154" i="9"/>
  <c r="AI155" i="9"/>
  <c r="T156" i="9"/>
  <c r="AI157" i="9"/>
  <c r="T160" i="9"/>
  <c r="AS160" i="9"/>
  <c r="AJ161" i="9"/>
  <c r="V162" i="9"/>
  <c r="T164" i="9"/>
  <c r="AS164" i="9"/>
  <c r="AI165" i="9"/>
  <c r="T166" i="9"/>
  <c r="T170" i="9"/>
  <c r="AS170" i="9"/>
  <c r="AJ171" i="9"/>
  <c r="V172" i="9"/>
  <c r="T174" i="9"/>
  <c r="AS174" i="9"/>
  <c r="AI175" i="9"/>
  <c r="T176" i="9"/>
  <c r="AS176" i="9"/>
  <c r="AI177" i="9"/>
  <c r="T178" i="9"/>
  <c r="AI179" i="9"/>
  <c r="T182" i="9"/>
  <c r="AJ183" i="9"/>
  <c r="V184" i="9"/>
  <c r="AL185" i="9"/>
  <c r="V188" i="9"/>
  <c r="AK189" i="9"/>
  <c r="AK191" i="9"/>
  <c r="V192" i="9"/>
  <c r="AK193" i="9"/>
  <c r="AJ195" i="9"/>
  <c r="AP214" i="9"/>
  <c r="AS219" i="9"/>
  <c r="AO226" i="9"/>
  <c r="AN147" i="9"/>
  <c r="AL149" i="9"/>
  <c r="W150" i="9"/>
  <c r="AL151" i="9"/>
  <c r="W152" i="9"/>
  <c r="U154" i="9"/>
  <c r="AJ155" i="9"/>
  <c r="U156" i="9"/>
  <c r="AJ157" i="9"/>
  <c r="AI159" i="9"/>
  <c r="U160" i="9"/>
  <c r="AK161" i="9"/>
  <c r="W162" i="9"/>
  <c r="U164" i="9"/>
  <c r="AJ165" i="9"/>
  <c r="U166" i="9"/>
  <c r="AJ167" i="9"/>
  <c r="AI169" i="9"/>
  <c r="U170" i="9"/>
  <c r="AK171" i="9"/>
  <c r="W172" i="9"/>
  <c r="U174" i="9"/>
  <c r="AJ175" i="9"/>
  <c r="U176" i="9"/>
  <c r="AJ177" i="9"/>
  <c r="U178" i="9"/>
  <c r="AJ179" i="9"/>
  <c r="AI181" i="9"/>
  <c r="U182" i="9"/>
  <c r="AK183" i="9"/>
  <c r="W184" i="9"/>
  <c r="AM185" i="9"/>
  <c r="W188" i="9"/>
  <c r="AL189" i="9"/>
  <c r="W190" i="9"/>
  <c r="AL191" i="9"/>
  <c r="W192" i="9"/>
  <c r="AL193" i="9"/>
  <c r="P199" i="9"/>
  <c r="AJ206" i="9"/>
  <c r="AN210" i="9"/>
  <c r="AQ214" i="9"/>
  <c r="AI218" i="9"/>
  <c r="AP226" i="9"/>
  <c r="P147" i="9"/>
  <c r="AM149" i="9"/>
  <c r="X150" i="9"/>
  <c r="AM151" i="9"/>
  <c r="X152" i="9"/>
  <c r="V154" i="9"/>
  <c r="V156" i="9"/>
  <c r="AM189" i="9"/>
  <c r="X190" i="9"/>
  <c r="AM191" i="9"/>
  <c r="X192" i="9"/>
  <c r="AM193" i="9"/>
  <c r="Q199" i="9"/>
  <c r="AP199" i="9"/>
  <c r="AR214" i="9"/>
  <c r="AI215" i="9"/>
  <c r="AT216" i="9"/>
  <c r="AJ218" i="9"/>
  <c r="Q147" i="9"/>
  <c r="AP147" i="9"/>
  <c r="AN149" i="9"/>
  <c r="Y150" i="9"/>
  <c r="AN151" i="9"/>
  <c r="Y152" i="9"/>
  <c r="W154" i="9"/>
  <c r="AL155" i="9"/>
  <c r="W156" i="9"/>
  <c r="W160" i="9"/>
  <c r="AM161" i="9"/>
  <c r="Y162" i="9"/>
  <c r="W164" i="9"/>
  <c r="AL165" i="9"/>
  <c r="W166" i="9"/>
  <c r="W170" i="9"/>
  <c r="AM171" i="9"/>
  <c r="Y172" i="9"/>
  <c r="W174" i="9"/>
  <c r="AL175" i="9"/>
  <c r="W176" i="9"/>
  <c r="AL177" i="9"/>
  <c r="W178" i="9"/>
  <c r="AL179" i="9"/>
  <c r="AK181" i="9"/>
  <c r="W182" i="9"/>
  <c r="AM183" i="9"/>
  <c r="Y184" i="9"/>
  <c r="P185" i="9"/>
  <c r="AO185" i="9"/>
  <c r="Y188" i="9"/>
  <c r="AN189" i="9"/>
  <c r="AN191" i="9"/>
  <c r="Y192" i="9"/>
  <c r="AN193" i="9"/>
  <c r="AM195" i="9"/>
  <c r="AO197" i="9"/>
  <c r="R199" i="9"/>
  <c r="AQ199" i="9"/>
  <c r="AJ215" i="9"/>
  <c r="AK218" i="9"/>
  <c r="AM220" i="9"/>
  <c r="AR226" i="9"/>
  <c r="AQ147" i="9"/>
  <c r="AR199" i="9"/>
  <c r="AI200" i="9"/>
  <c r="AT214" i="9"/>
  <c r="AL218" i="9"/>
  <c r="AN220" i="9"/>
  <c r="AS226" i="9"/>
  <c r="Y154" i="9"/>
  <c r="AN155" i="9"/>
  <c r="Y156" i="9"/>
  <c r="AN157" i="9"/>
  <c r="AM159" i="9"/>
  <c r="Y160" i="9"/>
  <c r="P161" i="9"/>
  <c r="AO161" i="9"/>
  <c r="Y164" i="9"/>
  <c r="AN165" i="9"/>
  <c r="AN167" i="9"/>
  <c r="AM169" i="9"/>
  <c r="Y170" i="9"/>
  <c r="P171" i="9"/>
  <c r="AO171" i="9"/>
  <c r="Y174" i="9"/>
  <c r="AN175" i="9"/>
  <c r="Y176" i="9"/>
  <c r="AN177" i="9"/>
  <c r="Y178" i="9"/>
  <c r="Y182" i="9"/>
  <c r="P183" i="9"/>
  <c r="AO183" i="9"/>
  <c r="R185" i="9"/>
  <c r="AQ185" i="9"/>
  <c r="Q189" i="9"/>
  <c r="AP189" i="9"/>
  <c r="Q191" i="9"/>
  <c r="AP191" i="9"/>
  <c r="AJ200" i="9"/>
  <c r="AR208" i="9"/>
  <c r="AM218" i="9"/>
  <c r="AS147" i="9"/>
  <c r="R149" i="9"/>
  <c r="R151" i="9"/>
  <c r="Z154" i="9"/>
  <c r="P155" i="9"/>
  <c r="AO155" i="9"/>
  <c r="Z156" i="9"/>
  <c r="P157" i="9"/>
  <c r="AO157" i="9"/>
  <c r="AN159" i="9"/>
  <c r="Z160" i="9"/>
  <c r="Q161" i="9"/>
  <c r="AP161" i="9"/>
  <c r="Z164" i="9"/>
  <c r="P165" i="9"/>
  <c r="AO165" i="9"/>
  <c r="Z166" i="9"/>
  <c r="P167" i="9"/>
  <c r="AO167" i="9"/>
  <c r="Z170" i="9"/>
  <c r="Q171" i="9"/>
  <c r="AP171" i="9"/>
  <c r="Z174" i="9"/>
  <c r="P175" i="9"/>
  <c r="AO175" i="9"/>
  <c r="Z176" i="9"/>
  <c r="P177" i="9"/>
  <c r="AO177" i="9"/>
  <c r="Z178" i="9"/>
  <c r="P179" i="9"/>
  <c r="AO179" i="9"/>
  <c r="AN181" i="9"/>
  <c r="Z182" i="9"/>
  <c r="Q183" i="9"/>
  <c r="AP183" i="9"/>
  <c r="S185" i="9"/>
  <c r="AI186" i="9"/>
  <c r="R189" i="9"/>
  <c r="AQ189" i="9"/>
  <c r="R191" i="9"/>
  <c r="AQ191" i="9"/>
  <c r="R193" i="9"/>
  <c r="Q195" i="9"/>
  <c r="S197" i="9"/>
  <c r="AR197" i="9"/>
  <c r="U199" i="9"/>
  <c r="AK200" i="9"/>
  <c r="AN218" i="9"/>
  <c r="S149" i="9"/>
  <c r="S151" i="9"/>
  <c r="Q155" i="9"/>
  <c r="AP155" i="9"/>
  <c r="Q157" i="9"/>
  <c r="P159" i="9"/>
  <c r="AO159" i="9"/>
  <c r="R161" i="9"/>
  <c r="Q165" i="9"/>
  <c r="AP165" i="9"/>
  <c r="Q167" i="9"/>
  <c r="P169" i="9"/>
  <c r="R171" i="9"/>
  <c r="Q175" i="9"/>
  <c r="AP175" i="9"/>
  <c r="Q177" i="9"/>
  <c r="AP177" i="9"/>
  <c r="Q179" i="9"/>
  <c r="AP179" i="9"/>
  <c r="P181" i="9"/>
  <c r="AO181" i="9"/>
  <c r="R183" i="9"/>
  <c r="AQ183" i="9"/>
  <c r="T185" i="9"/>
  <c r="AJ186" i="9"/>
  <c r="S189" i="9"/>
  <c r="AR189" i="9"/>
  <c r="S191" i="9"/>
  <c r="AR191" i="9"/>
  <c r="S193" i="9"/>
  <c r="R195" i="9"/>
  <c r="AQ195" i="9"/>
  <c r="T197" i="9"/>
  <c r="AS197" i="9"/>
  <c r="AJ198" i="9"/>
  <c r="V199" i="9"/>
  <c r="AL200" i="9"/>
  <c r="AO218" i="9"/>
  <c r="R155" i="9"/>
  <c r="AQ155" i="9"/>
  <c r="R157" i="9"/>
  <c r="Q159" i="9"/>
  <c r="S161" i="9"/>
  <c r="R165" i="9"/>
  <c r="AQ165" i="9"/>
  <c r="R167" i="9"/>
  <c r="S171" i="9"/>
  <c r="AQ175" i="9"/>
  <c r="AQ177" i="9"/>
  <c r="S183" i="9"/>
  <c r="AI184" i="9"/>
  <c r="U185" i="9"/>
  <c r="AI188" i="9"/>
  <c r="T189" i="9"/>
  <c r="AS189" i="9"/>
  <c r="AI190" i="9"/>
  <c r="T191" i="9"/>
  <c r="AS191" i="9"/>
  <c r="T193" i="9"/>
  <c r="S195" i="9"/>
  <c r="AR195" i="9"/>
  <c r="U197" i="9"/>
  <c r="W199" i="9"/>
  <c r="AP230" i="8"/>
  <c r="AL70" i="8"/>
  <c r="AI71" i="8"/>
  <c r="AL230" i="8"/>
  <c r="AN193" i="8"/>
  <c r="AN196" i="8"/>
  <c r="AR8" i="8"/>
  <c r="AT8" i="8"/>
  <c r="AP8" i="8"/>
  <c r="AN8" i="8"/>
  <c r="AA58" i="8"/>
  <c r="Z58" i="8"/>
  <c r="Y58" i="8"/>
  <c r="Y5" i="8"/>
  <c r="AK8" i="8"/>
  <c r="V26" i="8"/>
  <c r="T26" i="8"/>
  <c r="S26" i="8"/>
  <c r="R26" i="8"/>
  <c r="X58" i="8"/>
  <c r="AI101" i="8"/>
  <c r="AI100" i="8"/>
  <c r="R4" i="8"/>
  <c r="AA5" i="8"/>
  <c r="AL8" i="8"/>
  <c r="AS21" i="8"/>
  <c r="AS18" i="8"/>
  <c r="Q26" i="8"/>
  <c r="AT160" i="8"/>
  <c r="AT159" i="8"/>
  <c r="AT161" i="8"/>
  <c r="AN197" i="8"/>
  <c r="S4" i="8"/>
  <c r="AK5" i="8"/>
  <c r="X26" i="8"/>
  <c r="X163" i="8"/>
  <c r="W163" i="8"/>
  <c r="U163" i="8"/>
  <c r="T163" i="8"/>
  <c r="S163" i="8"/>
  <c r="AN181" i="8"/>
  <c r="AN183" i="8"/>
  <c r="AN178" i="8"/>
  <c r="AN179" i="8"/>
  <c r="AI106" i="8"/>
  <c r="AT106" i="8"/>
  <c r="AR106" i="8"/>
  <c r="AP106" i="8"/>
  <c r="AO106" i="8"/>
  <c r="AL106" i="8"/>
  <c r="Y95" i="8"/>
  <c r="AA95" i="8"/>
  <c r="Z95" i="8"/>
  <c r="X95" i="8"/>
  <c r="W95" i="8"/>
  <c r="V95" i="8"/>
  <c r="S95" i="8"/>
  <c r="R95" i="8"/>
  <c r="Q95" i="8"/>
  <c r="Q3" i="8"/>
  <c r="AT211" i="8"/>
  <c r="AT212" i="8"/>
  <c r="AT210" i="8"/>
  <c r="T4" i="8"/>
  <c r="AS94" i="8"/>
  <c r="AS96" i="8"/>
  <c r="U4" i="8"/>
  <c r="V4" i="8"/>
  <c r="P95" i="8"/>
  <c r="W4" i="8"/>
  <c r="AR5" i="8"/>
  <c r="AA71" i="8"/>
  <c r="Z71" i="8"/>
  <c r="V71" i="8"/>
  <c r="U71" i="8"/>
  <c r="T71" i="8"/>
  <c r="R71" i="8"/>
  <c r="AA121" i="8"/>
  <c r="Y121" i="8"/>
  <c r="X121" i="8"/>
  <c r="V121" i="8"/>
  <c r="U121" i="8"/>
  <c r="T121" i="8"/>
  <c r="S121" i="8"/>
  <c r="AP169" i="8"/>
  <c r="AP168" i="8"/>
  <c r="AA176" i="8"/>
  <c r="Z176" i="8"/>
  <c r="Y176" i="8"/>
  <c r="T176" i="8"/>
  <c r="R176" i="8"/>
  <c r="X5" i="8"/>
  <c r="AK14" i="8"/>
  <c r="AM14" i="8"/>
  <c r="AL14" i="8"/>
  <c r="AS16" i="8"/>
  <c r="AS60" i="8"/>
  <c r="AS59" i="8"/>
  <c r="AS61" i="8"/>
  <c r="AP187" i="8"/>
  <c r="AL187" i="8"/>
  <c r="AK187" i="8"/>
  <c r="AL30" i="8"/>
  <c r="AN64" i="8"/>
  <c r="AN66" i="8"/>
  <c r="Y71" i="8"/>
  <c r="Z153" i="8"/>
  <c r="Y153" i="8"/>
  <c r="X153" i="8"/>
  <c r="W153" i="8"/>
  <c r="V153" i="8"/>
  <c r="U153" i="8"/>
  <c r="T153" i="8"/>
  <c r="S153" i="8"/>
  <c r="R153" i="8"/>
  <c r="U161" i="8"/>
  <c r="S161" i="8"/>
  <c r="Q176" i="8"/>
  <c r="AM36" i="8"/>
  <c r="AM34" i="8"/>
  <c r="P3" i="8"/>
  <c r="AM5" i="8"/>
  <c r="AM89" i="8"/>
  <c r="AM91" i="8"/>
  <c r="AM90" i="8"/>
  <c r="AM88" i="8"/>
  <c r="R3" i="8"/>
  <c r="AP6" i="8"/>
  <c r="S3" i="8"/>
  <c r="T3" i="8"/>
  <c r="AI4" i="8"/>
  <c r="AR4" i="8"/>
  <c r="AK38" i="8"/>
  <c r="P161" i="8"/>
  <c r="AK44" i="8"/>
  <c r="AK46" i="8"/>
  <c r="X125" i="8"/>
  <c r="AA125" i="8"/>
  <c r="Z125" i="8"/>
  <c r="Y125" i="8"/>
  <c r="W125" i="8"/>
  <c r="V125" i="8"/>
  <c r="U125" i="8"/>
  <c r="T125" i="8"/>
  <c r="S125" i="8"/>
  <c r="R125" i="8"/>
  <c r="Q125" i="8"/>
  <c r="AN166" i="8"/>
  <c r="AN163" i="8"/>
  <c r="AN164" i="8"/>
  <c r="AA190" i="8"/>
  <c r="Z190" i="8"/>
  <c r="Y190" i="8"/>
  <c r="V190" i="8"/>
  <c r="T190" i="8"/>
  <c r="S190" i="8"/>
  <c r="Q190" i="8"/>
  <c r="AI6" i="8"/>
  <c r="AL45" i="8"/>
  <c r="AL46" i="8"/>
  <c r="AL44" i="8"/>
  <c r="P125" i="8"/>
  <c r="AO163" i="8"/>
  <c r="AO164" i="8"/>
  <c r="AO165" i="8"/>
  <c r="P190" i="8"/>
  <c r="AA83" i="8"/>
  <c r="Y83" i="8"/>
  <c r="W83" i="8"/>
  <c r="R83" i="8"/>
  <c r="Q83" i="8"/>
  <c r="AJ6" i="8"/>
  <c r="AJ16" i="8"/>
  <c r="AO16" i="8"/>
  <c r="AL16" i="8"/>
  <c r="AK16" i="8"/>
  <c r="AA43" i="8"/>
  <c r="W43" i="8"/>
  <c r="V43" i="8"/>
  <c r="T43" i="8"/>
  <c r="P83" i="8"/>
  <c r="X3" i="8"/>
  <c r="Q5" i="8"/>
  <c r="AA8" i="8"/>
  <c r="Y8" i="8"/>
  <c r="V8" i="8"/>
  <c r="AR16" i="8"/>
  <c r="R43" i="8"/>
  <c r="Z83" i="8"/>
  <c r="Y100" i="8"/>
  <c r="X100" i="8"/>
  <c r="W100" i="8"/>
  <c r="T100" i="8"/>
  <c r="S100" i="8"/>
  <c r="Y3" i="8"/>
  <c r="R5" i="8"/>
  <c r="AL6" i="8"/>
  <c r="P8" i="8"/>
  <c r="AK85" i="8"/>
  <c r="AK84" i="8"/>
  <c r="AA108" i="8"/>
  <c r="Y108" i="8"/>
  <c r="V108" i="8"/>
  <c r="U108" i="8"/>
  <c r="T108" i="8"/>
  <c r="AS151" i="8"/>
  <c r="AO151" i="8"/>
  <c r="AN151" i="8"/>
  <c r="AL151" i="8"/>
  <c r="AK151" i="8"/>
  <c r="AI151" i="8"/>
  <c r="Y155" i="8"/>
  <c r="X155" i="8"/>
  <c r="V155" i="8"/>
  <c r="P5" i="8"/>
  <c r="AA3" i="8"/>
  <c r="S5" i="8"/>
  <c r="Q8" i="8"/>
  <c r="W51" i="8"/>
  <c r="U51" i="8"/>
  <c r="T51" i="8"/>
  <c r="S51" i="8"/>
  <c r="AM131" i="8"/>
  <c r="AM130" i="8"/>
  <c r="T5" i="8"/>
  <c r="R8" i="8"/>
  <c r="AM28" i="8"/>
  <c r="AM31" i="8"/>
  <c r="AM30" i="8"/>
  <c r="AQ46" i="8"/>
  <c r="AQ45" i="8"/>
  <c r="R51" i="8"/>
  <c r="U5" i="8"/>
  <c r="AR6" i="8"/>
  <c r="S8" i="8"/>
  <c r="AA51" i="8"/>
  <c r="AA200" i="8"/>
  <c r="Z200" i="8"/>
  <c r="Y200" i="8"/>
  <c r="X200" i="8"/>
  <c r="T138" i="8"/>
  <c r="Q138" i="8"/>
  <c r="W5" i="8"/>
  <c r="AT6" i="8"/>
  <c r="P138" i="8"/>
  <c r="AI180" i="8"/>
  <c r="Y223" i="8"/>
  <c r="U223" i="8"/>
  <c r="AS120" i="8"/>
  <c r="AS118" i="8"/>
  <c r="AM189" i="8"/>
  <c r="AM190" i="8"/>
  <c r="AM187" i="8"/>
  <c r="AM185" i="8"/>
  <c r="W10" i="8"/>
  <c r="AA11" i="8"/>
  <c r="S13" i="8"/>
  <c r="AT18" i="8"/>
  <c r="Y19" i="8"/>
  <c r="T21" i="8"/>
  <c r="AA24" i="8"/>
  <c r="AN30" i="8"/>
  <c r="Y35" i="8"/>
  <c r="AI34" i="8"/>
  <c r="AA40" i="8"/>
  <c r="AS48" i="8"/>
  <c r="AT54" i="8"/>
  <c r="Z56" i="8"/>
  <c r="AP60" i="8"/>
  <c r="T65" i="8"/>
  <c r="S69" i="8"/>
  <c r="AR76" i="8"/>
  <c r="AP78" i="8"/>
  <c r="AL86" i="8"/>
  <c r="AA88" i="8"/>
  <c r="T90" i="8"/>
  <c r="AO91" i="8"/>
  <c r="S94" i="8"/>
  <c r="Y96" i="8"/>
  <c r="AJ100" i="8"/>
  <c r="W103" i="8"/>
  <c r="Y104" i="8"/>
  <c r="X105" i="8"/>
  <c r="AO108" i="8"/>
  <c r="R116" i="8"/>
  <c r="AA119" i="8"/>
  <c r="T126" i="8"/>
  <c r="S130" i="8"/>
  <c r="AN131" i="8"/>
  <c r="Y134" i="8"/>
  <c r="V140" i="8"/>
  <c r="AL138" i="8"/>
  <c r="AT143" i="8"/>
  <c r="Y146" i="8"/>
  <c r="V148" i="8"/>
  <c r="Z164" i="8"/>
  <c r="AL168" i="8"/>
  <c r="AL170" i="8"/>
  <c r="W174" i="8"/>
  <c r="AT175" i="8"/>
  <c r="AO181" i="8"/>
  <c r="AL185" i="8"/>
  <c r="U195" i="8"/>
  <c r="AP201" i="8"/>
  <c r="AN203" i="8"/>
  <c r="AK214" i="8"/>
  <c r="AT216" i="8"/>
  <c r="X10" i="8"/>
  <c r="T13" i="8"/>
  <c r="AJ18" i="8"/>
  <c r="AA19" i="8"/>
  <c r="U21" i="8"/>
  <c r="P29" i="8"/>
  <c r="AO29" i="8"/>
  <c r="Z35" i="8"/>
  <c r="AJ34" i="8"/>
  <c r="AI45" i="8"/>
  <c r="AL53" i="8"/>
  <c r="AA56" i="8"/>
  <c r="U65" i="8"/>
  <c r="T69" i="8"/>
  <c r="P75" i="8"/>
  <c r="AT76" i="8"/>
  <c r="AQ78" i="8"/>
  <c r="AI81" i="8"/>
  <c r="U90" i="8"/>
  <c r="AP89" i="8"/>
  <c r="T94" i="8"/>
  <c r="Z96" i="8"/>
  <c r="X103" i="8"/>
  <c r="Z104" i="8"/>
  <c r="Z105" i="8"/>
  <c r="AM106" i="8"/>
  <c r="P115" i="8"/>
  <c r="S116" i="8"/>
  <c r="P123" i="8"/>
  <c r="U126" i="8"/>
  <c r="AP126" i="8"/>
  <c r="T130" i="8"/>
  <c r="AO131" i="8"/>
  <c r="AL136" i="8"/>
  <c r="W140" i="8"/>
  <c r="AM138" i="8"/>
  <c r="W148" i="8"/>
  <c r="AA164" i="8"/>
  <c r="X174" i="8"/>
  <c r="AJ179" i="8"/>
  <c r="P183" i="8"/>
  <c r="V195" i="8"/>
  <c r="AI195" i="8"/>
  <c r="Z203" i="8"/>
  <c r="AO208" i="8"/>
  <c r="Q219" i="8"/>
  <c r="Q226" i="8"/>
  <c r="Y10" i="8"/>
  <c r="AK11" i="8"/>
  <c r="U13" i="8"/>
  <c r="AK18" i="8"/>
  <c r="V21" i="8"/>
  <c r="Q23" i="8"/>
  <c r="AI24" i="8"/>
  <c r="P28" i="8"/>
  <c r="Q29" i="8"/>
  <c r="AP29" i="8"/>
  <c r="AA35" i="8"/>
  <c r="R39" i="8"/>
  <c r="AQ40" i="8"/>
  <c r="AM45" i="8"/>
  <c r="AO46" i="8"/>
  <c r="AO53" i="8"/>
  <c r="T55" i="8"/>
  <c r="R61" i="8"/>
  <c r="T63" i="8"/>
  <c r="W65" i="8"/>
  <c r="U69" i="8"/>
  <c r="AN73" i="8"/>
  <c r="Q75" i="8"/>
  <c r="AI76" i="8"/>
  <c r="AL81" i="8"/>
  <c r="AL84" i="8"/>
  <c r="AI88" i="8"/>
  <c r="V90" i="8"/>
  <c r="U94" i="8"/>
  <c r="AA96" i="8"/>
  <c r="P98" i="8"/>
  <c r="Z103" i="8"/>
  <c r="AA104" i="8"/>
  <c r="AQ126" i="8"/>
  <c r="Z10" i="8"/>
  <c r="AM11" i="8"/>
  <c r="V13" i="8"/>
  <c r="V15" i="8"/>
  <c r="W21" i="8"/>
  <c r="R23" i="8"/>
  <c r="AJ24" i="8"/>
  <c r="Q28" i="8"/>
  <c r="R29" i="8"/>
  <c r="AL35" i="8"/>
  <c r="AO45" i="8"/>
  <c r="V55" i="8"/>
  <c r="AL56" i="8"/>
  <c r="T61" i="8"/>
  <c r="X65" i="8"/>
  <c r="W69" i="8"/>
  <c r="AO73" i="8"/>
  <c r="R75" i="8"/>
  <c r="AJ75" i="8"/>
  <c r="AJ85" i="8"/>
  <c r="X90" i="8"/>
  <c r="AR89" i="8"/>
  <c r="V94" i="8"/>
  <c r="AR96" i="8"/>
  <c r="Q98" i="8"/>
  <c r="AA103" i="8"/>
  <c r="Q114" i="8"/>
  <c r="R115" i="8"/>
  <c r="U116" i="8"/>
  <c r="R123" i="8"/>
  <c r="W126" i="8"/>
  <c r="AR124" i="8"/>
  <c r="AN138" i="8"/>
  <c r="AI164" i="8"/>
  <c r="Q166" i="8"/>
  <c r="AK197" i="8"/>
  <c r="AQ214" i="8"/>
  <c r="AK223" i="8"/>
  <c r="W94" i="8"/>
  <c r="AI96" i="8"/>
  <c r="R98" i="8"/>
  <c r="AJ104" i="8"/>
  <c r="AT153" i="8"/>
  <c r="AJ164" i="8"/>
  <c r="R166" i="8"/>
  <c r="AT165" i="8"/>
  <c r="P173" i="8"/>
  <c r="AJ174" i="8"/>
  <c r="AQ187" i="8"/>
  <c r="AS187" i="8"/>
  <c r="T194" i="8"/>
  <c r="AL195" i="8"/>
  <c r="AL192" i="8"/>
  <c r="S202" i="8"/>
  <c r="AR212" i="8"/>
  <c r="T219" i="8"/>
  <c r="AL221" i="8"/>
  <c r="AI8" i="8"/>
  <c r="X13" i="8"/>
  <c r="X15" i="8"/>
  <c r="AN18" i="8"/>
  <c r="AR19" i="8"/>
  <c r="Y21" i="8"/>
  <c r="S28" i="8"/>
  <c r="T29" i="8"/>
  <c r="S31" i="8"/>
  <c r="AN34" i="8"/>
  <c r="AR44" i="8"/>
  <c r="AS56" i="8"/>
  <c r="AA65" i="8"/>
  <c r="Z69" i="8"/>
  <c r="AQ73" i="8"/>
  <c r="AL74" i="8"/>
  <c r="AP79" i="8"/>
  <c r="AL85" i="8"/>
  <c r="AP88" i="8"/>
  <c r="AA90" i="8"/>
  <c r="AT91" i="8"/>
  <c r="X94" i="8"/>
  <c r="S98" i="8"/>
  <c r="AI103" i="8"/>
  <c r="AK104" i="8"/>
  <c r="W123" i="8"/>
  <c r="Y126" i="8"/>
  <c r="AT126" i="8"/>
  <c r="AQ138" i="8"/>
  <c r="AK144" i="8"/>
  <c r="AO161" i="8"/>
  <c r="S166" i="8"/>
  <c r="AJ171" i="8"/>
  <c r="T173" i="8"/>
  <c r="AL174" i="8"/>
  <c r="AK178" i="8"/>
  <c r="AO179" i="8"/>
  <c r="P186" i="8"/>
  <c r="AT187" i="8"/>
  <c r="W194" i="8"/>
  <c r="AN195" i="8"/>
  <c r="AK200" i="8"/>
  <c r="T202" i="8"/>
  <c r="AS203" i="8"/>
  <c r="AT214" i="8"/>
  <c r="U219" i="8"/>
  <c r="AI10" i="8"/>
  <c r="AJ8" i="8"/>
  <c r="Z13" i="8"/>
  <c r="T28" i="8"/>
  <c r="U29" i="8"/>
  <c r="U31" i="8"/>
  <c r="P36" i="8"/>
  <c r="AO35" i="8"/>
  <c r="AK39" i="8"/>
  <c r="S44" i="8"/>
  <c r="AS44" i="8"/>
  <c r="AL49" i="8"/>
  <c r="AI49" i="8"/>
  <c r="AM55" i="8"/>
  <c r="AI54" i="8"/>
  <c r="AR61" i="8"/>
  <c r="AO63" i="8"/>
  <c r="AT73" i="8"/>
  <c r="AM76" i="8"/>
  <c r="Y94" i="8"/>
  <c r="AQ96" i="8"/>
  <c r="T98" i="8"/>
  <c r="AP101" i="8"/>
  <c r="P106" i="8"/>
  <c r="R111" i="8"/>
  <c r="T114" i="8"/>
  <c r="U115" i="8"/>
  <c r="X116" i="8"/>
  <c r="Q118" i="8"/>
  <c r="X123" i="8"/>
  <c r="Z126" i="8"/>
  <c r="AO134" i="8"/>
  <c r="AI140" i="8"/>
  <c r="AL146" i="8"/>
  <c r="AI148" i="8"/>
  <c r="Z166" i="8"/>
  <c r="AK171" i="8"/>
  <c r="U173" i="8"/>
  <c r="AN174" i="8"/>
  <c r="AJ176" i="8"/>
  <c r="AP179" i="8"/>
  <c r="AP181" i="8"/>
  <c r="AJ183" i="8"/>
  <c r="U186" i="8"/>
  <c r="Q188" i="8"/>
  <c r="X194" i="8"/>
  <c r="AP200" i="8"/>
  <c r="V202" i="8"/>
  <c r="AT203" i="8"/>
  <c r="W219" i="8"/>
  <c r="AI221" i="8"/>
  <c r="AQ223" i="8"/>
  <c r="AK226" i="8"/>
  <c r="AI9" i="8"/>
  <c r="AJ10" i="8"/>
  <c r="AA13" i="8"/>
  <c r="AT21" i="8"/>
  <c r="Z23" i="8"/>
  <c r="P25" i="8"/>
  <c r="U28" i="8"/>
  <c r="V29" i="8"/>
  <c r="V31" i="8"/>
  <c r="AP36" i="8"/>
  <c r="AL39" i="8"/>
  <c r="T44" i="8"/>
  <c r="AT46" i="8"/>
  <c r="AN49" i="8"/>
  <c r="AJ48" i="8"/>
  <c r="P54" i="8"/>
  <c r="AO55" i="8"/>
  <c r="AJ55" i="8"/>
  <c r="S59" i="8"/>
  <c r="AP63" i="8"/>
  <c r="AN74" i="8"/>
  <c r="AA126" i="8"/>
  <c r="AO144" i="8"/>
  <c r="AL148" i="8"/>
  <c r="AK150" i="8"/>
  <c r="P156" i="8"/>
  <c r="P158" i="8"/>
  <c r="AI158" i="8"/>
  <c r="AP164" i="8"/>
  <c r="P168" i="8"/>
  <c r="AJ169" i="8"/>
  <c r="AL171" i="8"/>
  <c r="AO174" i="8"/>
  <c r="AM176" i="8"/>
  <c r="AO178" i="8"/>
  <c r="AR179" i="8"/>
  <c r="AR181" i="8"/>
  <c r="AL183" i="8"/>
  <c r="P185" i="8"/>
  <c r="V186" i="8"/>
  <c r="R188" i="8"/>
  <c r="AQ190" i="8"/>
  <c r="Y194" i="8"/>
  <c r="AO193" i="8"/>
  <c r="Y202" i="8"/>
  <c r="Q204" i="8"/>
  <c r="AI206" i="8"/>
  <c r="X219" i="8"/>
  <c r="AJ218" i="8"/>
  <c r="AL226" i="8"/>
  <c r="AK9" i="8"/>
  <c r="AK10" i="8"/>
  <c r="V20" i="8"/>
  <c r="R25" i="8"/>
  <c r="V28" i="8"/>
  <c r="W29" i="8"/>
  <c r="W31" i="8"/>
  <c r="R36" i="8"/>
  <c r="AP39" i="8"/>
  <c r="Q54" i="8"/>
  <c r="AP55" i="8"/>
  <c r="AR63" i="8"/>
  <c r="R68" i="8"/>
  <c r="AO69" i="8"/>
  <c r="AJ71" i="8"/>
  <c r="Y75" i="8"/>
  <c r="AO84" i="8"/>
  <c r="AP90" i="8"/>
  <c r="P93" i="8"/>
  <c r="AA94" i="8"/>
  <c r="AL95" i="8"/>
  <c r="AT96" i="8"/>
  <c r="V98" i="8"/>
  <c r="AP100" i="8"/>
  <c r="AR101" i="8"/>
  <c r="AT103" i="8"/>
  <c r="AP104" i="8"/>
  <c r="P109" i="8"/>
  <c r="P113" i="8"/>
  <c r="AN148" i="8"/>
  <c r="AK148" i="8"/>
  <c r="R156" i="8"/>
  <c r="Q158" i="8"/>
  <c r="AO159" i="8"/>
  <c r="AJ160" i="8"/>
  <c r="AO166" i="8"/>
  <c r="Q168" i="8"/>
  <c r="AQ174" i="8"/>
  <c r="AT178" i="8"/>
  <c r="R185" i="8"/>
  <c r="W186" i="8"/>
  <c r="AI190" i="8"/>
  <c r="R192" i="8"/>
  <c r="AP197" i="8"/>
  <c r="AR9" i="8"/>
  <c r="AJ13" i="8"/>
  <c r="X20" i="8"/>
  <c r="S25" i="8"/>
  <c r="W28" i="8"/>
  <c r="X29" i="8"/>
  <c r="X31" i="8"/>
  <c r="AR34" i="8"/>
  <c r="AQ39" i="8"/>
  <c r="AL48" i="8"/>
  <c r="R54" i="8"/>
  <c r="AQ55" i="8"/>
  <c r="AL55" i="8"/>
  <c r="S68" i="8"/>
  <c r="AR69" i="8"/>
  <c r="AK71" i="8"/>
  <c r="R74" i="8"/>
  <c r="Z75" i="8"/>
  <c r="AP83" i="8"/>
  <c r="R93" i="8"/>
  <c r="W98" i="8"/>
  <c r="AQ100" i="8"/>
  <c r="AS101" i="8"/>
  <c r="S106" i="8"/>
  <c r="Q109" i="8"/>
  <c r="U111" i="8"/>
  <c r="Q113" i="8"/>
  <c r="W114" i="8"/>
  <c r="X115" i="8"/>
  <c r="AJ119" i="8"/>
  <c r="AI126" i="8"/>
  <c r="AP128" i="8"/>
  <c r="Y133" i="8"/>
  <c r="AM133" i="8"/>
  <c r="P139" i="8"/>
  <c r="S156" i="8"/>
  <c r="R158" i="8"/>
  <c r="AM188" i="8"/>
  <c r="AQ197" i="8"/>
  <c r="AS9" i="8"/>
  <c r="AN9" i="8"/>
  <c r="AM13" i="8"/>
  <c r="AI23" i="8"/>
  <c r="T25" i="8"/>
  <c r="X28" i="8"/>
  <c r="Y29" i="8"/>
  <c r="Y31" i="8"/>
  <c r="AS36" i="8"/>
  <c r="AR39" i="8"/>
  <c r="AM39" i="8"/>
  <c r="U54" i="8"/>
  <c r="AM54" i="8"/>
  <c r="V68" i="8"/>
  <c r="AL71" i="8"/>
  <c r="T74" i="8"/>
  <c r="P84" i="8"/>
  <c r="AQ85" i="8"/>
  <c r="Y93" i="8"/>
  <c r="AJ94" i="8"/>
  <c r="R109" i="8"/>
  <c r="R113" i="8"/>
  <c r="T135" i="8"/>
  <c r="Q141" i="8"/>
  <c r="P143" i="8"/>
  <c r="AP144" i="8"/>
  <c r="AM148" i="8"/>
  <c r="U156" i="8"/>
  <c r="S158" i="8"/>
  <c r="AT171" i="8"/>
  <c r="P175" i="8"/>
  <c r="T185" i="8"/>
  <c r="AP188" i="8"/>
  <c r="W192" i="8"/>
  <c r="P201" i="8"/>
  <c r="AJ215" i="8"/>
  <c r="AM218" i="8"/>
  <c r="Q11" i="8"/>
  <c r="AN13" i="8"/>
  <c r="P19" i="8"/>
  <c r="AT20" i="8"/>
  <c r="AJ23" i="8"/>
  <c r="U25" i="8"/>
  <c r="Y28" i="8"/>
  <c r="AA29" i="8"/>
  <c r="Z31" i="8"/>
  <c r="R33" i="8"/>
  <c r="AP34" i="8"/>
  <c r="V36" i="8"/>
  <c r="AJ46" i="8"/>
  <c r="S48" i="8"/>
  <c r="S50" i="8"/>
  <c r="W54" i="8"/>
  <c r="AP66" i="8"/>
  <c r="X68" i="8"/>
  <c r="AM71" i="8"/>
  <c r="U74" i="8"/>
  <c r="Q81" i="8"/>
  <c r="Q84" i="8"/>
  <c r="AI89" i="8"/>
  <c r="AK94" i="8"/>
  <c r="P96" i="8"/>
  <c r="Y98" i="8"/>
  <c r="P104" i="8"/>
  <c r="U106" i="8"/>
  <c r="S109" i="8"/>
  <c r="Y111" i="8"/>
  <c r="S113" i="8"/>
  <c r="Y114" i="8"/>
  <c r="AA115" i="8"/>
  <c r="AI125" i="8"/>
  <c r="AO150" i="8"/>
  <c r="T158" i="8"/>
  <c r="AM161" i="8"/>
  <c r="R165" i="8"/>
  <c r="AP166" i="8"/>
  <c r="V168" i="8"/>
  <c r="AI171" i="8"/>
  <c r="AM173" i="8"/>
  <c r="P179" i="8"/>
  <c r="P180" i="8"/>
  <c r="U185" i="8"/>
  <c r="AQ188" i="8"/>
  <c r="T201" i="8"/>
  <c r="AO206" i="8"/>
  <c r="AK215" i="8"/>
  <c r="AJ219" i="8"/>
  <c r="AN218" i="8"/>
  <c r="AP9" i="8"/>
  <c r="AQ13" i="8"/>
  <c r="AO14" i="8"/>
  <c r="Q19" i="8"/>
  <c r="AM19" i="8"/>
  <c r="AK23" i="8"/>
  <c r="AL23" i="8"/>
  <c r="Z28" i="8"/>
  <c r="AA31" i="8"/>
  <c r="S33" i="8"/>
  <c r="W36" i="8"/>
  <c r="AI44" i="8"/>
  <c r="T48" i="8"/>
  <c r="W50" i="8"/>
  <c r="AO48" i="8"/>
  <c r="Y54" i="8"/>
  <c r="AQ66" i="8"/>
  <c r="Y68" i="8"/>
  <c r="P70" i="8"/>
  <c r="AN71" i="8"/>
  <c r="AS76" i="8"/>
  <c r="R81" i="8"/>
  <c r="AP81" i="8"/>
  <c r="R84" i="8"/>
  <c r="Q104" i="8"/>
  <c r="AO103" i="8"/>
  <c r="T109" i="8"/>
  <c r="T113" i="8"/>
  <c r="Z114" i="8"/>
  <c r="AM118" i="8"/>
  <c r="S124" i="8"/>
  <c r="AJ125" i="8"/>
  <c r="AI133" i="8"/>
  <c r="AP150" i="8"/>
  <c r="V201" i="8"/>
  <c r="P10" i="8"/>
  <c r="S11" i="8"/>
  <c r="AQ11" i="8"/>
  <c r="AP16" i="8"/>
  <c r="R19" i="8"/>
  <c r="AN20" i="8"/>
  <c r="AQ23" i="8"/>
  <c r="W25" i="8"/>
  <c r="AM24" i="8"/>
  <c r="T33" i="8"/>
  <c r="Y36" i="8"/>
  <c r="P40" i="8"/>
  <c r="W48" i="8"/>
  <c r="Y50" i="8"/>
  <c r="Z54" i="8"/>
  <c r="P56" i="8"/>
  <c r="AP54" i="8"/>
  <c r="AN61" i="8"/>
  <c r="AP64" i="8"/>
  <c r="Z68" i="8"/>
  <c r="Q70" i="8"/>
  <c r="AO71" i="8"/>
  <c r="AT75" i="8"/>
  <c r="S81" i="8"/>
  <c r="AQ79" i="8"/>
  <c r="S84" i="8"/>
  <c r="T86" i="8"/>
  <c r="AO89" i="8"/>
  <c r="AQ93" i="8"/>
  <c r="AQ94" i="8"/>
  <c r="R96" i="8"/>
  <c r="AM96" i="8"/>
  <c r="P103" i="8"/>
  <c r="R104" i="8"/>
  <c r="Q105" i="8"/>
  <c r="W106" i="8"/>
  <c r="U109" i="8"/>
  <c r="U113" i="8"/>
  <c r="AJ115" i="8"/>
  <c r="AJ120" i="8"/>
  <c r="AK125" i="8"/>
  <c r="AP139" i="8"/>
  <c r="P187" i="8"/>
  <c r="W201" i="8"/>
  <c r="AP219" i="8"/>
  <c r="P225" i="8"/>
  <c r="AN223" i="8"/>
  <c r="Q10" i="8"/>
  <c r="T11" i="8"/>
  <c r="AQ14" i="8"/>
  <c r="S19" i="8"/>
  <c r="X25" i="8"/>
  <c r="AN26" i="8"/>
  <c r="P30" i="8"/>
  <c r="U33" i="8"/>
  <c r="Z36" i="8"/>
  <c r="R38" i="8"/>
  <c r="Q40" i="8"/>
  <c r="AO44" i="8"/>
  <c r="AN46" i="8"/>
  <c r="Z50" i="8"/>
  <c r="Q56" i="8"/>
  <c r="AR64" i="8"/>
  <c r="AI64" i="8"/>
  <c r="AP71" i="8"/>
  <c r="AO74" i="8"/>
  <c r="T81" i="8"/>
  <c r="AR80" i="8"/>
  <c r="T84" i="8"/>
  <c r="W86" i="8"/>
  <c r="S96" i="8"/>
  <c r="AN95" i="8"/>
  <c r="Q103" i="8"/>
  <c r="S104" i="8"/>
  <c r="R105" i="8"/>
  <c r="X106" i="8"/>
  <c r="V109" i="8"/>
  <c r="V113" i="8"/>
  <c r="AO118" i="8"/>
  <c r="AP129" i="8"/>
  <c r="AR131" i="8"/>
  <c r="X135" i="8"/>
  <c r="AR133" i="8"/>
  <c r="R146" i="8"/>
  <c r="AT144" i="8"/>
  <c r="W158" i="8"/>
  <c r="AP160" i="8"/>
  <c r="P164" i="8"/>
  <c r="V165" i="8"/>
  <c r="AJ165" i="8"/>
  <c r="Y168" i="8"/>
  <c r="U170" i="8"/>
  <c r="AQ173" i="8"/>
  <c r="AN176" i="8"/>
  <c r="T179" i="8"/>
  <c r="X180" i="8"/>
  <c r="X182" i="8"/>
  <c r="AI183" i="8"/>
  <c r="Y185" i="8"/>
  <c r="Q187" i="8"/>
  <c r="P199" i="8"/>
  <c r="X201" i="8"/>
  <c r="R203" i="8"/>
  <c r="AI207" i="8"/>
  <c r="X216" i="8"/>
  <c r="AM219" i="8"/>
  <c r="T225" i="8"/>
  <c r="AO223" i="8"/>
  <c r="R10" i="8"/>
  <c r="U11" i="8"/>
  <c r="T14" i="8"/>
  <c r="U16" i="8"/>
  <c r="T19" i="8"/>
  <c r="Z25" i="8"/>
  <c r="AO25" i="8"/>
  <c r="R30" i="8"/>
  <c r="AI28" i="8"/>
  <c r="V33" i="8"/>
  <c r="AA36" i="8"/>
  <c r="T38" i="8"/>
  <c r="R40" i="8"/>
  <c r="AR48" i="8"/>
  <c r="R56" i="8"/>
  <c r="AR53" i="8"/>
  <c r="AP58" i="8"/>
  <c r="AQ71" i="8"/>
  <c r="AP74" i="8"/>
  <c r="W81" i="8"/>
  <c r="AS78" i="8"/>
  <c r="U84" i="8"/>
  <c r="Z86" i="8"/>
  <c r="P88" i="8"/>
  <c r="T96" i="8"/>
  <c r="R103" i="8"/>
  <c r="T104" i="8"/>
  <c r="W109" i="8"/>
  <c r="W113" i="8"/>
  <c r="AJ114" i="8"/>
  <c r="AS115" i="8"/>
  <c r="S119" i="8"/>
  <c r="AM120" i="8"/>
  <c r="AI124" i="8"/>
  <c r="AI129" i="8"/>
  <c r="Y135" i="8"/>
  <c r="AS133" i="8"/>
  <c r="AK143" i="8"/>
  <c r="S146" i="8"/>
  <c r="X158" i="8"/>
  <c r="AQ160" i="8"/>
  <c r="Q164" i="8"/>
  <c r="W165" i="8"/>
  <c r="Z168" i="8"/>
  <c r="V170" i="8"/>
  <c r="AM169" i="8"/>
  <c r="U179" i="8"/>
  <c r="Y180" i="8"/>
  <c r="U187" i="8"/>
  <c r="Y201" i="8"/>
  <c r="S10" i="8"/>
  <c r="V11" i="8"/>
  <c r="V14" i="8"/>
  <c r="AS15" i="8"/>
  <c r="U19" i="8"/>
  <c r="AQ18" i="8"/>
  <c r="AP23" i="8"/>
  <c r="S30" i="8"/>
  <c r="AJ29" i="8"/>
  <c r="W33" i="8"/>
  <c r="U38" i="8"/>
  <c r="V40" i="8"/>
  <c r="U45" i="8"/>
  <c r="AK54" i="8"/>
  <c r="S56" i="8"/>
  <c r="AJ70" i="8"/>
  <c r="AR71" i="8"/>
  <c r="AQ74" i="8"/>
  <c r="AN76" i="8"/>
  <c r="X81" i="8"/>
  <c r="AT80" i="8"/>
  <c r="V84" i="8"/>
  <c r="Q88" i="8"/>
  <c r="P90" i="8"/>
  <c r="U96" i="8"/>
  <c r="AP94" i="8"/>
  <c r="AJ101" i="8"/>
  <c r="S103" i="8"/>
  <c r="U104" i="8"/>
  <c r="T105" i="8"/>
  <c r="Z106" i="8"/>
  <c r="X109" i="8"/>
  <c r="AK109" i="8"/>
  <c r="X113" i="8"/>
  <c r="U119" i="8"/>
  <c r="AQ120" i="8"/>
  <c r="AJ124" i="8"/>
  <c r="P126" i="8"/>
  <c r="AQ133" i="8"/>
  <c r="Z135" i="8"/>
  <c r="Q140" i="8"/>
  <c r="T146" i="8"/>
  <c r="AL153" i="8"/>
  <c r="Y158" i="8"/>
  <c r="R164" i="8"/>
  <c r="X165" i="8"/>
  <c r="X170" i="8"/>
  <c r="V179" i="8"/>
  <c r="Z180" i="8"/>
  <c r="AK183" i="8"/>
  <c r="X187" i="8"/>
  <c r="AP189" i="8"/>
  <c r="AK210" i="8"/>
  <c r="AJ216" i="8"/>
  <c r="AI218" i="8"/>
  <c r="AT14" i="8"/>
  <c r="AQ26" i="8"/>
  <c r="AK31" i="8"/>
  <c r="X33" i="8"/>
  <c r="R35" i="8"/>
  <c r="X40" i="8"/>
  <c r="AR60" i="8"/>
  <c r="P65" i="8"/>
  <c r="AS71" i="8"/>
  <c r="W84" i="8"/>
  <c r="Q90" i="8"/>
  <c r="T103" i="8"/>
  <c r="U105" i="8"/>
  <c r="Z109" i="8"/>
  <c r="Z113" i="8"/>
  <c r="R140" i="8"/>
  <c r="AM156" i="8"/>
  <c r="Y165" i="8"/>
  <c r="AO169" i="8"/>
  <c r="P174" i="8"/>
  <c r="AP175" i="8"/>
  <c r="AQ175" i="8"/>
  <c r="AL182" i="8"/>
  <c r="P195" i="8"/>
  <c r="U203" i="8"/>
  <c r="AK202" i="8"/>
  <c r="AN225" i="8"/>
  <c r="AO225" i="8"/>
  <c r="AO221" i="8"/>
  <c r="AO218" i="8"/>
  <c r="AN221" i="8"/>
  <c r="AN219" i="8"/>
  <c r="AN215" i="8"/>
  <c r="AQ215" i="8"/>
  <c r="AL208" i="8"/>
  <c r="AN208" i="8"/>
  <c r="AP195" i="8"/>
  <c r="AQ195" i="8"/>
  <c r="AL194" i="8"/>
  <c r="AP193" i="8"/>
  <c r="AQ194" i="8"/>
  <c r="AP194" i="8"/>
  <c r="AQ193" i="8"/>
  <c r="AP196" i="8"/>
  <c r="AQ196" i="8"/>
  <c r="AO195" i="8"/>
  <c r="AR190" i="8"/>
  <c r="AS190" i="8"/>
  <c r="AR189" i="8"/>
  <c r="AS189" i="8"/>
  <c r="AS188" i="8"/>
  <c r="AK181" i="8"/>
  <c r="AL181" i="8"/>
  <c r="AL178" i="8"/>
  <c r="AO171" i="8"/>
  <c r="AJ168" i="8"/>
  <c r="AO168" i="8"/>
  <c r="AO170" i="8"/>
  <c r="AO158" i="8"/>
  <c r="AN161" i="8"/>
  <c r="AJ159" i="8"/>
  <c r="AJ161" i="8"/>
  <c r="AL155" i="8"/>
  <c r="AP145" i="8"/>
  <c r="AO140" i="8"/>
  <c r="AN141" i="8"/>
  <c r="AM139" i="8"/>
  <c r="AM141" i="8"/>
  <c r="AL139" i="8"/>
  <c r="AL141" i="8"/>
  <c r="AJ138" i="8"/>
  <c r="AJ141" i="8"/>
  <c r="AJ140" i="8"/>
  <c r="AR136" i="8"/>
  <c r="AP134" i="8"/>
  <c r="AP133" i="8"/>
  <c r="AI131" i="8"/>
  <c r="AT125" i="8"/>
  <c r="AS125" i="8"/>
  <c r="AR126" i="8"/>
  <c r="AR125" i="8"/>
  <c r="AP125" i="8"/>
  <c r="AP124" i="8"/>
  <c r="AO119" i="8"/>
  <c r="AO120" i="8"/>
  <c r="AM119" i="8"/>
  <c r="AJ118" i="8"/>
  <c r="AI114" i="8"/>
  <c r="AR99" i="8"/>
  <c r="AQ101" i="8"/>
  <c r="AM94" i="8"/>
  <c r="AT88" i="8"/>
  <c r="AT90" i="8"/>
  <c r="AR90" i="8"/>
  <c r="AR91" i="8"/>
  <c r="AO86" i="8"/>
  <c r="AO83" i="8"/>
  <c r="AN85" i="8"/>
  <c r="AN84" i="8"/>
  <c r="AI85" i="8"/>
  <c r="AM74" i="8"/>
  <c r="AJ76" i="8"/>
  <c r="AI74" i="8"/>
  <c r="AI66" i="8"/>
  <c r="AM53" i="8"/>
  <c r="AS46" i="8"/>
  <c r="AR46" i="8"/>
  <c r="AN39" i="8"/>
  <c r="AL34" i="8"/>
  <c r="AI35" i="8"/>
  <c r="AP24" i="8"/>
  <c r="AP26" i="8"/>
  <c r="AN23" i="8"/>
  <c r="AI68" i="8"/>
  <c r="T79" i="8"/>
  <c r="S79" i="8"/>
  <c r="P79" i="8"/>
  <c r="AA79" i="8"/>
  <c r="W79" i="8"/>
  <c r="Q79" i="8"/>
  <c r="Y79" i="8"/>
  <c r="AJ105" i="8"/>
  <c r="AT105" i="8"/>
  <c r="AR121" i="8"/>
  <c r="AQ121" i="8"/>
  <c r="AM121" i="8"/>
  <c r="AN128" i="8"/>
  <c r="AJ128" i="8"/>
  <c r="AJ129" i="8"/>
  <c r="AK136" i="8"/>
  <c r="AK133" i="8"/>
  <c r="AK134" i="8"/>
  <c r="AK135" i="8"/>
  <c r="AO9" i="8"/>
  <c r="AO11" i="8"/>
  <c r="AT95" i="8"/>
  <c r="AS95" i="8"/>
  <c r="AR95" i="8"/>
  <c r="AO61" i="8"/>
  <c r="AO58" i="8"/>
  <c r="Q6" i="8"/>
  <c r="AN14" i="8"/>
  <c r="P18" i="8"/>
  <c r="Z18" i="8"/>
  <c r="Y18" i="8"/>
  <c r="W18" i="8"/>
  <c r="U18" i="8"/>
  <c r="AP20" i="8"/>
  <c r="AL24" i="8"/>
  <c r="AK33" i="8"/>
  <c r="V41" i="8"/>
  <c r="Y41" i="8"/>
  <c r="P41" i="8"/>
  <c r="AR45" i="8"/>
  <c r="P60" i="8"/>
  <c r="AK68" i="8"/>
  <c r="R79" i="8"/>
  <c r="AL90" i="8"/>
  <c r="AL91" i="8"/>
  <c r="AM95" i="8"/>
  <c r="AS105" i="8"/>
  <c r="AS104" i="8"/>
  <c r="AS106" i="8"/>
  <c r="AS103" i="8"/>
  <c r="AK131" i="8"/>
  <c r="AK129" i="8"/>
  <c r="AK128" i="8"/>
  <c r="AK130" i="8"/>
  <c r="AP3" i="8"/>
  <c r="AK4" i="8"/>
  <c r="R6" i="8"/>
  <c r="Q9" i="8"/>
  <c r="AL10" i="8"/>
  <c r="AP14" i="8"/>
  <c r="Q18" i="8"/>
  <c r="AT19" i="8"/>
  <c r="AQ20" i="8"/>
  <c r="AK21" i="8"/>
  <c r="AR23" i="8"/>
  <c r="AN24" i="8"/>
  <c r="AL25" i="8"/>
  <c r="AL26" i="8"/>
  <c r="AO28" i="8"/>
  <c r="AI29" i="8"/>
  <c r="AJ30" i="8"/>
  <c r="AM33" i="8"/>
  <c r="AO34" i="8"/>
  <c r="AM35" i="8"/>
  <c r="AL36" i="8"/>
  <c r="S38" i="8"/>
  <c r="Y38" i="8"/>
  <c r="P38" i="8"/>
  <c r="T39" i="8"/>
  <c r="Q39" i="8"/>
  <c r="AA39" i="8"/>
  <c r="Y39" i="8"/>
  <c r="W39" i="8"/>
  <c r="Q41" i="8"/>
  <c r="AL38" i="8"/>
  <c r="AL43" i="8"/>
  <c r="AQ44" i="8"/>
  <c r="AL50" i="8"/>
  <c r="AO51" i="8"/>
  <c r="X55" i="8"/>
  <c r="V59" i="8"/>
  <c r="R59" i="8"/>
  <c r="Z59" i="8"/>
  <c r="X59" i="8"/>
  <c r="Q60" i="8"/>
  <c r="Z61" i="8"/>
  <c r="AS63" i="8"/>
  <c r="AM65" i="8"/>
  <c r="AM63" i="8"/>
  <c r="AM66" i="8"/>
  <c r="AL68" i="8"/>
  <c r="R73" i="8"/>
  <c r="W78" i="8"/>
  <c r="V78" i="8"/>
  <c r="R78" i="8"/>
  <c r="AA78" i="8"/>
  <c r="Y78" i="8"/>
  <c r="U79" i="8"/>
  <c r="AP80" i="8"/>
  <c r="AP86" i="8"/>
  <c r="AO105" i="8"/>
  <c r="AM115" i="8"/>
  <c r="AM113" i="8"/>
  <c r="AM116" i="8"/>
  <c r="AM114" i="8"/>
  <c r="AO121" i="8"/>
  <c r="AR128" i="8"/>
  <c r="AQ130" i="8"/>
  <c r="AR130" i="8"/>
  <c r="AL130" i="8"/>
  <c r="AL128" i="8"/>
  <c r="AL131" i="8"/>
  <c r="AL129" i="8"/>
  <c r="AR150" i="8"/>
  <c r="AR148" i="8"/>
  <c r="AR151" i="8"/>
  <c r="AR149" i="8"/>
  <c r="Q154" i="8"/>
  <c r="AA154" i="8"/>
  <c r="Z154" i="8"/>
  <c r="V154" i="8"/>
  <c r="W154" i="8"/>
  <c r="U154" i="8"/>
  <c r="R154" i="8"/>
  <c r="P154" i="8"/>
  <c r="Y154" i="8"/>
  <c r="T53" i="8"/>
  <c r="S53" i="8"/>
  <c r="Q53" i="8"/>
  <c r="P53" i="8"/>
  <c r="AJ65" i="8"/>
  <c r="AJ63" i="8"/>
  <c r="AS51" i="8"/>
  <c r="AQ51" i="8"/>
  <c r="AP51" i="8"/>
  <c r="AN51" i="8"/>
  <c r="AN16" i="8"/>
  <c r="AI30" i="8"/>
  <c r="X66" i="8"/>
  <c r="V66" i="8"/>
  <c r="U66" i="8"/>
  <c r="T66" i="8"/>
  <c r="AL116" i="8"/>
  <c r="AL114" i="8"/>
  <c r="AL113" i="8"/>
  <c r="AR3" i="8"/>
  <c r="R9" i="8"/>
  <c r="AM10" i="8"/>
  <c r="AS10" i="8"/>
  <c r="AS13" i="8"/>
  <c r="R18" i="8"/>
  <c r="AR20" i="8"/>
  <c r="AM21" i="8"/>
  <c r="X23" i="8"/>
  <c r="P23" i="8"/>
  <c r="AS23" i="8"/>
  <c r="AO24" i="8"/>
  <c r="AM26" i="8"/>
  <c r="AP28" i="8"/>
  <c r="AK29" i="8"/>
  <c r="AK30" i="8"/>
  <c r="AS31" i="8"/>
  <c r="AS28" i="8"/>
  <c r="AP33" i="8"/>
  <c r="AN35" i="8"/>
  <c r="AO36" i="8"/>
  <c r="Q38" i="8"/>
  <c r="P39" i="8"/>
  <c r="R41" i="8"/>
  <c r="AM43" i="8"/>
  <c r="AT45" i="8"/>
  <c r="AM50" i="8"/>
  <c r="AR51" i="8"/>
  <c r="W53" i="8"/>
  <c r="P59" i="8"/>
  <c r="R60" i="8"/>
  <c r="AT63" i="8"/>
  <c r="Q66" i="8"/>
  <c r="AN68" i="8"/>
  <c r="S70" i="8"/>
  <c r="Z70" i="8"/>
  <c r="X70" i="8"/>
  <c r="W70" i="8"/>
  <c r="R70" i="8"/>
  <c r="V70" i="8"/>
  <c r="V73" i="8"/>
  <c r="P78" i="8"/>
  <c r="V79" i="8"/>
  <c r="AN88" i="8"/>
  <c r="AN90" i="8"/>
  <c r="AN89" i="8"/>
  <c r="AN91" i="8"/>
  <c r="AQ95" i="8"/>
  <c r="AP105" i="8"/>
  <c r="AI120" i="8"/>
  <c r="AI121" i="8"/>
  <c r="AI118" i="8"/>
  <c r="AI119" i="8"/>
  <c r="AI130" i="8"/>
  <c r="S154" i="8"/>
  <c r="AS160" i="8"/>
  <c r="AS158" i="8"/>
  <c r="AS161" i="8"/>
  <c r="AN55" i="8"/>
  <c r="AN54" i="8"/>
  <c r="AN53" i="8"/>
  <c r="AJ90" i="8"/>
  <c r="AJ89" i="8"/>
  <c r="AJ88" i="8"/>
  <c r="P6" i="8"/>
  <c r="Z6" i="8"/>
  <c r="Y6" i="8"/>
  <c r="AJ4" i="8"/>
  <c r="AN15" i="8"/>
  <c r="AI21" i="8"/>
  <c r="AJ25" i="8"/>
  <c r="AT24" i="8"/>
  <c r="AT26" i="8"/>
  <c r="AQ29" i="8"/>
  <c r="AQ31" i="8"/>
  <c r="AK43" i="8"/>
  <c r="AI50" i="8"/>
  <c r="U53" i="8"/>
  <c r="AL64" i="8"/>
  <c r="AL66" i="8"/>
  <c r="AL65" i="8"/>
  <c r="Q73" i="8"/>
  <c r="AL80" i="8"/>
  <c r="AI105" i="8"/>
  <c r="AJ121" i="8"/>
  <c r="AS3" i="8"/>
  <c r="AM4" i="8"/>
  <c r="T6" i="8"/>
  <c r="S9" i="8"/>
  <c r="AO10" i="8"/>
  <c r="AI11" i="8"/>
  <c r="AT13" i="8"/>
  <c r="AR14" i="8"/>
  <c r="AT15" i="8"/>
  <c r="S18" i="8"/>
  <c r="AS20" i="8"/>
  <c r="AP21" i="8"/>
  <c r="AT23" i="8"/>
  <c r="AQ25" i="8"/>
  <c r="AQ28" i="8"/>
  <c r="AM29" i="8"/>
  <c r="AI31" i="8"/>
  <c r="AR33" i="8"/>
  <c r="S41" i="8"/>
  <c r="AN38" i="8"/>
  <c r="Z46" i="8"/>
  <c r="X46" i="8"/>
  <c r="W46" i="8"/>
  <c r="AA46" i="8"/>
  <c r="Y46" i="8"/>
  <c r="U46" i="8"/>
  <c r="S46" i="8"/>
  <c r="AJ43" i="8"/>
  <c r="AJ45" i="8"/>
  <c r="AJ44" i="8"/>
  <c r="AN50" i="8"/>
  <c r="AT51" i="8"/>
  <c r="X53" i="8"/>
  <c r="AS53" i="8"/>
  <c r="AS54" i="8"/>
  <c r="Q59" i="8"/>
  <c r="T60" i="8"/>
  <c r="AS58" i="8"/>
  <c r="R66" i="8"/>
  <c r="AO66" i="8"/>
  <c r="AO65" i="8"/>
  <c r="W73" i="8"/>
  <c r="Q78" i="8"/>
  <c r="X79" i="8"/>
  <c r="AJ80" i="8"/>
  <c r="AJ78" i="8"/>
  <c r="AJ81" i="8"/>
  <c r="AQ105" i="8"/>
  <c r="AO114" i="8"/>
  <c r="AO116" i="8"/>
  <c r="AO115" i="8"/>
  <c r="AJ123" i="8"/>
  <c r="AT123" i="8"/>
  <c r="AP123" i="8"/>
  <c r="AO123" i="8"/>
  <c r="AI123" i="8"/>
  <c r="W129" i="8"/>
  <c r="AA129" i="8"/>
  <c r="Z129" i="8"/>
  <c r="U129" i="8"/>
  <c r="T129" i="8"/>
  <c r="Y129" i="8"/>
  <c r="X129" i="8"/>
  <c r="V129" i="8"/>
  <c r="S129" i="8"/>
  <c r="Q129" i="8"/>
  <c r="AJ130" i="8"/>
  <c r="AK141" i="8"/>
  <c r="AT151" i="8"/>
  <c r="AT150" i="8"/>
  <c r="AT148" i="8"/>
  <c r="AT149" i="8"/>
  <c r="T154" i="8"/>
  <c r="AK35" i="8"/>
  <c r="AT35" i="8"/>
  <c r="AR35" i="8"/>
  <c r="AP35" i="8"/>
  <c r="AK91" i="8"/>
  <c r="AK89" i="8"/>
  <c r="AK88" i="8"/>
  <c r="AT3" i="8"/>
  <c r="AN4" i="8"/>
  <c r="U6" i="8"/>
  <c r="T9" i="8"/>
  <c r="AP10" i="8"/>
  <c r="AS14" i="8"/>
  <c r="T18" i="8"/>
  <c r="AR21" i="8"/>
  <c r="AR25" i="8"/>
  <c r="AJ31" i="8"/>
  <c r="AS33" i="8"/>
  <c r="AS34" i="8"/>
  <c r="AQ35" i="8"/>
  <c r="T41" i="8"/>
  <c r="AO38" i="8"/>
  <c r="AO41" i="8"/>
  <c r="AQ43" i="8"/>
  <c r="AO50" i="8"/>
  <c r="Y53" i="8"/>
  <c r="AJ56" i="8"/>
  <c r="AT55" i="8"/>
  <c r="AT56" i="8"/>
  <c r="AT53" i="8"/>
  <c r="AT58" i="8"/>
  <c r="AT61" i="8"/>
  <c r="S66" i="8"/>
  <c r="Z79" i="8"/>
  <c r="AK81" i="8"/>
  <c r="AK79" i="8"/>
  <c r="AK80" i="8"/>
  <c r="AL88" i="8"/>
  <c r="V91" i="8"/>
  <c r="U91" i="8"/>
  <c r="P91" i="8"/>
  <c r="R91" i="8"/>
  <c r="AA91" i="8"/>
  <c r="Y91" i="8"/>
  <c r="W91" i="8"/>
  <c r="AP115" i="8"/>
  <c r="AP113" i="8"/>
  <c r="AM135" i="8"/>
  <c r="AO135" i="8"/>
  <c r="AN135" i="8"/>
  <c r="AJ135" i="8"/>
  <c r="AJ68" i="8"/>
  <c r="AT68" i="8"/>
  <c r="AS68" i="8"/>
  <c r="AR68" i="8"/>
  <c r="AQ68" i="8"/>
  <c r="AO68" i="8"/>
  <c r="AM68" i="8"/>
  <c r="AS19" i="8"/>
  <c r="AP4" i="8"/>
  <c r="V6" i="8"/>
  <c r="AQ10" i="8"/>
  <c r="AT16" i="8"/>
  <c r="V18" i="8"/>
  <c r="P20" i="8"/>
  <c r="Z20" i="8"/>
  <c r="Y20" i="8"/>
  <c r="W20" i="8"/>
  <c r="U20" i="8"/>
  <c r="AS24" i="8"/>
  <c r="AS25" i="8"/>
  <c r="AR29" i="8"/>
  <c r="AT33" i="8"/>
  <c r="AS35" i="8"/>
  <c r="U41" i="8"/>
  <c r="W45" i="8"/>
  <c r="R45" i="8"/>
  <c r="Z45" i="8"/>
  <c r="X45" i="8"/>
  <c r="Q46" i="8"/>
  <c r="AO49" i="8"/>
  <c r="AQ50" i="8"/>
  <c r="AI48" i="8"/>
  <c r="AI51" i="8"/>
  <c r="Z53" i="8"/>
  <c r="W58" i="8"/>
  <c r="U58" i="8"/>
  <c r="T58" i="8"/>
  <c r="V58" i="8"/>
  <c r="AI61" i="8"/>
  <c r="X64" i="8"/>
  <c r="V64" i="8"/>
  <c r="U64" i="8"/>
  <c r="W64" i="8"/>
  <c r="S64" i="8"/>
  <c r="R64" i="8"/>
  <c r="P64" i="8"/>
  <c r="W66" i="8"/>
  <c r="T70" i="8"/>
  <c r="AI75" i="8"/>
  <c r="T78" i="8"/>
  <c r="AL78" i="8"/>
  <c r="AL79" i="8"/>
  <c r="AI83" i="8"/>
  <c r="Q91" i="8"/>
  <c r="AI94" i="8"/>
  <c r="AI93" i="8"/>
  <c r="AI95" i="8"/>
  <c r="AQ115" i="8"/>
  <c r="AQ113" i="8"/>
  <c r="AQ116" i="8"/>
  <c r="AL120" i="8"/>
  <c r="AL118" i="8"/>
  <c r="AL121" i="8"/>
  <c r="AL119" i="8"/>
  <c r="AN123" i="8"/>
  <c r="R129" i="8"/>
  <c r="AN130" i="8"/>
  <c r="AS135" i="8"/>
  <c r="R139" i="8"/>
  <c r="Y139" i="8"/>
  <c r="X139" i="8"/>
  <c r="U139" i="8"/>
  <c r="T139" i="8"/>
  <c r="AA139" i="8"/>
  <c r="S139" i="8"/>
  <c r="Q139" i="8"/>
  <c r="AN154" i="8"/>
  <c r="AL154" i="8"/>
  <c r="AK154" i="8"/>
  <c r="AP30" i="8"/>
  <c r="AP31" i="8"/>
  <c r="AS43" i="8"/>
  <c r="AP43" i="8"/>
  <c r="AN43" i="8"/>
  <c r="R53" i="8"/>
  <c r="Y60" i="8"/>
  <c r="W60" i="8"/>
  <c r="V60" i="8"/>
  <c r="AA60" i="8"/>
  <c r="Z60" i="8"/>
  <c r="U60" i="8"/>
  <c r="S60" i="8"/>
  <c r="X9" i="8"/>
  <c r="P9" i="8"/>
  <c r="AK41" i="8"/>
  <c r="AK40" i="8"/>
  <c r="W6" i="8"/>
  <c r="V9" i="8"/>
  <c r="AR10" i="8"/>
  <c r="P14" i="8"/>
  <c r="Z14" i="8"/>
  <c r="Y14" i="8"/>
  <c r="W14" i="8"/>
  <c r="U14" i="8"/>
  <c r="AA15" i="8"/>
  <c r="S15" i="8"/>
  <c r="Q15" i="8"/>
  <c r="P15" i="8"/>
  <c r="R16" i="8"/>
  <c r="AA16" i="8"/>
  <c r="Y16" i="8"/>
  <c r="W16" i="8"/>
  <c r="X18" i="8"/>
  <c r="Q20" i="8"/>
  <c r="AT25" i="8"/>
  <c r="AR26" i="8"/>
  <c r="AS29" i="8"/>
  <c r="AO30" i="8"/>
  <c r="V38" i="8"/>
  <c r="V39" i="8"/>
  <c r="W41" i="8"/>
  <c r="V44" i="8"/>
  <c r="U44" i="8"/>
  <c r="X44" i="8"/>
  <c r="P45" i="8"/>
  <c r="R46" i="8"/>
  <c r="AQ49" i="8"/>
  <c r="AS50" i="8"/>
  <c r="AJ51" i="8"/>
  <c r="AJ49" i="8"/>
  <c r="AJ50" i="8"/>
  <c r="AA53" i="8"/>
  <c r="AM56" i="8"/>
  <c r="P58" i="8"/>
  <c r="U59" i="8"/>
  <c r="AJ61" i="8"/>
  <c r="V63" i="8"/>
  <c r="AA63" i="8"/>
  <c r="Y63" i="8"/>
  <c r="X63" i="8"/>
  <c r="U63" i="8"/>
  <c r="S63" i="8"/>
  <c r="Q64" i="8"/>
  <c r="Y66" i="8"/>
  <c r="AR65" i="8"/>
  <c r="U78" i="8"/>
  <c r="AJ79" i="8"/>
  <c r="AM79" i="8"/>
  <c r="AM78" i="8"/>
  <c r="AM81" i="8"/>
  <c r="AM80" i="8"/>
  <c r="AJ83" i="8"/>
  <c r="AL83" i="8"/>
  <c r="S91" i="8"/>
  <c r="AL109" i="8"/>
  <c r="AR109" i="8"/>
  <c r="AL124" i="8"/>
  <c r="AL125" i="8"/>
  <c r="AL126" i="8"/>
  <c r="AT129" i="8"/>
  <c r="AQ129" i="8"/>
  <c r="AO130" i="8"/>
  <c r="U136" i="8"/>
  <c r="T136" i="8"/>
  <c r="AA136" i="8"/>
  <c r="Z136" i="8"/>
  <c r="S136" i="8"/>
  <c r="R136" i="8"/>
  <c r="Y136" i="8"/>
  <c r="X136" i="8"/>
  <c r="W136" i="8"/>
  <c r="V136" i="8"/>
  <c r="P136" i="8"/>
  <c r="AR140" i="8"/>
  <c r="AR138" i="8"/>
  <c r="AR141" i="8"/>
  <c r="AR139" i="8"/>
  <c r="AI33" i="8"/>
  <c r="AI5" i="8"/>
  <c r="X6" i="8"/>
  <c r="W9" i="8"/>
  <c r="AR11" i="8"/>
  <c r="Q14" i="8"/>
  <c r="R15" i="8"/>
  <c r="P16" i="8"/>
  <c r="AI16" i="8"/>
  <c r="AI13" i="8"/>
  <c r="AA18" i="8"/>
  <c r="R20" i="8"/>
  <c r="U23" i="8"/>
  <c r="Z24" i="8"/>
  <c r="X24" i="8"/>
  <c r="W24" i="8"/>
  <c r="U24" i="8"/>
  <c r="S24" i="8"/>
  <c r="AQ30" i="8"/>
  <c r="AO31" i="8"/>
  <c r="W38" i="8"/>
  <c r="X39" i="8"/>
  <c r="X41" i="8"/>
  <c r="P44" i="8"/>
  <c r="Q45" i="8"/>
  <c r="T46" i="8"/>
  <c r="AR49" i="8"/>
  <c r="AK50" i="8"/>
  <c r="AK48" i="8"/>
  <c r="AK51" i="8"/>
  <c r="AK49" i="8"/>
  <c r="AJ54" i="8"/>
  <c r="AN56" i="8"/>
  <c r="Q58" i="8"/>
  <c r="W59" i="8"/>
  <c r="P63" i="8"/>
  <c r="T64" i="8"/>
  <c r="Z66" i="8"/>
  <c r="AS64" i="8"/>
  <c r="Y70" i="8"/>
  <c r="AK75" i="8"/>
  <c r="X78" i="8"/>
  <c r="AN83" i="8"/>
  <c r="T91" i="8"/>
  <c r="AS89" i="8"/>
  <c r="AS88" i="8"/>
  <c r="AS90" i="8"/>
  <c r="AI109" i="8"/>
  <c r="AM111" i="8"/>
  <c r="AL111" i="8"/>
  <c r="AT111" i="8"/>
  <c r="AN111" i="8"/>
  <c r="AN118" i="8"/>
  <c r="AN121" i="8"/>
  <c r="AN120" i="8"/>
  <c r="AN119" i="8"/>
  <c r="AM125" i="8"/>
  <c r="AM124" i="8"/>
  <c r="AM123" i="8"/>
  <c r="AM129" i="8"/>
  <c r="T145" i="8"/>
  <c r="S145" i="8"/>
  <c r="W145" i="8"/>
  <c r="V145" i="8"/>
  <c r="Q145" i="8"/>
  <c r="P145" i="8"/>
  <c r="AA145" i="8"/>
  <c r="Z145" i="8"/>
  <c r="Y145" i="8"/>
  <c r="AI145" i="8"/>
  <c r="AI146" i="8"/>
  <c r="AI143" i="8"/>
  <c r="AI144" i="8"/>
  <c r="AI155" i="8"/>
  <c r="AI153" i="8"/>
  <c r="AI156" i="8"/>
  <c r="AI154" i="8"/>
  <c r="AS159" i="8"/>
  <c r="AK175" i="8"/>
  <c r="AK176" i="8"/>
  <c r="AK232" i="8"/>
  <c r="AK174" i="8"/>
  <c r="AI38" i="8"/>
  <c r="AI39" i="8"/>
  <c r="AI41" i="8"/>
  <c r="AQ128" i="8"/>
  <c r="AT128" i="8"/>
  <c r="AO128" i="8"/>
  <c r="AM128" i="8"/>
  <c r="AI128" i="8"/>
  <c r="AJ40" i="8"/>
  <c r="AJ41" i="8"/>
  <c r="AJ38" i="8"/>
  <c r="AS75" i="8"/>
  <c r="AS73" i="8"/>
  <c r="P4" i="8"/>
  <c r="Z4" i="8"/>
  <c r="Y4" i="8"/>
  <c r="AS4" i="8"/>
  <c r="AJ5" i="8"/>
  <c r="AA6" i="8"/>
  <c r="AN5" i="8"/>
  <c r="AN3" i="8"/>
  <c r="Y9" i="8"/>
  <c r="AS11" i="8"/>
  <c r="R14" i="8"/>
  <c r="T15" i="8"/>
  <c r="Q16" i="8"/>
  <c r="S20" i="8"/>
  <c r="V23" i="8"/>
  <c r="P24" i="8"/>
  <c r="AR31" i="8"/>
  <c r="U34" i="8"/>
  <c r="Q34" i="8"/>
  <c r="AA34" i="8"/>
  <c r="Y34" i="8"/>
  <c r="W34" i="8"/>
  <c r="X38" i="8"/>
  <c r="Z39" i="8"/>
  <c r="Z41" i="8"/>
  <c r="AS39" i="8"/>
  <c r="AS40" i="8"/>
  <c r="Q44" i="8"/>
  <c r="S45" i="8"/>
  <c r="V46" i="8"/>
  <c r="AS49" i="8"/>
  <c r="V51" i="8"/>
  <c r="Y51" i="8"/>
  <c r="P51" i="8"/>
  <c r="AJ53" i="8"/>
  <c r="AO56" i="8"/>
  <c r="R58" i="8"/>
  <c r="Y59" i="8"/>
  <c r="AP61" i="8"/>
  <c r="Q63" i="8"/>
  <c r="Y64" i="8"/>
  <c r="AA66" i="8"/>
  <c r="AA70" i="8"/>
  <c r="AN75" i="8"/>
  <c r="Z78" i="8"/>
  <c r="AO81" i="8"/>
  <c r="AO78" i="8"/>
  <c r="AO79" i="8"/>
  <c r="AO80" i="8"/>
  <c r="X91" i="8"/>
  <c r="AS98" i="8"/>
  <c r="AR98" i="8"/>
  <c r="AQ98" i="8"/>
  <c r="AP98" i="8"/>
  <c r="AN98" i="8"/>
  <c r="AI98" i="8"/>
  <c r="AN126" i="8"/>
  <c r="AN124" i="8"/>
  <c r="AN125" i="8"/>
  <c r="AN129" i="8"/>
  <c r="AS130" i="8"/>
  <c r="AS131" i="8"/>
  <c r="AS129" i="8"/>
  <c r="AS128" i="8"/>
  <c r="AT136" i="8"/>
  <c r="AT134" i="8"/>
  <c r="AT133" i="8"/>
  <c r="AT135" i="8"/>
  <c r="W139" i="8"/>
  <c r="R145" i="8"/>
  <c r="AJ146" i="8"/>
  <c r="AJ143" i="8"/>
  <c r="AS154" i="8"/>
  <c r="AS111" i="8"/>
  <c r="AS109" i="8"/>
  <c r="AS108" i="8"/>
  <c r="Q4" i="8"/>
  <c r="AT4" i="8"/>
  <c r="AO6" i="8"/>
  <c r="AO4" i="8"/>
  <c r="AO5" i="8"/>
  <c r="AO3" i="8"/>
  <c r="Z9" i="8"/>
  <c r="S14" i="8"/>
  <c r="U15" i="8"/>
  <c r="S16" i="8"/>
  <c r="AK13" i="8"/>
  <c r="AK15" i="8"/>
  <c r="AI18" i="8"/>
  <c r="T20" i="8"/>
  <c r="W23" i="8"/>
  <c r="Q24" i="8"/>
  <c r="P26" i="8"/>
  <c r="Z26" i="8"/>
  <c r="Y26" i="8"/>
  <c r="W26" i="8"/>
  <c r="U26" i="8"/>
  <c r="AI25" i="8"/>
  <c r="AS30" i="8"/>
  <c r="P34" i="8"/>
  <c r="AJ35" i="8"/>
  <c r="AJ36" i="8"/>
  <c r="AJ33" i="8"/>
  <c r="Z38" i="8"/>
  <c r="AA41" i="8"/>
  <c r="R44" i="8"/>
  <c r="T45" i="8"/>
  <c r="AT49" i="8"/>
  <c r="Q51" i="8"/>
  <c r="AM51" i="8"/>
  <c r="AM49" i="8"/>
  <c r="AP56" i="8"/>
  <c r="S58" i="8"/>
  <c r="AA59" i="8"/>
  <c r="AQ61" i="8"/>
  <c r="R63" i="8"/>
  <c r="Z64" i="8"/>
  <c r="AS74" i="8"/>
  <c r="AO75" i="8"/>
  <c r="Z91" i="8"/>
  <c r="AL98" i="8"/>
  <c r="AT109" i="8"/>
  <c r="AI108" i="8"/>
  <c r="AI111" i="8"/>
  <c r="AI110" i="8"/>
  <c r="AO129" i="8"/>
  <c r="AL134" i="8"/>
  <c r="AQ134" i="8"/>
  <c r="AI134" i="8"/>
  <c r="Z139" i="8"/>
  <c r="U145" i="8"/>
  <c r="AA9" i="8"/>
  <c r="AJ21" i="8"/>
  <c r="AJ19" i="8"/>
  <c r="Q30" i="8"/>
  <c r="AA30" i="8"/>
  <c r="Z30" i="8"/>
  <c r="X30" i="8"/>
  <c r="V30" i="8"/>
  <c r="AJ39" i="8"/>
  <c r="U43" i="8"/>
  <c r="S43" i="8"/>
  <c r="Q43" i="8"/>
  <c r="P43" i="8"/>
  <c r="AJ66" i="8"/>
  <c r="AR70" i="8"/>
  <c r="AQ70" i="8"/>
  <c r="AM70" i="8"/>
  <c r="AT70" i="8"/>
  <c r="AS70" i="8"/>
  <c r="AO70" i="8"/>
  <c r="AN70" i="8"/>
  <c r="AK70" i="8"/>
  <c r="AI70" i="8"/>
  <c r="AJ73" i="8"/>
  <c r="AJ74" i="8"/>
  <c r="AP84" i="8"/>
  <c r="AP85" i="8"/>
  <c r="AN96" i="8"/>
  <c r="AN94" i="8"/>
  <c r="AL108" i="8"/>
  <c r="AT108" i="8"/>
  <c r="AP108" i="8"/>
  <c r="AN108" i="8"/>
  <c r="P110" i="8"/>
  <c r="Z110" i="8"/>
  <c r="Y110" i="8"/>
  <c r="T110" i="8"/>
  <c r="S110" i="8"/>
  <c r="X110" i="8"/>
  <c r="W110" i="8"/>
  <c r="V110" i="8"/>
  <c r="R110" i="8"/>
  <c r="Q110" i="8"/>
  <c r="AJ108" i="8"/>
  <c r="AJ111" i="8"/>
  <c r="AJ109" i="8"/>
  <c r="W118" i="8"/>
  <c r="V118" i="8"/>
  <c r="Y118" i="8"/>
  <c r="U118" i="8"/>
  <c r="T118" i="8"/>
  <c r="S118" i="8"/>
  <c r="R118" i="8"/>
  <c r="P118" i="8"/>
  <c r="AA118" i="8"/>
  <c r="X118" i="8"/>
  <c r="V133" i="8"/>
  <c r="AA133" i="8"/>
  <c r="W133" i="8"/>
  <c r="U133" i="8"/>
  <c r="Q133" i="8"/>
  <c r="P133" i="8"/>
  <c r="X133" i="8"/>
  <c r="S133" i="8"/>
  <c r="R133" i="8"/>
  <c r="S138" i="8"/>
  <c r="V138" i="8"/>
  <c r="AA138" i="8"/>
  <c r="W138" i="8"/>
  <c r="U138" i="8"/>
  <c r="Z138" i="8"/>
  <c r="R138" i="8"/>
  <c r="AL143" i="8"/>
  <c r="AL145" i="8"/>
  <c r="AL144" i="8"/>
  <c r="AS164" i="8"/>
  <c r="AS163" i="8"/>
  <c r="AS165" i="8"/>
  <c r="AS166" i="8"/>
  <c r="AQ5" i="8"/>
  <c r="AQ3" i="8"/>
  <c r="AL33" i="8"/>
  <c r="AP41" i="8"/>
  <c r="AM41" i="8"/>
  <c r="AR43" i="8"/>
  <c r="AN60" i="8"/>
  <c r="AR79" i="8"/>
  <c r="AR81" i="8"/>
  <c r="AQ83" i="8"/>
  <c r="AQ86" i="8"/>
  <c r="AQ84" i="8"/>
  <c r="T89" i="8"/>
  <c r="S89" i="8"/>
  <c r="U89" i="8"/>
  <c r="Q89" i="8"/>
  <c r="P89" i="8"/>
  <c r="V89" i="8"/>
  <c r="AA89" i="8"/>
  <c r="AJ91" i="8"/>
  <c r="AO95" i="8"/>
  <c r="AO93" i="8"/>
  <c r="AO96" i="8"/>
  <c r="AO94" i="8"/>
  <c r="AK108" i="8"/>
  <c r="AK111" i="8"/>
  <c r="AK110" i="8"/>
  <c r="AK138" i="8"/>
  <c r="AK139" i="8"/>
  <c r="AM155" i="8"/>
  <c r="AM153" i="8"/>
  <c r="AM154" i="8"/>
  <c r="AL21" i="8"/>
  <c r="AL19" i="8"/>
  <c r="AR40" i="8"/>
  <c r="AP40" i="8"/>
  <c r="AL41" i="8"/>
  <c r="AN59" i="8"/>
  <c r="AO60" i="8"/>
  <c r="X76" i="8"/>
  <c r="U76" i="8"/>
  <c r="AA76" i="8"/>
  <c r="Z76" i="8"/>
  <c r="W76" i="8"/>
  <c r="V76" i="8"/>
  <c r="S76" i="8"/>
  <c r="Q76" i="8"/>
  <c r="AL73" i="8"/>
  <c r="AL76" i="8"/>
  <c r="AL75" i="8"/>
  <c r="Y80" i="8"/>
  <c r="X80" i="8"/>
  <c r="V80" i="8"/>
  <c r="U80" i="8"/>
  <c r="Q80" i="8"/>
  <c r="S80" i="8"/>
  <c r="T85" i="8"/>
  <c r="S85" i="8"/>
  <c r="Q85" i="8"/>
  <c r="Z85" i="8"/>
  <c r="X85" i="8"/>
  <c r="P85" i="8"/>
  <c r="AR85" i="8"/>
  <c r="AR83" i="8"/>
  <c r="AR84" i="8"/>
  <c r="AR86" i="8"/>
  <c r="R89" i="8"/>
  <c r="AP96" i="8"/>
  <c r="AP95" i="8"/>
  <c r="AK105" i="8"/>
  <c r="AK103" i="8"/>
  <c r="AK106" i="8"/>
  <c r="AN36" i="8"/>
  <c r="AN33" i="8"/>
  <c r="AT43" i="8"/>
  <c r="AT44" i="8"/>
  <c r="V49" i="8"/>
  <c r="Z49" i="8"/>
  <c r="X49" i="8"/>
  <c r="W49" i="8"/>
  <c r="T49" i="8"/>
  <c r="R49" i="8"/>
  <c r="AO59" i="8"/>
  <c r="AT65" i="8"/>
  <c r="AQ65" i="8"/>
  <c r="AT81" i="8"/>
  <c r="AT79" i="8"/>
  <c r="Y99" i="8"/>
  <c r="X99" i="8"/>
  <c r="W99" i="8"/>
  <c r="R99" i="8"/>
  <c r="Z99" i="8"/>
  <c r="V99" i="8"/>
  <c r="S99" i="8"/>
  <c r="AT121" i="8"/>
  <c r="AT120" i="8"/>
  <c r="AT119" i="8"/>
  <c r="AT118" i="8"/>
  <c r="AJ131" i="8"/>
  <c r="T193" i="8"/>
  <c r="Z193" i="8"/>
  <c r="V193" i="8"/>
  <c r="U193" i="8"/>
  <c r="AA193" i="8"/>
  <c r="X193" i="8"/>
  <c r="W193" i="8"/>
  <c r="Q193" i="8"/>
  <c r="P193" i="8"/>
  <c r="Y193" i="8"/>
  <c r="AP13" i="8"/>
  <c r="AP15" i="8"/>
  <c r="AI20" i="8"/>
  <c r="AN21" i="8"/>
  <c r="AN19" i="8"/>
  <c r="AN25" i="8"/>
  <c r="AO33" i="8"/>
  <c r="AM38" i="8"/>
  <c r="AL40" i="8"/>
  <c r="AQ41" i="8"/>
  <c r="P49" i="8"/>
  <c r="U55" i="8"/>
  <c r="S55" i="8"/>
  <c r="AA55" i="8"/>
  <c r="Y55" i="8"/>
  <c r="AM58" i="8"/>
  <c r="AI58" i="8"/>
  <c r="AP59" i="8"/>
  <c r="AJ64" i="8"/>
  <c r="AI65" i="8"/>
  <c r="R76" i="8"/>
  <c r="R80" i="8"/>
  <c r="U85" i="8"/>
  <c r="AT86" i="8"/>
  <c r="AT85" i="8"/>
  <c r="AT84" i="8"/>
  <c r="X89" i="8"/>
  <c r="P99" i="8"/>
  <c r="AR110" i="8"/>
  <c r="AM110" i="8"/>
  <c r="AL110" i="8"/>
  <c r="AN110" i="8"/>
  <c r="AT113" i="8"/>
  <c r="AJ113" i="8"/>
  <c r="X138" i="8"/>
  <c r="AQ171" i="8"/>
  <c r="AQ169" i="8"/>
  <c r="AQ168" i="8"/>
  <c r="AQ170" i="8"/>
  <c r="AQ232" i="8"/>
  <c r="R193" i="8"/>
  <c r="AO8" i="8"/>
  <c r="AJ9" i="8"/>
  <c r="AJ11" i="8"/>
  <c r="AI40" i="8"/>
  <c r="AQ8" i="8"/>
  <c r="AL9" i="8"/>
  <c r="AL11" i="8"/>
  <c r="AI14" i="8"/>
  <c r="AQ16" i="8"/>
  <c r="AI19" i="8"/>
  <c r="AJ20" i="8"/>
  <c r="AO20" i="8"/>
  <c r="AO18" i="8"/>
  <c r="AO21" i="8"/>
  <c r="AO19" i="8"/>
  <c r="AO26" i="8"/>
  <c r="AO23" i="8"/>
  <c r="U30" i="8"/>
  <c r="AL29" i="8"/>
  <c r="AL31" i="8"/>
  <c r="AP38" i="8"/>
  <c r="AO39" i="8"/>
  <c r="AM40" i="8"/>
  <c r="AS41" i="8"/>
  <c r="X43" i="8"/>
  <c r="AA44" i="8"/>
  <c r="X48" i="8"/>
  <c r="V48" i="8"/>
  <c r="U48" i="8"/>
  <c r="Q48" i="8"/>
  <c r="AA48" i="8"/>
  <c r="Y48" i="8"/>
  <c r="Q49" i="8"/>
  <c r="X51" i="8"/>
  <c r="P55" i="8"/>
  <c r="AK58" i="8"/>
  <c r="AQ59" i="8"/>
  <c r="AI63" i="8"/>
  <c r="AM64" i="8"/>
  <c r="AN65" i="8"/>
  <c r="AS66" i="8"/>
  <c r="X74" i="8"/>
  <c r="AA74" i="8"/>
  <c r="Y74" i="8"/>
  <c r="W74" i="8"/>
  <c r="S74" i="8"/>
  <c r="P74" i="8"/>
  <c r="V74" i="8"/>
  <c r="T76" i="8"/>
  <c r="AR78" i="8"/>
  <c r="T80" i="8"/>
  <c r="V85" i="8"/>
  <c r="Y89" i="8"/>
  <c r="AR93" i="8"/>
  <c r="AL93" i="8"/>
  <c r="Q99" i="8"/>
  <c r="AJ110" i="8"/>
  <c r="AO110" i="8"/>
  <c r="AO111" i="8"/>
  <c r="AO109" i="8"/>
  <c r="AI113" i="8"/>
  <c r="AP114" i="8"/>
  <c r="AR115" i="8"/>
  <c r="AT115" i="8"/>
  <c r="AK115" i="8"/>
  <c r="Y138" i="8"/>
  <c r="AO139" i="8"/>
  <c r="AO138" i="8"/>
  <c r="S144" i="8"/>
  <c r="Q144" i="8"/>
  <c r="AA144" i="8"/>
  <c r="X144" i="8"/>
  <c r="W144" i="8"/>
  <c r="Z144" i="8"/>
  <c r="Y144" i="8"/>
  <c r="T144" i="8"/>
  <c r="R144" i="8"/>
  <c r="U144" i="8"/>
  <c r="AQ143" i="8"/>
  <c r="AQ146" i="8"/>
  <c r="AQ144" i="8"/>
  <c r="AQ145" i="8"/>
  <c r="S193" i="8"/>
  <c r="T73" i="8"/>
  <c r="S73" i="8"/>
  <c r="U73" i="8"/>
  <c r="Z73" i="8"/>
  <c r="P73" i="8"/>
  <c r="AA73" i="8"/>
  <c r="X73" i="8"/>
  <c r="AR50" i="8"/>
  <c r="X4" i="8"/>
  <c r="Z8" i="8"/>
  <c r="X8" i="8"/>
  <c r="W8" i="8"/>
  <c r="AS8" i="8"/>
  <c r="AM8" i="8"/>
  <c r="AM9" i="8"/>
  <c r="AJ14" i="8"/>
  <c r="AR15" i="8"/>
  <c r="AK20" i="8"/>
  <c r="AA26" i="8"/>
  <c r="AP25" i="8"/>
  <c r="W30" i="8"/>
  <c r="AS38" i="8"/>
  <c r="AN40" i="8"/>
  <c r="AT41" i="8"/>
  <c r="Y43" i="8"/>
  <c r="P48" i="8"/>
  <c r="S49" i="8"/>
  <c r="Z51" i="8"/>
  <c r="AT50" i="8"/>
  <c r="AT48" i="8"/>
  <c r="V54" i="8"/>
  <c r="T54" i="8"/>
  <c r="S54" i="8"/>
  <c r="X54" i="8"/>
  <c r="Q55" i="8"/>
  <c r="AN58" i="8"/>
  <c r="AT60" i="8"/>
  <c r="AL60" i="8"/>
  <c r="AL61" i="8"/>
  <c r="AL59" i="8"/>
  <c r="AL58" i="8"/>
  <c r="AL63" i="8"/>
  <c r="AP65" i="8"/>
  <c r="AM69" i="8"/>
  <c r="AK69" i="8"/>
  <c r="AJ69" i="8"/>
  <c r="AS69" i="8"/>
  <c r="AQ69" i="8"/>
  <c r="AP69" i="8"/>
  <c r="AN69" i="8"/>
  <c r="AI69" i="8"/>
  <c r="X71" i="8"/>
  <c r="S71" i="8"/>
  <c r="Q71" i="8"/>
  <c r="P71" i="8"/>
  <c r="W71" i="8"/>
  <c r="Q74" i="8"/>
  <c r="Y76" i="8"/>
  <c r="AP75" i="8"/>
  <c r="W80" i="8"/>
  <c r="W85" i="8"/>
  <c r="Z89" i="8"/>
  <c r="AS91" i="8"/>
  <c r="AN93" i="8"/>
  <c r="T99" i="8"/>
  <c r="AO113" i="8"/>
  <c r="AQ114" i="8"/>
  <c r="AI115" i="8"/>
  <c r="AP116" i="8"/>
  <c r="W120" i="8"/>
  <c r="V120" i="8"/>
  <c r="X120" i="8"/>
  <c r="U120" i="8"/>
  <c r="P120" i="8"/>
  <c r="Q120" i="8"/>
  <c r="Z120" i="8"/>
  <c r="P144" i="8"/>
  <c r="AR155" i="8"/>
  <c r="AR153" i="8"/>
  <c r="AR154" i="8"/>
  <c r="AQ6" i="8"/>
  <c r="AQ9" i="8"/>
  <c r="AN10" i="8"/>
  <c r="AN11" i="8"/>
  <c r="AL20" i="8"/>
  <c r="AQ21" i="8"/>
  <c r="AQ19" i="8"/>
  <c r="AJ28" i="8"/>
  <c r="Y30" i="8"/>
  <c r="AN28" i="8"/>
  <c r="AN29" i="8"/>
  <c r="AN31" i="8"/>
  <c r="AT38" i="8"/>
  <c r="AO40" i="8"/>
  <c r="Z43" i="8"/>
  <c r="U49" i="8"/>
  <c r="R55" i="8"/>
  <c r="X61" i="8"/>
  <c r="P61" i="8"/>
  <c r="Y61" i="8"/>
  <c r="V61" i="8"/>
  <c r="U61" i="8"/>
  <c r="S61" i="8"/>
  <c r="Q61" i="8"/>
  <c r="AN63" i="8"/>
  <c r="AO64" i="8"/>
  <c r="AS65" i="8"/>
  <c r="AT78" i="8"/>
  <c r="Z80" i="8"/>
  <c r="Y85" i="8"/>
  <c r="AK90" i="8"/>
  <c r="AP93" i="8"/>
  <c r="U99" i="8"/>
  <c r="AS110" i="8"/>
  <c r="AQ111" i="8"/>
  <c r="AQ109" i="8"/>
  <c r="AQ108" i="8"/>
  <c r="S149" i="8"/>
  <c r="R149" i="8"/>
  <c r="Y149" i="8"/>
  <c r="U149" i="8"/>
  <c r="T149" i="8"/>
  <c r="AA149" i="8"/>
  <c r="Z149" i="8"/>
  <c r="W149" i="8"/>
  <c r="V149" i="8"/>
  <c r="P149" i="8"/>
  <c r="R171" i="8"/>
  <c r="AA171" i="8"/>
  <c r="X171" i="8"/>
  <c r="Y171" i="8"/>
  <c r="W171" i="8"/>
  <c r="V171" i="8"/>
  <c r="S171" i="8"/>
  <c r="U171" i="8"/>
  <c r="Q171" i="8"/>
  <c r="P171" i="8"/>
  <c r="Z171" i="8"/>
  <c r="T171" i="8"/>
  <c r="AM196" i="8"/>
  <c r="AM193" i="8"/>
  <c r="AM192" i="8"/>
  <c r="AM197" i="8"/>
  <c r="AM194" i="8"/>
  <c r="AM232" i="8"/>
  <c r="AM195" i="8"/>
  <c r="AR38" i="8"/>
  <c r="AI43" i="8"/>
  <c r="AK56" i="8"/>
  <c r="AK53" i="8"/>
  <c r="AS79" i="8"/>
  <c r="AS81" i="8"/>
  <c r="AS80" i="8"/>
  <c r="T93" i="8"/>
  <c r="S93" i="8"/>
  <c r="X93" i="8"/>
  <c r="W93" i="8"/>
  <c r="AS99" i="8"/>
  <c r="AL99" i="8"/>
  <c r="AI99" i="8"/>
  <c r="AK98" i="8"/>
  <c r="AK101" i="8"/>
  <c r="AK100" i="8"/>
  <c r="AK99" i="8"/>
  <c r="AJ116" i="8"/>
  <c r="AI116" i="8"/>
  <c r="AT116" i="8"/>
  <c r="AS116" i="8"/>
  <c r="AK121" i="8"/>
  <c r="AK119" i="8"/>
  <c r="W128" i="8"/>
  <c r="V128" i="8"/>
  <c r="R128" i="8"/>
  <c r="AA128" i="8"/>
  <c r="Z128" i="8"/>
  <c r="X128" i="8"/>
  <c r="U128" i="8"/>
  <c r="T128" i="8"/>
  <c r="S128" i="8"/>
  <c r="P128" i="8"/>
  <c r="W131" i="8"/>
  <c r="R131" i="8"/>
  <c r="Q131" i="8"/>
  <c r="AA131" i="8"/>
  <c r="Y131" i="8"/>
  <c r="X131" i="8"/>
  <c r="V131" i="8"/>
  <c r="U131" i="8"/>
  <c r="S131" i="8"/>
  <c r="AJ153" i="8"/>
  <c r="AJ156" i="8"/>
  <c r="AJ154" i="8"/>
  <c r="AL212" i="8"/>
  <c r="AL210" i="8"/>
  <c r="AL211" i="8"/>
  <c r="AJ225" i="8"/>
  <c r="AJ232" i="8"/>
  <c r="AJ223" i="8"/>
  <c r="AJ226" i="8"/>
  <c r="AJ224" i="8"/>
  <c r="AM182" i="8"/>
  <c r="AM180" i="8"/>
  <c r="AM178" i="8"/>
  <c r="AM183" i="8"/>
  <c r="AM179" i="8"/>
  <c r="AM181" i="8"/>
  <c r="AS220" i="8"/>
  <c r="AS232" i="8"/>
  <c r="AS218" i="8"/>
  <c r="X50" i="8"/>
  <c r="V50" i="8"/>
  <c r="U50" i="8"/>
  <c r="Q93" i="8"/>
  <c r="AP99" i="8"/>
  <c r="AA101" i="8"/>
  <c r="Q101" i="8"/>
  <c r="Z101" i="8"/>
  <c r="S101" i="8"/>
  <c r="R101" i="8"/>
  <c r="Y101" i="8"/>
  <c r="W101" i="8"/>
  <c r="AM98" i="8"/>
  <c r="AM101" i="8"/>
  <c r="AM99" i="8"/>
  <c r="AL103" i="8"/>
  <c r="AL105" i="8"/>
  <c r="Y128" i="8"/>
  <c r="T131" i="8"/>
  <c r="AS141" i="8"/>
  <c r="AS139" i="8"/>
  <c r="AS138" i="8"/>
  <c r="AS140" i="8"/>
  <c r="AJ150" i="8"/>
  <c r="AJ149" i="8"/>
  <c r="AJ148" i="8"/>
  <c r="AK164" i="8"/>
  <c r="AK165" i="8"/>
  <c r="AR170" i="8"/>
  <c r="AR168" i="8"/>
  <c r="AR171" i="8"/>
  <c r="AP173" i="8"/>
  <c r="AP174" i="8"/>
  <c r="AP176" i="8"/>
  <c r="AS170" i="8"/>
  <c r="AS168" i="8"/>
  <c r="AS171" i="8"/>
  <c r="AO15" i="8"/>
  <c r="AM25" i="8"/>
  <c r="Q31" i="8"/>
  <c r="S35" i="8"/>
  <c r="AT36" i="8"/>
  <c r="AT34" i="8"/>
  <c r="S40" i="8"/>
  <c r="AM44" i="8"/>
  <c r="AM46" i="8"/>
  <c r="Q50" i="8"/>
  <c r="AJ58" i="8"/>
  <c r="AJ59" i="8"/>
  <c r="AT66" i="8"/>
  <c r="AT64" i="8"/>
  <c r="U93" i="8"/>
  <c r="AJ96" i="8"/>
  <c r="AJ95" i="8"/>
  <c r="AJ93" i="8"/>
  <c r="AT99" i="8"/>
  <c r="T101" i="8"/>
  <c r="AO100" i="8"/>
  <c r="AO101" i="8"/>
  <c r="AO99" i="8"/>
  <c r="AT104" i="8"/>
  <c r="AI104" i="8"/>
  <c r="AR116" i="8"/>
  <c r="AK155" i="8"/>
  <c r="AN155" i="8"/>
  <c r="AR169" i="8"/>
  <c r="AT168" i="8"/>
  <c r="AT170" i="8"/>
  <c r="R31" i="8"/>
  <c r="T35" i="8"/>
  <c r="U40" i="8"/>
  <c r="AN44" i="8"/>
  <c r="AN45" i="8"/>
  <c r="R50" i="8"/>
  <c r="AK55" i="8"/>
  <c r="AK59" i="8"/>
  <c r="W68" i="8"/>
  <c r="U68" i="8"/>
  <c r="T68" i="8"/>
  <c r="AK73" i="8"/>
  <c r="AK74" i="8"/>
  <c r="X86" i="8"/>
  <c r="Y86" i="8"/>
  <c r="V86" i="8"/>
  <c r="U86" i="8"/>
  <c r="S86" i="8"/>
  <c r="Q86" i="8"/>
  <c r="AK83" i="8"/>
  <c r="V93" i="8"/>
  <c r="AK96" i="8"/>
  <c r="AK95" i="8"/>
  <c r="AK93" i="8"/>
  <c r="U101" i="8"/>
  <c r="AP118" i="8"/>
  <c r="AP121" i="8"/>
  <c r="AP120" i="8"/>
  <c r="AJ155" i="8"/>
  <c r="AN158" i="8"/>
  <c r="AL158" i="8"/>
  <c r="AK158" i="8"/>
  <c r="AT158" i="8"/>
  <c r="AM158" i="8"/>
  <c r="T160" i="8"/>
  <c r="S160" i="8"/>
  <c r="U160" i="8"/>
  <c r="Z160" i="8"/>
  <c r="R160" i="8"/>
  <c r="AA160" i="8"/>
  <c r="Q160" i="8"/>
  <c r="P160" i="8"/>
  <c r="Y160" i="8"/>
  <c r="X160" i="8"/>
  <c r="W160" i="8"/>
  <c r="V160" i="8"/>
  <c r="AS169" i="8"/>
  <c r="AS174" i="8"/>
  <c r="AS175" i="8"/>
  <c r="AS173" i="8"/>
  <c r="AS176" i="8"/>
  <c r="AP156" i="8"/>
  <c r="AP154" i="8"/>
  <c r="AP155" i="8"/>
  <c r="AP153" i="8"/>
  <c r="AT176" i="8"/>
  <c r="AT174" i="8"/>
  <c r="T197" i="8"/>
  <c r="Z197" i="8"/>
  <c r="R197" i="8"/>
  <c r="Q197" i="8"/>
  <c r="P197" i="8"/>
  <c r="S197" i="8"/>
  <c r="AA197" i="8"/>
  <c r="Y197" i="8"/>
  <c r="X197" i="8"/>
  <c r="W197" i="8"/>
  <c r="AP223" i="8"/>
  <c r="AP224" i="8"/>
  <c r="AP225" i="8"/>
  <c r="AP226" i="8"/>
  <c r="Q13" i="8"/>
  <c r="Q25" i="8"/>
  <c r="W35" i="8"/>
  <c r="W40" i="8"/>
  <c r="AR41" i="8"/>
  <c r="T50" i="8"/>
  <c r="AR54" i="8"/>
  <c r="AM59" i="8"/>
  <c r="AM61" i="8"/>
  <c r="Q65" i="8"/>
  <c r="Q68" i="8"/>
  <c r="V69" i="8"/>
  <c r="AA69" i="8"/>
  <c r="R86" i="8"/>
  <c r="AM85" i="8"/>
  <c r="AM83" i="8"/>
  <c r="AM86" i="8"/>
  <c r="AM84" i="8"/>
  <c r="AI90" i="8"/>
  <c r="AI91" i="8"/>
  <c r="Z93" i="8"/>
  <c r="P100" i="8"/>
  <c r="Z100" i="8"/>
  <c r="R100" i="8"/>
  <c r="Q100" i="8"/>
  <c r="V100" i="8"/>
  <c r="U100" i="8"/>
  <c r="AA100" i="8"/>
  <c r="X101" i="8"/>
  <c r="AL104" i="8"/>
  <c r="AQ106" i="8"/>
  <c r="AQ103" i="8"/>
  <c r="AK113" i="8"/>
  <c r="AK114" i="8"/>
  <c r="AK118" i="8"/>
  <c r="W124" i="8"/>
  <c r="V124" i="8"/>
  <c r="R124" i="8"/>
  <c r="Q124" i="8"/>
  <c r="P124" i="8"/>
  <c r="AA124" i="8"/>
  <c r="Z124" i="8"/>
  <c r="Y124" i="8"/>
  <c r="X124" i="8"/>
  <c r="T124" i="8"/>
  <c r="AO146" i="8"/>
  <c r="AP146" i="8"/>
  <c r="AS155" i="8"/>
  <c r="AQ156" i="8"/>
  <c r="AQ155" i="8"/>
  <c r="AQ153" i="8"/>
  <c r="AJ158" i="8"/>
  <c r="U197" i="8"/>
  <c r="AI161" i="8"/>
  <c r="AI159" i="8"/>
  <c r="AI160" i="8"/>
  <c r="R169" i="8"/>
  <c r="X169" i="8"/>
  <c r="Y169" i="8"/>
  <c r="W169" i="8"/>
  <c r="T169" i="8"/>
  <c r="AA169" i="8"/>
  <c r="Z169" i="8"/>
  <c r="V169" i="8"/>
  <c r="S169" i="8"/>
  <c r="AN187" i="8"/>
  <c r="AN186" i="8"/>
  <c r="AN189" i="8"/>
  <c r="AN185" i="8"/>
  <c r="AN188" i="8"/>
  <c r="AS219" i="8"/>
  <c r="R181" i="8"/>
  <c r="AA181" i="8"/>
  <c r="X181" i="8"/>
  <c r="S181" i="8"/>
  <c r="Q181" i="8"/>
  <c r="P181" i="8"/>
  <c r="Y181" i="8"/>
  <c r="W181" i="8"/>
  <c r="AQ186" i="8"/>
  <c r="AI186" i="8"/>
  <c r="AL186" i="8"/>
  <c r="AI196" i="8"/>
  <c r="AI194" i="8"/>
  <c r="AI192" i="8"/>
  <c r="AI197" i="8"/>
  <c r="AI193" i="8"/>
  <c r="AA220" i="8"/>
  <c r="S220" i="8"/>
  <c r="R220" i="8"/>
  <c r="P220" i="8"/>
  <c r="Z220" i="8"/>
  <c r="Y220" i="8"/>
  <c r="X220" i="8"/>
  <c r="V220" i="8"/>
  <c r="U220" i="8"/>
  <c r="T220" i="8"/>
  <c r="W220" i="8"/>
  <c r="X36" i="8"/>
  <c r="AK36" i="8"/>
  <c r="AK34" i="8"/>
  <c r="X56" i="8"/>
  <c r="V56" i="8"/>
  <c r="U56" i="8"/>
  <c r="AR56" i="8"/>
  <c r="Z65" i="8"/>
  <c r="AK66" i="8"/>
  <c r="AK64" i="8"/>
  <c r="AK65" i="8"/>
  <c r="AK63" i="8"/>
  <c r="X69" i="8"/>
  <c r="AN80" i="8"/>
  <c r="AJ84" i="8"/>
  <c r="W88" i="8"/>
  <c r="Z88" i="8"/>
  <c r="X88" i="8"/>
  <c r="V88" i="8"/>
  <c r="T88" i="8"/>
  <c r="R88" i="8"/>
  <c r="AA111" i="8"/>
  <c r="Q111" i="8"/>
  <c r="P111" i="8"/>
  <c r="W111" i="8"/>
  <c r="V111" i="8"/>
  <c r="AP111" i="8"/>
  <c r="AP110" i="8"/>
  <c r="AP109" i="8"/>
  <c r="AQ124" i="8"/>
  <c r="AQ125" i="8"/>
  <c r="AQ123" i="8"/>
  <c r="AK145" i="8"/>
  <c r="AO145" i="8"/>
  <c r="S150" i="8"/>
  <c r="X150" i="8"/>
  <c r="R150" i="8"/>
  <c r="Z150" i="8"/>
  <c r="Y150" i="8"/>
  <c r="T150" i="8"/>
  <c r="Q150" i="8"/>
  <c r="P150" i="8"/>
  <c r="AJ151" i="8"/>
  <c r="Q169" i="8"/>
  <c r="T181" i="8"/>
  <c r="AK186" i="8"/>
  <c r="Q220" i="8"/>
  <c r="AP232" i="8"/>
  <c r="U169" i="8"/>
  <c r="U181" i="8"/>
  <c r="AL201" i="8"/>
  <c r="AL204" i="8"/>
  <c r="AL203" i="8"/>
  <c r="AL199" i="8"/>
  <c r="AL200" i="8"/>
  <c r="AL202" i="8"/>
  <c r="AM75" i="8"/>
  <c r="AM73" i="8"/>
  <c r="T83" i="8"/>
  <c r="S83" i="8"/>
  <c r="AR105" i="8"/>
  <c r="AR111" i="8"/>
  <c r="AN140" i="8"/>
  <c r="U143" i="8"/>
  <c r="T156" i="8"/>
  <c r="AR160" i="8"/>
  <c r="AR158" i="8"/>
  <c r="AR159" i="8"/>
  <c r="T178" i="8"/>
  <c r="S178" i="8"/>
  <c r="Q178" i="8"/>
  <c r="U178" i="8"/>
  <c r="R178" i="8"/>
  <c r="Y178" i="8"/>
  <c r="AA178" i="8"/>
  <c r="Z178" i="8"/>
  <c r="V178" i="8"/>
  <c r="P178" i="8"/>
  <c r="X178" i="8"/>
  <c r="AO188" i="8"/>
  <c r="AO187" i="8"/>
  <c r="AO186" i="8"/>
  <c r="AO189" i="8"/>
  <c r="S199" i="8"/>
  <c r="Y199" i="8"/>
  <c r="W199" i="8"/>
  <c r="V199" i="8"/>
  <c r="U199" i="8"/>
  <c r="R199" i="8"/>
  <c r="Q199" i="8"/>
  <c r="Z199" i="8"/>
  <c r="X199" i="8"/>
  <c r="T199" i="8"/>
  <c r="AO200" i="8"/>
  <c r="AO204" i="8"/>
  <c r="AO202" i="8"/>
  <c r="AO203" i="8"/>
  <c r="AO216" i="8"/>
  <c r="AO215" i="8"/>
  <c r="AP199" i="8"/>
  <c r="AP203" i="8"/>
  <c r="AP202" i="8"/>
  <c r="AK207" i="8"/>
  <c r="AK206" i="8"/>
  <c r="AK208" i="8"/>
  <c r="AO220" i="8"/>
  <c r="AL220" i="8"/>
  <c r="AM220" i="8"/>
  <c r="AK220" i="8"/>
  <c r="AS93" i="8"/>
  <c r="W119" i="8"/>
  <c r="V119" i="8"/>
  <c r="AS119" i="8"/>
  <c r="AP135" i="8"/>
  <c r="Z143" i="8"/>
  <c r="AM145" i="8"/>
  <c r="AM143" i="8"/>
  <c r="AM146" i="8"/>
  <c r="S151" i="8"/>
  <c r="R151" i="8"/>
  <c r="X151" i="8"/>
  <c r="W151" i="8"/>
  <c r="T151" i="8"/>
  <c r="Q151" i="8"/>
  <c r="V151" i="8"/>
  <c r="U151" i="8"/>
  <c r="W156" i="8"/>
  <c r="AO180" i="8"/>
  <c r="AN180" i="8"/>
  <c r="AL180" i="8"/>
  <c r="AK180" i="8"/>
  <c r="AJ202" i="8"/>
  <c r="AS202" i="8"/>
  <c r="AR202" i="8"/>
  <c r="AN202" i="8"/>
  <c r="AI220" i="8"/>
  <c r="AT226" i="8"/>
  <c r="AT224" i="8"/>
  <c r="AT223" i="8"/>
  <c r="AT232" i="8"/>
  <c r="AT225" i="8"/>
  <c r="X108" i="8"/>
  <c r="W108" i="8"/>
  <c r="Z108" i="8"/>
  <c r="AQ135" i="8"/>
  <c r="AN146" i="8"/>
  <c r="AA155" i="8"/>
  <c r="Q155" i="8"/>
  <c r="P155" i="8"/>
  <c r="S155" i="8"/>
  <c r="R155" i="8"/>
  <c r="Z155" i="8"/>
  <c r="AA159" i="8"/>
  <c r="Q159" i="8"/>
  <c r="P159" i="8"/>
  <c r="W159" i="8"/>
  <c r="T159" i="8"/>
  <c r="S159" i="8"/>
  <c r="U189" i="8"/>
  <c r="AA189" i="8"/>
  <c r="S189" i="8"/>
  <c r="R189" i="8"/>
  <c r="X189" i="8"/>
  <c r="P189" i="8"/>
  <c r="Z189" i="8"/>
  <c r="Y189" i="8"/>
  <c r="AJ199" i="8"/>
  <c r="AS199" i="8"/>
  <c r="AK199" i="8"/>
  <c r="AM206" i="8"/>
  <c r="AM208" i="8"/>
  <c r="AR216" i="8"/>
  <c r="AR215" i="8"/>
  <c r="AJ220" i="8"/>
  <c r="T224" i="8"/>
  <c r="S224" i="8"/>
  <c r="Q224" i="8"/>
  <c r="AA224" i="8"/>
  <c r="Z224" i="8"/>
  <c r="Y224" i="8"/>
  <c r="X224" i="8"/>
  <c r="V224" i="8"/>
  <c r="U224" i="8"/>
  <c r="W224" i="8"/>
  <c r="AK45" i="8"/>
  <c r="AI55" i="8"/>
  <c r="T75" i="8"/>
  <c r="S75" i="8"/>
  <c r="V81" i="8"/>
  <c r="U81" i="8"/>
  <c r="P81" i="8"/>
  <c r="U83" i="8"/>
  <c r="AT89" i="8"/>
  <c r="AR100" i="8"/>
  <c r="P108" i="8"/>
  <c r="Q119" i="8"/>
  <c r="AI141" i="8"/>
  <c r="AI138" i="8"/>
  <c r="AN144" i="8"/>
  <c r="U146" i="8"/>
  <c r="Q146" i="8"/>
  <c r="P146" i="8"/>
  <c r="AA146" i="8"/>
  <c r="Z146" i="8"/>
  <c r="Y151" i="8"/>
  <c r="T155" i="8"/>
  <c r="R159" i="8"/>
  <c r="AM165" i="8"/>
  <c r="AN165" i="8"/>
  <c r="AI166" i="8"/>
  <c r="AI165" i="8"/>
  <c r="AJ180" i="8"/>
  <c r="AR182" i="8"/>
  <c r="AR180" i="8"/>
  <c r="AR178" i="8"/>
  <c r="Q189" i="8"/>
  <c r="AM199" i="8"/>
  <c r="AM202" i="8"/>
  <c r="AS215" i="8"/>
  <c r="AS214" i="8"/>
  <c r="AS216" i="8"/>
  <c r="AN220" i="8"/>
  <c r="P224" i="8"/>
  <c r="AI53" i="8"/>
  <c r="AR75" i="8"/>
  <c r="AR73" i="8"/>
  <c r="V83" i="8"/>
  <c r="AO90" i="8"/>
  <c r="AS100" i="8"/>
  <c r="Q108" i="8"/>
  <c r="R119" i="8"/>
  <c r="S134" i="8"/>
  <c r="X134" i="8"/>
  <c r="W134" i="8"/>
  <c r="T134" i="8"/>
  <c r="R134" i="8"/>
  <c r="V134" i="8"/>
  <c r="U134" i="8"/>
  <c r="AS134" i="8"/>
  <c r="AS136" i="8"/>
  <c r="Z151" i="8"/>
  <c r="AQ151" i="8"/>
  <c r="AQ149" i="8"/>
  <c r="AQ148" i="8"/>
  <c r="U155" i="8"/>
  <c r="AL156" i="8"/>
  <c r="AK156" i="8"/>
  <c r="AT156" i="8"/>
  <c r="AS156" i="8"/>
  <c r="U159" i="8"/>
  <c r="AQ180" i="8"/>
  <c r="T182" i="8"/>
  <c r="S182" i="8"/>
  <c r="Q182" i="8"/>
  <c r="AA182" i="8"/>
  <c r="Z182" i="8"/>
  <c r="W182" i="8"/>
  <c r="V182" i="8"/>
  <c r="T186" i="8"/>
  <c r="S186" i="8"/>
  <c r="Q186" i="8"/>
  <c r="Z186" i="8"/>
  <c r="Y186" i="8"/>
  <c r="T189" i="8"/>
  <c r="AT189" i="8"/>
  <c r="AT188" i="8"/>
  <c r="AT190" i="8"/>
  <c r="AT185" i="8"/>
  <c r="AT186" i="8"/>
  <c r="AN199" i="8"/>
  <c r="AM207" i="8"/>
  <c r="AP220" i="8"/>
  <c r="R224" i="8"/>
  <c r="Y218" i="8"/>
  <c r="Q218" i="8"/>
  <c r="P218" i="8"/>
  <c r="T218" i="8"/>
  <c r="S218" i="8"/>
  <c r="Z218" i="8"/>
  <c r="X218" i="8"/>
  <c r="AA218" i="8"/>
  <c r="W218" i="8"/>
  <c r="V218" i="8"/>
  <c r="AI80" i="8"/>
  <c r="X83" i="8"/>
  <c r="AN100" i="8"/>
  <c r="S108" i="8"/>
  <c r="T119" i="8"/>
  <c r="W121" i="8"/>
  <c r="Q121" i="8"/>
  <c r="P121" i="8"/>
  <c r="AT124" i="8"/>
  <c r="AO124" i="8"/>
  <c r="AT131" i="8"/>
  <c r="AT130" i="8"/>
  <c r="AR144" i="8"/>
  <c r="AR145" i="8"/>
  <c r="AR146" i="8"/>
  <c r="W155" i="8"/>
  <c r="AN156" i="8"/>
  <c r="X159" i="8"/>
  <c r="AR161" i="8"/>
  <c r="R182" i="8"/>
  <c r="R186" i="8"/>
  <c r="W189" i="8"/>
  <c r="V196" i="8"/>
  <c r="U196" i="8"/>
  <c r="S196" i="8"/>
  <c r="P196" i="8"/>
  <c r="W196" i="8"/>
  <c r="T196" i="8"/>
  <c r="R196" i="8"/>
  <c r="AA196" i="8"/>
  <c r="X196" i="8"/>
  <c r="Q196" i="8"/>
  <c r="AP214" i="8"/>
  <c r="R218" i="8"/>
  <c r="AS204" i="8"/>
  <c r="AJ204" i="8"/>
  <c r="AR208" i="8"/>
  <c r="AR207" i="8"/>
  <c r="AR206" i="8"/>
  <c r="AQ221" i="8"/>
  <c r="AQ220" i="8"/>
  <c r="AQ218" i="8"/>
  <c r="AK204" i="8"/>
  <c r="AR220" i="8"/>
  <c r="AR218" i="8"/>
  <c r="AP192" i="8"/>
  <c r="AN192" i="8"/>
  <c r="AQ192" i="8"/>
  <c r="AS192" i="8"/>
  <c r="AO196" i="8"/>
  <c r="AO194" i="8"/>
  <c r="AO192" i="8"/>
  <c r="AO197" i="8"/>
  <c r="AI200" i="8"/>
  <c r="AI199" i="8"/>
  <c r="AI201" i="8"/>
  <c r="AI202" i="8"/>
  <c r="AI204" i="8"/>
  <c r="AI203" i="8"/>
  <c r="AN212" i="8"/>
  <c r="AN211" i="8"/>
  <c r="AN210" i="8"/>
  <c r="AR232" i="8"/>
  <c r="Z84" i="8"/>
  <c r="AS85" i="8"/>
  <c r="AS83" i="8"/>
  <c r="W90" i="8"/>
  <c r="AA98" i="8"/>
  <c r="AR104" i="8"/>
  <c r="AM105" i="8"/>
  <c r="AM103" i="8"/>
  <c r="AM108" i="8"/>
  <c r="AM109" i="8"/>
  <c r="AR113" i="8"/>
  <c r="Z121" i="8"/>
  <c r="AR123" i="8"/>
  <c r="AP130" i="8"/>
  <c r="AI135" i="8"/>
  <c r="AI136" i="8"/>
  <c r="AT139" i="8"/>
  <c r="AT141" i="8"/>
  <c r="AP151" i="8"/>
  <c r="AM160" i="8"/>
  <c r="AM159" i="8"/>
  <c r="AT166" i="8"/>
  <c r="AT163" i="8"/>
  <c r="AT164" i="8"/>
  <c r="AJ187" i="8"/>
  <c r="AJ189" i="8"/>
  <c r="AJ188" i="8"/>
  <c r="AJ186" i="8"/>
  <c r="AK192" i="8"/>
  <c r="AQ219" i="8"/>
  <c r="AM93" i="8"/>
  <c r="AJ98" i="8"/>
  <c r="AN106" i="8"/>
  <c r="AN104" i="8"/>
  <c r="AN105" i="8"/>
  <c r="AN103" i="8"/>
  <c r="AN109" i="8"/>
  <c r="AS113" i="8"/>
  <c r="AS121" i="8"/>
  <c r="AS126" i="8"/>
  <c r="AS123" i="8"/>
  <c r="AJ136" i="8"/>
  <c r="AJ133" i="8"/>
  <c r="AQ140" i="8"/>
  <c r="AP140" i="8"/>
  <c r="AM140" i="8"/>
  <c r="AL140" i="8"/>
  <c r="R143" i="8"/>
  <c r="Q143" i="8"/>
  <c r="W143" i="8"/>
  <c r="Y143" i="8"/>
  <c r="X143" i="8"/>
  <c r="Q156" i="8"/>
  <c r="AA156" i="8"/>
  <c r="Z156" i="8"/>
  <c r="V156" i="8"/>
  <c r="Y156" i="8"/>
  <c r="AO155" i="8"/>
  <c r="AO153" i="8"/>
  <c r="AO156" i="8"/>
  <c r="T170" i="8"/>
  <c r="S170" i="8"/>
  <c r="Q170" i="8"/>
  <c r="P170" i="8"/>
  <c r="AA170" i="8"/>
  <c r="Z170" i="8"/>
  <c r="W170" i="8"/>
  <c r="R170" i="8"/>
  <c r="AR219" i="8"/>
  <c r="AN99" i="8"/>
  <c r="AN116" i="8"/>
  <c r="AN114" i="8"/>
  <c r="AN115" i="8"/>
  <c r="AN113" i="8"/>
  <c r="V123" i="8"/>
  <c r="AA123" i="8"/>
  <c r="W130" i="8"/>
  <c r="V130" i="8"/>
  <c r="R130" i="8"/>
  <c r="AS145" i="8"/>
  <c r="AS144" i="8"/>
  <c r="AS146" i="8"/>
  <c r="S175" i="8"/>
  <c r="Y175" i="8"/>
  <c r="X175" i="8"/>
  <c r="W175" i="8"/>
  <c r="V175" i="8"/>
  <c r="R175" i="8"/>
  <c r="Q175" i="8"/>
  <c r="AR225" i="8"/>
  <c r="AR224" i="8"/>
  <c r="AR226" i="8"/>
  <c r="AR223" i="8"/>
  <c r="AK123" i="8"/>
  <c r="R141" i="8"/>
  <c r="T141" i="8"/>
  <c r="Z141" i="8"/>
  <c r="Y141" i="8"/>
  <c r="AT146" i="8"/>
  <c r="AT145" i="8"/>
  <c r="AI150" i="8"/>
  <c r="AI149" i="8"/>
  <c r="R161" i="8"/>
  <c r="Y161" i="8"/>
  <c r="X161" i="8"/>
  <c r="W161" i="8"/>
  <c r="T161" i="8"/>
  <c r="Q161" i="8"/>
  <c r="AA161" i="8"/>
  <c r="AO176" i="8"/>
  <c r="AL176" i="8"/>
  <c r="R183" i="8"/>
  <c r="AA183" i="8"/>
  <c r="X183" i="8"/>
  <c r="W183" i="8"/>
  <c r="V183" i="8"/>
  <c r="S183" i="8"/>
  <c r="AJ178" i="8"/>
  <c r="AJ181" i="8"/>
  <c r="AQ211" i="8"/>
  <c r="AP218" i="8"/>
  <c r="AP221" i="8"/>
  <c r="AS224" i="8"/>
  <c r="AS226" i="8"/>
  <c r="AS223" i="8"/>
  <c r="T95" i="8"/>
  <c r="T123" i="8"/>
  <c r="U130" i="8"/>
  <c r="AL135" i="8"/>
  <c r="U141" i="8"/>
  <c r="AM151" i="8"/>
  <c r="AM149" i="8"/>
  <c r="V161" i="8"/>
  <c r="AA175" i="8"/>
  <c r="U183" i="8"/>
  <c r="AK190" i="8"/>
  <c r="AK189" i="8"/>
  <c r="AK188" i="8"/>
  <c r="AJ197" i="8"/>
  <c r="AJ195" i="8"/>
  <c r="AJ193" i="8"/>
  <c r="AJ192" i="8"/>
  <c r="AO211" i="8"/>
  <c r="AO210" i="8"/>
  <c r="AO212" i="8"/>
  <c r="AT220" i="8"/>
  <c r="AT219" i="8"/>
  <c r="AT221" i="8"/>
  <c r="AN224" i="8"/>
  <c r="AI84" i="8"/>
  <c r="U95" i="8"/>
  <c r="U123" i="8"/>
  <c r="X130" i="8"/>
  <c r="AM134" i="8"/>
  <c r="V141" i="8"/>
  <c r="Z161" i="8"/>
  <c r="AJ175" i="8"/>
  <c r="AJ173" i="8"/>
  <c r="Y183" i="8"/>
  <c r="AL189" i="8"/>
  <c r="AL188" i="8"/>
  <c r="AL190" i="8"/>
  <c r="AJ196" i="8"/>
  <c r="Q223" i="8"/>
  <c r="Z223" i="8"/>
  <c r="W223" i="8"/>
  <c r="R223" i="8"/>
  <c r="P223" i="8"/>
  <c r="AA223" i="8"/>
  <c r="X223" i="8"/>
  <c r="V223" i="8"/>
  <c r="T223" i="8"/>
  <c r="AO224" i="8"/>
  <c r="AL197" i="8"/>
  <c r="AL193" i="8"/>
  <c r="AT201" i="8"/>
  <c r="AT200" i="8"/>
  <c r="AT202" i="8"/>
  <c r="AT199" i="8"/>
  <c r="AT154" i="8"/>
  <c r="AP161" i="8"/>
  <c r="AP159" i="8"/>
  <c r="V166" i="8"/>
  <c r="U166" i="8"/>
  <c r="P166" i="8"/>
  <c r="Y166" i="8"/>
  <c r="X166" i="8"/>
  <c r="AL164" i="8"/>
  <c r="AL166" i="8"/>
  <c r="Q173" i="8"/>
  <c r="Z173" i="8"/>
  <c r="W173" i="8"/>
  <c r="S173" i="8"/>
  <c r="R173" i="8"/>
  <c r="X173" i="8"/>
  <c r="V188" i="8"/>
  <c r="U188" i="8"/>
  <c r="S188" i="8"/>
  <c r="P188" i="8"/>
  <c r="W188" i="8"/>
  <c r="T188" i="8"/>
  <c r="AA188" i="8"/>
  <c r="AK201" i="8"/>
  <c r="AN201" i="8"/>
  <c r="AM201" i="8"/>
  <c r="AS201" i="8"/>
  <c r="AR201" i="8"/>
  <c r="S225" i="8"/>
  <c r="Y225" i="8"/>
  <c r="X225" i="8"/>
  <c r="W225" i="8"/>
  <c r="V225" i="8"/>
  <c r="U225" i="8"/>
  <c r="R225" i="8"/>
  <c r="Q225" i="8"/>
  <c r="S148" i="8"/>
  <c r="X148" i="8"/>
  <c r="AQ161" i="8"/>
  <c r="AQ159" i="8"/>
  <c r="AQ183" i="8"/>
  <c r="AQ181" i="8"/>
  <c r="AQ179" i="8"/>
  <c r="AQ182" i="8"/>
  <c r="S187" i="8"/>
  <c r="Y187" i="8"/>
  <c r="W187" i="8"/>
  <c r="V187" i="8"/>
  <c r="AS186" i="8"/>
  <c r="AS185" i="8"/>
  <c r="AT196" i="8"/>
  <c r="AT194" i="8"/>
  <c r="AT192" i="8"/>
  <c r="AT197" i="8"/>
  <c r="Z204" i="8"/>
  <c r="Y204" i="8"/>
  <c r="W204" i="8"/>
  <c r="T204" i="8"/>
  <c r="X204" i="8"/>
  <c r="V204" i="8"/>
  <c r="R148" i="8"/>
  <c r="AP158" i="8"/>
  <c r="T166" i="8"/>
  <c r="AP163" i="8"/>
  <c r="AP165" i="8"/>
  <c r="V173" i="8"/>
  <c r="AN175" i="8"/>
  <c r="AT182" i="8"/>
  <c r="AO182" i="8"/>
  <c r="AK182" i="8"/>
  <c r="R187" i="8"/>
  <c r="Y188" i="8"/>
  <c r="V192" i="8"/>
  <c r="U192" i="8"/>
  <c r="S192" i="8"/>
  <c r="P192" i="8"/>
  <c r="Z192" i="8"/>
  <c r="Y192" i="8"/>
  <c r="AN200" i="8"/>
  <c r="AM200" i="8"/>
  <c r="AQ201" i="8"/>
  <c r="R204" i="8"/>
  <c r="AQ202" i="8"/>
  <c r="AQ199" i="8"/>
  <c r="AQ203" i="8"/>
  <c r="AS206" i="8"/>
  <c r="AS208" i="8"/>
  <c r="AA225" i="8"/>
  <c r="P135" i="8"/>
  <c r="AR134" i="8"/>
  <c r="AR135" i="8"/>
  <c r="P140" i="8"/>
  <c r="AQ141" i="8"/>
  <c r="AQ139" i="8"/>
  <c r="T148" i="8"/>
  <c r="AQ158" i="8"/>
  <c r="AN160" i="8"/>
  <c r="Q163" i="8"/>
  <c r="R163" i="8"/>
  <c r="P163" i="8"/>
  <c r="AA163" i="8"/>
  <c r="Z163" i="8"/>
  <c r="Y163" i="8"/>
  <c r="V163" i="8"/>
  <c r="W166" i="8"/>
  <c r="AQ165" i="8"/>
  <c r="AQ164" i="8"/>
  <c r="Y173" i="8"/>
  <c r="AI182" i="8"/>
  <c r="T187" i="8"/>
  <c r="Z188" i="8"/>
  <c r="Q192" i="8"/>
  <c r="AJ200" i="8"/>
  <c r="S204" i="8"/>
  <c r="AT208" i="8"/>
  <c r="AT207" i="8"/>
  <c r="AQ226" i="8"/>
  <c r="R221" i="8"/>
  <c r="AA221" i="8"/>
  <c r="X221" i="8"/>
  <c r="Y221" i="8"/>
  <c r="W221" i="8"/>
  <c r="V221" i="8"/>
  <c r="U221" i="8"/>
  <c r="S221" i="8"/>
  <c r="Q221" i="8"/>
  <c r="AA135" i="8"/>
  <c r="AA140" i="8"/>
  <c r="AP143" i="8"/>
  <c r="AA153" i="8"/>
  <c r="Q153" i="8"/>
  <c r="P153" i="8"/>
  <c r="AL163" i="8"/>
  <c r="AP170" i="8"/>
  <c r="AP171" i="8"/>
  <c r="AR175" i="8"/>
  <c r="AR174" i="8"/>
  <c r="AR176" i="8"/>
  <c r="AT195" i="8"/>
  <c r="AJ208" i="8"/>
  <c r="AJ207" i="8"/>
  <c r="U212" i="8"/>
  <c r="AQ225" i="8"/>
  <c r="T164" i="8"/>
  <c r="S164" i="8"/>
  <c r="AR165" i="8"/>
  <c r="AR164" i="8"/>
  <c r="V174" i="8"/>
  <c r="V176" i="8"/>
  <c r="U176" i="8"/>
  <c r="S176" i="8"/>
  <c r="P176" i="8"/>
  <c r="AI176" i="8"/>
  <c r="AI175" i="8"/>
  <c r="T180" i="8"/>
  <c r="S180" i="8"/>
  <c r="Q180" i="8"/>
  <c r="AP182" i="8"/>
  <c r="AP180" i="8"/>
  <c r="AP178" i="8"/>
  <c r="AM186" i="8"/>
  <c r="S195" i="8"/>
  <c r="AR199" i="8"/>
  <c r="AR200" i="8"/>
  <c r="V200" i="8"/>
  <c r="U200" i="8"/>
  <c r="S200" i="8"/>
  <c r="P200" i="8"/>
  <c r="U201" i="8"/>
  <c r="AA201" i="8"/>
  <c r="V226" i="8"/>
  <c r="U226" i="8"/>
  <c r="S226" i="8"/>
  <c r="P226" i="8"/>
  <c r="AI226" i="8"/>
  <c r="AI225" i="8"/>
  <c r="AI232" i="8"/>
  <c r="AS182" i="8"/>
  <c r="AS180" i="8"/>
  <c r="AS178" i="8"/>
  <c r="AP185" i="8"/>
  <c r="AP186" i="8"/>
  <c r="W195" i="8"/>
  <c r="R200" i="8"/>
  <c r="Q201" i="8"/>
  <c r="R226" i="8"/>
  <c r="U164" i="8"/>
  <c r="AM166" i="8"/>
  <c r="T168" i="8"/>
  <c r="S168" i="8"/>
  <c r="AI173" i="8"/>
  <c r="Z174" i="8"/>
  <c r="W176" i="8"/>
  <c r="AM174" i="8"/>
  <c r="V180" i="8"/>
  <c r="X195" i="8"/>
  <c r="T200" i="8"/>
  <c r="R201" i="8"/>
  <c r="X202" i="8"/>
  <c r="W202" i="8"/>
  <c r="U202" i="8"/>
  <c r="R202" i="8"/>
  <c r="AN204" i="8"/>
  <c r="AI211" i="8"/>
  <c r="AI210" i="8"/>
  <c r="T226" i="8"/>
  <c r="AL232" i="8"/>
  <c r="V164" i="8"/>
  <c r="AM170" i="8"/>
  <c r="AM168" i="8"/>
  <c r="X176" i="8"/>
  <c r="W180" i="8"/>
  <c r="Q185" i="8"/>
  <c r="Z185" i="8"/>
  <c r="W185" i="8"/>
  <c r="AR187" i="8"/>
  <c r="AR186" i="8"/>
  <c r="AR188" i="8"/>
  <c r="W200" i="8"/>
  <c r="S201" i="8"/>
  <c r="AR203" i="8"/>
  <c r="AM215" i="8"/>
  <c r="AM214" i="8"/>
  <c r="AI223" i="8"/>
  <c r="W226" i="8"/>
  <c r="AM224" i="8"/>
  <c r="X226" i="8"/>
  <c r="AN232" i="8"/>
  <c r="AR163" i="8"/>
  <c r="AA165" i="8"/>
  <c r="R179" i="8"/>
  <c r="AA179" i="8"/>
  <c r="X179" i="8"/>
  <c r="AS179" i="8"/>
  <c r="X190" i="8"/>
  <c r="W190" i="8"/>
  <c r="U190" i="8"/>
  <c r="R190" i="8"/>
  <c r="V194" i="8"/>
  <c r="U194" i="8"/>
  <c r="S194" i="8"/>
  <c r="P194" i="8"/>
  <c r="AR196" i="8"/>
  <c r="AR194" i="8"/>
  <c r="AR192" i="8"/>
  <c r="AM204" i="8"/>
  <c r="AM203" i="8"/>
  <c r="P219" i="8"/>
  <c r="AA219" i="8"/>
  <c r="Y219" i="8"/>
  <c r="V219" i="8"/>
  <c r="AM226" i="8"/>
  <c r="T174" i="8"/>
  <c r="S174" i="8"/>
  <c r="Q174" i="8"/>
  <c r="AI188" i="8"/>
  <c r="T195" i="8"/>
  <c r="Z195" i="8"/>
  <c r="AS197" i="8"/>
  <c r="AS195" i="8"/>
  <c r="AS193" i="8"/>
  <c r="AQ208" i="8"/>
  <c r="AQ207" i="8"/>
  <c r="AN226" i="8"/>
  <c r="AI187" i="8"/>
  <c r="AI169" i="8"/>
  <c r="AI179" i="8"/>
  <c r="AI181" i="8"/>
  <c r="AK193" i="8"/>
  <c r="AK195" i="8"/>
  <c r="AO232" i="8"/>
  <c r="T211" i="8" l="1"/>
  <c r="U211" i="8"/>
  <c r="X69" i="10"/>
  <c r="P69" i="10"/>
  <c r="U87" i="10"/>
  <c r="Y69" i="10"/>
  <c r="Z69" i="10"/>
  <c r="P214" i="10"/>
  <c r="AA220" i="10"/>
  <c r="X206" i="10"/>
  <c r="P206" i="10"/>
  <c r="X87" i="10"/>
  <c r="Q206" i="10"/>
  <c r="R206" i="10"/>
  <c r="W220" i="10"/>
  <c r="Y87" i="10"/>
  <c r="R87" i="10"/>
  <c r="U86" i="10"/>
  <c r="P211" i="8"/>
  <c r="AB211" i="8" s="1"/>
  <c r="W211" i="8"/>
  <c r="Q211" i="8"/>
  <c r="S211" i="8"/>
  <c r="Y211" i="8"/>
  <c r="Z211" i="8"/>
  <c r="X211" i="8"/>
  <c r="R211" i="8"/>
  <c r="AA211" i="8"/>
  <c r="W218" i="10"/>
  <c r="Z86" i="10"/>
  <c r="X218" i="10"/>
  <c r="Q86" i="10"/>
  <c r="S86" i="10"/>
  <c r="U218" i="10"/>
  <c r="R86" i="10"/>
  <c r="P86" i="10"/>
  <c r="Y86" i="10"/>
  <c r="Q218" i="10"/>
  <c r="Z78" i="10"/>
  <c r="V218" i="10"/>
  <c r="P218" i="10"/>
  <c r="S218" i="10"/>
  <c r="X86" i="10"/>
  <c r="R218" i="10"/>
  <c r="T86" i="10"/>
  <c r="R78" i="10"/>
  <c r="T218" i="10"/>
  <c r="X78" i="10"/>
  <c r="Y218" i="10"/>
  <c r="V86" i="10"/>
  <c r="AA218" i="10"/>
  <c r="X204" i="10"/>
  <c r="Z206" i="10"/>
  <c r="P204" i="10"/>
  <c r="P87" i="10"/>
  <c r="Q87" i="10"/>
  <c r="AA206" i="10"/>
  <c r="Y214" i="10"/>
  <c r="Z214" i="10"/>
  <c r="AA86" i="10"/>
  <c r="V214" i="10"/>
  <c r="Q214" i="10"/>
  <c r="W87" i="10"/>
  <c r="AA87" i="10"/>
  <c r="W202" i="10"/>
  <c r="AM223" i="10"/>
  <c r="Q215" i="10"/>
  <c r="V215" i="10"/>
  <c r="W215" i="10"/>
  <c r="AS223" i="10"/>
  <c r="AI223" i="10"/>
  <c r="AL223" i="10"/>
  <c r="AR223" i="10"/>
  <c r="AN223" i="10"/>
  <c r="AO223" i="10"/>
  <c r="AT223" i="10"/>
  <c r="AQ223" i="10"/>
  <c r="AP223" i="10"/>
  <c r="W211" i="10"/>
  <c r="Y211" i="10"/>
  <c r="AJ223" i="10"/>
  <c r="AA211" i="10"/>
  <c r="AK223" i="10"/>
  <c r="AB190" i="10"/>
  <c r="Z218" i="9"/>
  <c r="P218" i="9"/>
  <c r="AS223" i="9"/>
  <c r="AO223" i="9"/>
  <c r="AR223" i="9"/>
  <c r="AQ223" i="9"/>
  <c r="AI223" i="9"/>
  <c r="AP223" i="9"/>
  <c r="AL223" i="9"/>
  <c r="AJ223" i="9"/>
  <c r="AT223" i="9"/>
  <c r="AN223" i="9"/>
  <c r="AK223" i="9"/>
  <c r="AM223" i="9"/>
  <c r="Q212" i="8"/>
  <c r="R212" i="8"/>
  <c r="AA212" i="8"/>
  <c r="S212" i="8"/>
  <c r="T212" i="8"/>
  <c r="Z212" i="8"/>
  <c r="R215" i="8"/>
  <c r="V215" i="8"/>
  <c r="V212" i="8"/>
  <c r="X215" i="8"/>
  <c r="Y215" i="8"/>
  <c r="AA208" i="8"/>
  <c r="Z208" i="8"/>
  <c r="Z215" i="8"/>
  <c r="AA215" i="8"/>
  <c r="S215" i="8"/>
  <c r="AQ229" i="8"/>
  <c r="AN229" i="8"/>
  <c r="AJ229" i="8"/>
  <c r="AI229" i="8"/>
  <c r="AT229" i="8"/>
  <c r="AS229" i="8"/>
  <c r="AM229" i="8"/>
  <c r="AO229" i="8"/>
  <c r="AK229" i="8"/>
  <c r="AL229" i="8"/>
  <c r="AR229" i="8"/>
  <c r="AP229" i="8"/>
  <c r="AB116" i="8"/>
  <c r="Y202" i="10"/>
  <c r="U204" i="10"/>
  <c r="P202" i="10"/>
  <c r="U203" i="10"/>
  <c r="S214" i="10"/>
  <c r="X202" i="10"/>
  <c r="T202" i="10"/>
  <c r="AA202" i="10"/>
  <c r="Q204" i="10"/>
  <c r="R204" i="10"/>
  <c r="R202" i="10"/>
  <c r="V97" i="10"/>
  <c r="W69" i="10"/>
  <c r="V204" i="10"/>
  <c r="S202" i="10"/>
  <c r="W204" i="10"/>
  <c r="Z203" i="10"/>
  <c r="T211" i="10"/>
  <c r="AA69" i="10"/>
  <c r="U69" i="10"/>
  <c r="Z202" i="10"/>
  <c r="V203" i="10"/>
  <c r="P96" i="10"/>
  <c r="U202" i="10"/>
  <c r="Q211" i="10"/>
  <c r="V69" i="10"/>
  <c r="R97" i="10"/>
  <c r="V211" i="10"/>
  <c r="X88" i="10"/>
  <c r="Z211" i="10"/>
  <c r="Q202" i="10"/>
  <c r="T204" i="10"/>
  <c r="U208" i="10"/>
  <c r="Y212" i="10"/>
  <c r="AB5" i="8"/>
  <c r="AA216" i="8"/>
  <c r="X218" i="9"/>
  <c r="W218" i="9"/>
  <c r="V218" i="9"/>
  <c r="U218" i="9"/>
  <c r="T218" i="9"/>
  <c r="S218" i="9"/>
  <c r="AA218" i="9"/>
  <c r="R218" i="9"/>
  <c r="AA203" i="9"/>
  <c r="Q203" i="9"/>
  <c r="R203" i="9"/>
  <c r="S203" i="9"/>
  <c r="Z203" i="9"/>
  <c r="T203" i="9"/>
  <c r="U203" i="9"/>
  <c r="P203" i="9"/>
  <c r="V203" i="9"/>
  <c r="W203" i="9"/>
  <c r="Y203" i="9"/>
  <c r="X203" i="9"/>
  <c r="V207" i="9"/>
  <c r="U207" i="9"/>
  <c r="T207" i="9"/>
  <c r="S207" i="9"/>
  <c r="R207" i="9"/>
  <c r="Q207" i="9"/>
  <c r="P207" i="9"/>
  <c r="AA207" i="9"/>
  <c r="Z207" i="9"/>
  <c r="Y207" i="9"/>
  <c r="X207" i="9"/>
  <c r="W207" i="9"/>
  <c r="W220" i="9"/>
  <c r="V220" i="9"/>
  <c r="U220" i="9"/>
  <c r="T220" i="9"/>
  <c r="S220" i="9"/>
  <c r="R220" i="9"/>
  <c r="Q220" i="9"/>
  <c r="P220" i="9"/>
  <c r="Y220" i="9"/>
  <c r="AA220" i="9"/>
  <c r="Z220" i="9"/>
  <c r="X220" i="9"/>
  <c r="R216" i="9"/>
  <c r="Q216" i="9"/>
  <c r="P216" i="9"/>
  <c r="AA216" i="9"/>
  <c r="Z216" i="9"/>
  <c r="T216" i="9"/>
  <c r="Y216" i="9"/>
  <c r="S216" i="9"/>
  <c r="X216" i="9"/>
  <c r="W216" i="9"/>
  <c r="V216" i="9"/>
  <c r="U216" i="9"/>
  <c r="AA219" i="9"/>
  <c r="Z219" i="9"/>
  <c r="Y219" i="9"/>
  <c r="X219" i="9"/>
  <c r="W219" i="9"/>
  <c r="V219" i="9"/>
  <c r="U219" i="9"/>
  <c r="P219" i="9"/>
  <c r="T219" i="9"/>
  <c r="S219" i="9"/>
  <c r="Q219" i="9"/>
  <c r="R219" i="9"/>
  <c r="Q204" i="9"/>
  <c r="R204" i="9"/>
  <c r="S204" i="9"/>
  <c r="T204" i="9"/>
  <c r="U204" i="9"/>
  <c r="V204" i="9"/>
  <c r="W204" i="9"/>
  <c r="X204" i="9"/>
  <c r="Y204" i="9"/>
  <c r="Z204" i="9"/>
  <c r="AA204" i="9"/>
  <c r="P204" i="9"/>
  <c r="AA215" i="9"/>
  <c r="Z215" i="9"/>
  <c r="Y215" i="9"/>
  <c r="X215" i="9"/>
  <c r="W215" i="9"/>
  <c r="V215" i="9"/>
  <c r="U215" i="9"/>
  <c r="T215" i="9"/>
  <c r="S215" i="9"/>
  <c r="R215" i="9"/>
  <c r="Q215" i="9"/>
  <c r="P215" i="9"/>
  <c r="V214" i="9"/>
  <c r="U214" i="9"/>
  <c r="T214" i="9"/>
  <c r="S214" i="9"/>
  <c r="R214" i="9"/>
  <c r="Q214" i="9"/>
  <c r="P214" i="9"/>
  <c r="AA214" i="9"/>
  <c r="Z214" i="9"/>
  <c r="Y214" i="9"/>
  <c r="X214" i="9"/>
  <c r="W214" i="9"/>
  <c r="S77" i="9"/>
  <c r="R77" i="9"/>
  <c r="Q77" i="9"/>
  <c r="P77" i="9"/>
  <c r="AA77" i="9"/>
  <c r="U77" i="9"/>
  <c r="Z77" i="9"/>
  <c r="Y77" i="9"/>
  <c r="X77" i="9"/>
  <c r="T77" i="9"/>
  <c r="W77" i="9"/>
  <c r="V77" i="9"/>
  <c r="W68" i="9"/>
  <c r="V68" i="9"/>
  <c r="U68" i="9"/>
  <c r="T68" i="9"/>
  <c r="S68" i="9"/>
  <c r="R68" i="9"/>
  <c r="Q68" i="9"/>
  <c r="P68" i="9"/>
  <c r="X68" i="9"/>
  <c r="Y68" i="9"/>
  <c r="AA68" i="9"/>
  <c r="Z68" i="9"/>
  <c r="AA97" i="9"/>
  <c r="Z97" i="9"/>
  <c r="Y97" i="9"/>
  <c r="X97" i="9"/>
  <c r="W97" i="9"/>
  <c r="V97" i="9"/>
  <c r="U97" i="9"/>
  <c r="T97" i="9"/>
  <c r="S97" i="9"/>
  <c r="R97" i="9"/>
  <c r="Q97" i="9"/>
  <c r="P97" i="9"/>
  <c r="AA69" i="9"/>
  <c r="Z69" i="9"/>
  <c r="Y69" i="9"/>
  <c r="X69" i="9"/>
  <c r="W69" i="9"/>
  <c r="V69" i="9"/>
  <c r="U69" i="9"/>
  <c r="T69" i="9"/>
  <c r="S69" i="9"/>
  <c r="R69" i="9"/>
  <c r="Q69" i="9"/>
  <c r="P69" i="9"/>
  <c r="AA212" i="9"/>
  <c r="Z212" i="9"/>
  <c r="Y212" i="9"/>
  <c r="X212" i="9"/>
  <c r="W212" i="9"/>
  <c r="V212" i="9"/>
  <c r="U212" i="9"/>
  <c r="T212" i="9"/>
  <c r="P212" i="9"/>
  <c r="S212" i="9"/>
  <c r="R212" i="9"/>
  <c r="Q212" i="9"/>
  <c r="S96" i="9"/>
  <c r="R96" i="9"/>
  <c r="Q96" i="9"/>
  <c r="P96" i="9"/>
  <c r="AA96" i="9"/>
  <c r="Z96" i="9"/>
  <c r="Y96" i="9"/>
  <c r="U96" i="9"/>
  <c r="T96" i="9"/>
  <c r="X96" i="9"/>
  <c r="W96" i="9"/>
  <c r="V96" i="9"/>
  <c r="S70" i="9"/>
  <c r="R70" i="9"/>
  <c r="Q70" i="9"/>
  <c r="P70" i="9"/>
  <c r="AA70" i="9"/>
  <c r="Z70" i="9"/>
  <c r="Y70" i="9"/>
  <c r="T70" i="9"/>
  <c r="X70" i="9"/>
  <c r="W70" i="9"/>
  <c r="V70" i="9"/>
  <c r="U70" i="9"/>
  <c r="Z211" i="9"/>
  <c r="Y211" i="9"/>
  <c r="X211" i="9"/>
  <c r="W211" i="9"/>
  <c r="V211" i="9"/>
  <c r="U211" i="9"/>
  <c r="T211" i="9"/>
  <c r="S211" i="9"/>
  <c r="R211" i="9"/>
  <c r="Q211" i="9"/>
  <c r="P211" i="9"/>
  <c r="AA211" i="9"/>
  <c r="AA95" i="9"/>
  <c r="Z95" i="9"/>
  <c r="Y95" i="9"/>
  <c r="X95" i="9"/>
  <c r="W95" i="9"/>
  <c r="V95" i="9"/>
  <c r="U95" i="9"/>
  <c r="T95" i="9"/>
  <c r="S95" i="9"/>
  <c r="R95" i="9"/>
  <c r="Q95" i="9"/>
  <c r="P95" i="9"/>
  <c r="R210" i="9"/>
  <c r="Q210" i="9"/>
  <c r="P210" i="9"/>
  <c r="AA210" i="9"/>
  <c r="Z210" i="9"/>
  <c r="Y210" i="9"/>
  <c r="T210" i="9"/>
  <c r="X210" i="9"/>
  <c r="S210" i="9"/>
  <c r="W210" i="9"/>
  <c r="V210" i="9"/>
  <c r="U210" i="9"/>
  <c r="AA88" i="9"/>
  <c r="Z88" i="9"/>
  <c r="Y88" i="9"/>
  <c r="X88" i="9"/>
  <c r="W88" i="9"/>
  <c r="V88" i="9"/>
  <c r="U88" i="9"/>
  <c r="T88" i="9"/>
  <c r="S88" i="9"/>
  <c r="R88" i="9"/>
  <c r="Q88" i="9"/>
  <c r="P88" i="9"/>
  <c r="R202" i="9"/>
  <c r="S202" i="9"/>
  <c r="T202" i="9"/>
  <c r="U202" i="9"/>
  <c r="V202" i="9"/>
  <c r="W202" i="9"/>
  <c r="X202" i="9"/>
  <c r="Y202" i="9"/>
  <c r="Z202" i="9"/>
  <c r="AA202" i="9"/>
  <c r="P202" i="9"/>
  <c r="Q202" i="9"/>
  <c r="W87" i="9"/>
  <c r="V87" i="9"/>
  <c r="U87" i="9"/>
  <c r="T87" i="9"/>
  <c r="S87" i="9"/>
  <c r="R87" i="9"/>
  <c r="Q87" i="9"/>
  <c r="P87" i="9"/>
  <c r="Y87" i="9"/>
  <c r="X87" i="9"/>
  <c r="AA87" i="9"/>
  <c r="Z87" i="9"/>
  <c r="AA78" i="9"/>
  <c r="Z78" i="9"/>
  <c r="Y78" i="9"/>
  <c r="X78" i="9"/>
  <c r="W78" i="9"/>
  <c r="V78" i="9"/>
  <c r="U78" i="9"/>
  <c r="T78" i="9"/>
  <c r="S78" i="9"/>
  <c r="R78" i="9"/>
  <c r="Q78" i="9"/>
  <c r="P78" i="9"/>
  <c r="AA86" i="9"/>
  <c r="Z86" i="9"/>
  <c r="Y86" i="9"/>
  <c r="X86" i="9"/>
  <c r="W86" i="9"/>
  <c r="V86" i="9"/>
  <c r="U86" i="9"/>
  <c r="T86" i="9"/>
  <c r="S86" i="9"/>
  <c r="R86" i="9"/>
  <c r="Q86" i="9"/>
  <c r="P86" i="9"/>
  <c r="AA206" i="9"/>
  <c r="Z206" i="9"/>
  <c r="Y206" i="9"/>
  <c r="X206" i="9"/>
  <c r="W206" i="9"/>
  <c r="V206" i="9"/>
  <c r="U206" i="9"/>
  <c r="T206" i="9"/>
  <c r="S206" i="9"/>
  <c r="P206" i="9"/>
  <c r="R206" i="9"/>
  <c r="Q206" i="9"/>
  <c r="AA79" i="9"/>
  <c r="Z79" i="9"/>
  <c r="Y79" i="9"/>
  <c r="X79" i="9"/>
  <c r="W79" i="9"/>
  <c r="V79" i="9"/>
  <c r="U79" i="9"/>
  <c r="T79" i="9"/>
  <c r="S79" i="9"/>
  <c r="Q79" i="9"/>
  <c r="R79" i="9"/>
  <c r="P79" i="9"/>
  <c r="AB103" i="8"/>
  <c r="AB115" i="8"/>
  <c r="AB3" i="8"/>
  <c r="AB168" i="8"/>
  <c r="AU85" i="8"/>
  <c r="AB158" i="8"/>
  <c r="AB94" i="8"/>
  <c r="Z216" i="8"/>
  <c r="R216" i="8"/>
  <c r="S216" i="8"/>
  <c r="U216" i="8"/>
  <c r="AB36" i="8"/>
  <c r="P216" i="8"/>
  <c r="X208" i="8"/>
  <c r="W212" i="8"/>
  <c r="X212" i="8"/>
  <c r="Y212" i="8"/>
  <c r="Y208" i="8"/>
  <c r="AU59" i="8"/>
  <c r="AU54" i="8"/>
  <c r="W208" i="8"/>
  <c r="Q215" i="8"/>
  <c r="AU171" i="8"/>
  <c r="AU133" i="8"/>
  <c r="AB114" i="8"/>
  <c r="Q208" i="8"/>
  <c r="U215" i="8"/>
  <c r="AB35" i="8"/>
  <c r="AB33" i="8"/>
  <c r="AB113" i="8"/>
  <c r="AU148" i="8"/>
  <c r="AB106" i="8"/>
  <c r="AB104" i="8"/>
  <c r="AU221" i="8"/>
  <c r="AB96" i="8"/>
  <c r="AB105" i="8"/>
  <c r="AB21" i="8"/>
  <c r="AU3" i="8"/>
  <c r="AB165" i="8"/>
  <c r="AB65" i="8"/>
  <c r="S208" i="8"/>
  <c r="AU174" i="8"/>
  <c r="AU76" i="8"/>
  <c r="AU6" i="8"/>
  <c r="Z212" i="10"/>
  <c r="AU106" i="10"/>
  <c r="U77" i="10"/>
  <c r="V212" i="10"/>
  <c r="X211" i="10"/>
  <c r="R96" i="10"/>
  <c r="AB48" i="10"/>
  <c r="X97" i="10"/>
  <c r="U97" i="10"/>
  <c r="Y96" i="10"/>
  <c r="Y97" i="10"/>
  <c r="R211" i="10"/>
  <c r="Z70" i="10"/>
  <c r="S211" i="10"/>
  <c r="P70" i="10"/>
  <c r="V77" i="10"/>
  <c r="Q212" i="10"/>
  <c r="AB36" i="10"/>
  <c r="P212" i="10"/>
  <c r="R212" i="10"/>
  <c r="S212" i="10"/>
  <c r="T212" i="10"/>
  <c r="U212" i="10"/>
  <c r="Y77" i="10"/>
  <c r="X212" i="10"/>
  <c r="AA212" i="10"/>
  <c r="U211" i="10"/>
  <c r="AU154" i="10"/>
  <c r="Z68" i="10"/>
  <c r="Q70" i="10"/>
  <c r="R70" i="10"/>
  <c r="T77" i="10"/>
  <c r="P95" i="10"/>
  <c r="AB192" i="10"/>
  <c r="Q68" i="10"/>
  <c r="Q95" i="10"/>
  <c r="AB152" i="10"/>
  <c r="AB165" i="10"/>
  <c r="R68" i="10"/>
  <c r="R95" i="10"/>
  <c r="AU185" i="10"/>
  <c r="S95" i="10"/>
  <c r="U219" i="10"/>
  <c r="Y88" i="10"/>
  <c r="P88" i="10"/>
  <c r="W77" i="10"/>
  <c r="R77" i="10"/>
  <c r="T95" i="10"/>
  <c r="AA96" i="10"/>
  <c r="Z96" i="10"/>
  <c r="X96" i="10"/>
  <c r="W96" i="10"/>
  <c r="V96" i="10"/>
  <c r="U96" i="10"/>
  <c r="T96" i="10"/>
  <c r="S96" i="10"/>
  <c r="V219" i="10"/>
  <c r="V95" i="10"/>
  <c r="U214" i="10"/>
  <c r="T214" i="10"/>
  <c r="R69" i="10"/>
  <c r="T69" i="10"/>
  <c r="S69" i="10"/>
  <c r="Z219" i="10"/>
  <c r="W95" i="10"/>
  <c r="AB188" i="10"/>
  <c r="AA219" i="10"/>
  <c r="X95" i="10"/>
  <c r="T219" i="10"/>
  <c r="R219" i="10"/>
  <c r="Y95" i="10"/>
  <c r="Z95" i="10"/>
  <c r="W219" i="10"/>
  <c r="S219" i="10"/>
  <c r="AA95" i="10"/>
  <c r="P68" i="10"/>
  <c r="AB34" i="10"/>
  <c r="AU172" i="10"/>
  <c r="P219" i="10"/>
  <c r="AU204" i="10"/>
  <c r="AU202" i="10"/>
  <c r="AB74" i="10"/>
  <c r="AU93" i="10"/>
  <c r="W214" i="10"/>
  <c r="AU198" i="10"/>
  <c r="AU199" i="10"/>
  <c r="AU119" i="10"/>
  <c r="AU40" i="10"/>
  <c r="AB9" i="10"/>
  <c r="Y219" i="10"/>
  <c r="X219" i="10"/>
  <c r="AA70" i="10"/>
  <c r="Y70" i="10"/>
  <c r="X70" i="10"/>
  <c r="W70" i="10"/>
  <c r="V70" i="10"/>
  <c r="U70" i="10"/>
  <c r="T70" i="10"/>
  <c r="AU152" i="10"/>
  <c r="AU195" i="10"/>
  <c r="AU38" i="10"/>
  <c r="AA68" i="10"/>
  <c r="Y68" i="10"/>
  <c r="X68" i="10"/>
  <c r="W68" i="10"/>
  <c r="V68" i="10"/>
  <c r="U68" i="10"/>
  <c r="T68" i="10"/>
  <c r="AU23" i="10"/>
  <c r="AU45" i="10"/>
  <c r="AU50" i="10"/>
  <c r="AU29" i="10"/>
  <c r="AU203" i="10"/>
  <c r="AU28" i="10"/>
  <c r="AU44" i="10"/>
  <c r="AA204" i="10"/>
  <c r="Z204" i="10"/>
  <c r="Y204" i="10"/>
  <c r="AU135" i="10"/>
  <c r="AU10" i="10"/>
  <c r="AU43" i="10"/>
  <c r="AB63" i="10"/>
  <c r="AU39" i="10"/>
  <c r="Z77" i="10"/>
  <c r="AA77" i="10"/>
  <c r="S77" i="10"/>
  <c r="P77" i="10"/>
  <c r="Q77" i="10"/>
  <c r="Y208" i="10"/>
  <c r="X208" i="10"/>
  <c r="W208" i="10"/>
  <c r="T208" i="10"/>
  <c r="S208" i="10"/>
  <c r="Q208" i="10"/>
  <c r="P208" i="10"/>
  <c r="AB210" i="10"/>
  <c r="AU56" i="10"/>
  <c r="AU130" i="10"/>
  <c r="AU176" i="10"/>
  <c r="AU104" i="10"/>
  <c r="AU58" i="10"/>
  <c r="AU15" i="10"/>
  <c r="AU69" i="10"/>
  <c r="AU31" i="10"/>
  <c r="Z88" i="10"/>
  <c r="AA88" i="10"/>
  <c r="W88" i="10"/>
  <c r="V88" i="10"/>
  <c r="U88" i="10"/>
  <c r="T88" i="10"/>
  <c r="S88" i="10"/>
  <c r="R88" i="10"/>
  <c r="AA203" i="10"/>
  <c r="X203" i="10"/>
  <c r="Q203" i="10"/>
  <c r="P203" i="10"/>
  <c r="AU181" i="10"/>
  <c r="AU131" i="10"/>
  <c r="AU121" i="10"/>
  <c r="AU141" i="10"/>
  <c r="AU96" i="10"/>
  <c r="AU11" i="10"/>
  <c r="AU197" i="10"/>
  <c r="AB24" i="10"/>
  <c r="AU41" i="10"/>
  <c r="AA215" i="10"/>
  <c r="Z215" i="10"/>
  <c r="S215" i="10"/>
  <c r="Y215" i="10"/>
  <c r="X215" i="10"/>
  <c r="U215" i="10"/>
  <c r="T215" i="10"/>
  <c r="AU134" i="10"/>
  <c r="AU30" i="10"/>
  <c r="AB92" i="10"/>
  <c r="AU9" i="10"/>
  <c r="R215" i="10"/>
  <c r="AU65" i="10"/>
  <c r="Z97" i="10"/>
  <c r="AA97" i="10"/>
  <c r="W97" i="10"/>
  <c r="S97" i="10"/>
  <c r="Q97" i="10"/>
  <c r="P97" i="10"/>
  <c r="AB126" i="8"/>
  <c r="AB125" i="8"/>
  <c r="AB10" i="8"/>
  <c r="AB11" i="8"/>
  <c r="AB31" i="8"/>
  <c r="AB90" i="8"/>
  <c r="AB190" i="8"/>
  <c r="AB26" i="10"/>
  <c r="AB200" i="10"/>
  <c r="AB106" i="10"/>
  <c r="AB46" i="10"/>
  <c r="AB162" i="10"/>
  <c r="AB172" i="10"/>
  <c r="AB15" i="10"/>
  <c r="AB31" i="10"/>
  <c r="AB45" i="10"/>
  <c r="AB55" i="10"/>
  <c r="AB107" i="10"/>
  <c r="AB171" i="10"/>
  <c r="AB199" i="10"/>
  <c r="AB184" i="10"/>
  <c r="AB13" i="8"/>
  <c r="AB28" i="8"/>
  <c r="AB29" i="8"/>
  <c r="AB123" i="8"/>
  <c r="AB164" i="8"/>
  <c r="AB187" i="8"/>
  <c r="AB202" i="8"/>
  <c r="AB59" i="10"/>
  <c r="AB119" i="10"/>
  <c r="AB198" i="10"/>
  <c r="AB14" i="10"/>
  <c r="AB29" i="10"/>
  <c r="AB28" i="10"/>
  <c r="AB44" i="10"/>
  <c r="AB130" i="10"/>
  <c r="AB129" i="10"/>
  <c r="AB139" i="10"/>
  <c r="AB160" i="10"/>
  <c r="AB170" i="10"/>
  <c r="AB182" i="10"/>
  <c r="AB181" i="10"/>
  <c r="AB196" i="10"/>
  <c r="AB18" i="10"/>
  <c r="AU220" i="10"/>
  <c r="AU219" i="10"/>
  <c r="AB220" i="10"/>
  <c r="AU216" i="10"/>
  <c r="AU212" i="10"/>
  <c r="AU208" i="10"/>
  <c r="AU191" i="10"/>
  <c r="AU193" i="10"/>
  <c r="AB191" i="10"/>
  <c r="AU189" i="10"/>
  <c r="AB179" i="10"/>
  <c r="AB177" i="10"/>
  <c r="AB175" i="10"/>
  <c r="AU174" i="10"/>
  <c r="AU179" i="10"/>
  <c r="AU178" i="10"/>
  <c r="AU175" i="10"/>
  <c r="AU166" i="10"/>
  <c r="AU164" i="10"/>
  <c r="AB167" i="10"/>
  <c r="AU165" i="10"/>
  <c r="AU167" i="10"/>
  <c r="AU155" i="10"/>
  <c r="AB157" i="10"/>
  <c r="AU156" i="10"/>
  <c r="AU151" i="10"/>
  <c r="AB144" i="10"/>
  <c r="AU147" i="10"/>
  <c r="AU146" i="10"/>
  <c r="AU145" i="10"/>
  <c r="AB147" i="10"/>
  <c r="AB137" i="10"/>
  <c r="AU136" i="10"/>
  <c r="AU137" i="10"/>
  <c r="AU127" i="10"/>
  <c r="AU125" i="10"/>
  <c r="AB126" i="10"/>
  <c r="AU126" i="10"/>
  <c r="AB124" i="10"/>
  <c r="AU114" i="10"/>
  <c r="AU117" i="10"/>
  <c r="AU111" i="10"/>
  <c r="AU102" i="10"/>
  <c r="AU91" i="10"/>
  <c r="AB93" i="10"/>
  <c r="AB90" i="10"/>
  <c r="AU92" i="10"/>
  <c r="AU87" i="10"/>
  <c r="AU82" i="10"/>
  <c r="AB83" i="10"/>
  <c r="AB81" i="10"/>
  <c r="AU83" i="10"/>
  <c r="AU81" i="10"/>
  <c r="AU74" i="10"/>
  <c r="AB73" i="10"/>
  <c r="AB75" i="10"/>
  <c r="AU75" i="10"/>
  <c r="AU70" i="10"/>
  <c r="AU68" i="10"/>
  <c r="AB65" i="10"/>
  <c r="AU66" i="10"/>
  <c r="AB66" i="10"/>
  <c r="AU49" i="10"/>
  <c r="AU51" i="10"/>
  <c r="AU36" i="10"/>
  <c r="AU35" i="10"/>
  <c r="AU33" i="10"/>
  <c r="AU21" i="10"/>
  <c r="AU19" i="10"/>
  <c r="AB20" i="10"/>
  <c r="AB5" i="10"/>
  <c r="AU211" i="10"/>
  <c r="AB100" i="10"/>
  <c r="AU171" i="10"/>
  <c r="AU124" i="10"/>
  <c r="AB149" i="10"/>
  <c r="AU79" i="10"/>
  <c r="AU5" i="10"/>
  <c r="AB105" i="10"/>
  <c r="AU26" i="10"/>
  <c r="AB176" i="10"/>
  <c r="AB135" i="10"/>
  <c r="AB79" i="10"/>
  <c r="AU105" i="10"/>
  <c r="AB120" i="10"/>
  <c r="AB111" i="10"/>
  <c r="AU207" i="10"/>
  <c r="AB164" i="10"/>
  <c r="AU120" i="10"/>
  <c r="AB51" i="10"/>
  <c r="AU90" i="10"/>
  <c r="AU72" i="10"/>
  <c r="AU196" i="10"/>
  <c r="AU206" i="10"/>
  <c r="AU170" i="10"/>
  <c r="AU188" i="10"/>
  <c r="AB154" i="10"/>
  <c r="AB116" i="10"/>
  <c r="AU3" i="10"/>
  <c r="AB30" i="10"/>
  <c r="AU14" i="10"/>
  <c r="AB195" i="10"/>
  <c r="AB140" i="10"/>
  <c r="AU190" i="10"/>
  <c r="AU200" i="10"/>
  <c r="AB53" i="10"/>
  <c r="AB49" i="10"/>
  <c r="AB84" i="10"/>
  <c r="AB54" i="10"/>
  <c r="AB64" i="10"/>
  <c r="AB101" i="10"/>
  <c r="AB35" i="10"/>
  <c r="Z216" i="10"/>
  <c r="Q216" i="10"/>
  <c r="P216" i="10"/>
  <c r="AA216" i="10"/>
  <c r="Y216" i="10"/>
  <c r="X216" i="10"/>
  <c r="W216" i="10"/>
  <c r="V216" i="10"/>
  <c r="T216" i="10"/>
  <c r="U216" i="10"/>
  <c r="S216" i="10"/>
  <c r="R216" i="10"/>
  <c r="AU192" i="10"/>
  <c r="AU210" i="10"/>
  <c r="AU142" i="10"/>
  <c r="AB127" i="10"/>
  <c r="AU95" i="10"/>
  <c r="AB114" i="10"/>
  <c r="AU25" i="10"/>
  <c r="AU139" i="10"/>
  <c r="AB25" i="10"/>
  <c r="Z207" i="10"/>
  <c r="AA207" i="10"/>
  <c r="Y207" i="10"/>
  <c r="X207" i="10"/>
  <c r="W207" i="10"/>
  <c r="V207" i="10"/>
  <c r="U207" i="10"/>
  <c r="T207" i="10"/>
  <c r="S207" i="10"/>
  <c r="R207" i="10"/>
  <c r="Q207" i="10"/>
  <c r="P207" i="10"/>
  <c r="AB136" i="10"/>
  <c r="AB193" i="10"/>
  <c r="AU115" i="10"/>
  <c r="AB104" i="10"/>
  <c r="AB82" i="10"/>
  <c r="AU63" i="10"/>
  <c r="AU86" i="10"/>
  <c r="AU88" i="10"/>
  <c r="AU159" i="10"/>
  <c r="AB8" i="10"/>
  <c r="AB109" i="10"/>
  <c r="AB134" i="10"/>
  <c r="AB156" i="10"/>
  <c r="AB186" i="10"/>
  <c r="AB125" i="10"/>
  <c r="AU122" i="10"/>
  <c r="AB166" i="10"/>
  <c r="AU61" i="10"/>
  <c r="AU13" i="10"/>
  <c r="AU160" i="10"/>
  <c r="AB16" i="10"/>
  <c r="AB33" i="10"/>
  <c r="AU20" i="10"/>
  <c r="AU46" i="10"/>
  <c r="AB197" i="10"/>
  <c r="AU64" i="10"/>
  <c r="AU107" i="10"/>
  <c r="AU84" i="10"/>
  <c r="AU59" i="10"/>
  <c r="AU161" i="10"/>
  <c r="AB40" i="10"/>
  <c r="AB19" i="10"/>
  <c r="AU34" i="10"/>
  <c r="AB43" i="10"/>
  <c r="AB155" i="10"/>
  <c r="AU186" i="10"/>
  <c r="AB161" i="10"/>
  <c r="AB189" i="10"/>
  <c r="AU144" i="10"/>
  <c r="AU214" i="10"/>
  <c r="AU60" i="10"/>
  <c r="AU162" i="10"/>
  <c r="AB6" i="10"/>
  <c r="AB3" i="10"/>
  <c r="AB23" i="10"/>
  <c r="AU182" i="10"/>
  <c r="AU169" i="10"/>
  <c r="AU215" i="10"/>
  <c r="AB60" i="10"/>
  <c r="AU18" i="10"/>
  <c r="AU6" i="10"/>
  <c r="AB185" i="10"/>
  <c r="AU140" i="10"/>
  <c r="AU73" i="10"/>
  <c r="AU116" i="10"/>
  <c r="AB58" i="10"/>
  <c r="AB56" i="10"/>
  <c r="AB99" i="10"/>
  <c r="AB178" i="10"/>
  <c r="AU8" i="10"/>
  <c r="AU183" i="10"/>
  <c r="AU132" i="10"/>
  <c r="AU97" i="10"/>
  <c r="AB61" i="10"/>
  <c r="AU129" i="10"/>
  <c r="AB4" i="10"/>
  <c r="AB121" i="10"/>
  <c r="AU4" i="10"/>
  <c r="AU54" i="10"/>
  <c r="AB169" i="10"/>
  <c r="AB38" i="10"/>
  <c r="AB11" i="10"/>
  <c r="AU100" i="10"/>
  <c r="AU16" i="10"/>
  <c r="AB159" i="10"/>
  <c r="AB183" i="10"/>
  <c r="AB145" i="10"/>
  <c r="AB141" i="10"/>
  <c r="AB112" i="10"/>
  <c r="AB50" i="10"/>
  <c r="AB117" i="10"/>
  <c r="AU78" i="10"/>
  <c r="AB10" i="10"/>
  <c r="AU48" i="10"/>
  <c r="AU184" i="10"/>
  <c r="AU177" i="10"/>
  <c r="AB142" i="10"/>
  <c r="AU150" i="10"/>
  <c r="AB110" i="10"/>
  <c r="AB131" i="10"/>
  <c r="AU53" i="10"/>
  <c r="AB72" i="10"/>
  <c r="AU110" i="10"/>
  <c r="AU99" i="10"/>
  <c r="AU24" i="10"/>
  <c r="AB39" i="10"/>
  <c r="AB150" i="10"/>
  <c r="AU218" i="10"/>
  <c r="AB132" i="10"/>
  <c r="AU157" i="10"/>
  <c r="AU77" i="10"/>
  <c r="AU55" i="10"/>
  <c r="AU112" i="10"/>
  <c r="AU101" i="10"/>
  <c r="AB146" i="10"/>
  <c r="AB122" i="10"/>
  <c r="AB151" i="10"/>
  <c r="AB174" i="10"/>
  <c r="AU149" i="10"/>
  <c r="AB102" i="10"/>
  <c r="AB115" i="10"/>
  <c r="AU109" i="10"/>
  <c r="AB21" i="10"/>
  <c r="AB91" i="10"/>
  <c r="AB41" i="10"/>
  <c r="AB13" i="10"/>
  <c r="AB208" i="9"/>
  <c r="AU97" i="9"/>
  <c r="AB141" i="9"/>
  <c r="AB144" i="9"/>
  <c r="AB14" i="9"/>
  <c r="AB23" i="9"/>
  <c r="AB51" i="9"/>
  <c r="AU55" i="9"/>
  <c r="AU38" i="9"/>
  <c r="AB111" i="9"/>
  <c r="AB116" i="9"/>
  <c r="AB28" i="9"/>
  <c r="AB124" i="9"/>
  <c r="AU219" i="9"/>
  <c r="AU114" i="9"/>
  <c r="AU30" i="9"/>
  <c r="AB40" i="9"/>
  <c r="AB159" i="9"/>
  <c r="AB112" i="9"/>
  <c r="AU48" i="9"/>
  <c r="AU20" i="9"/>
  <c r="AU198" i="9"/>
  <c r="AB136" i="9"/>
  <c r="AB122" i="9"/>
  <c r="AB105" i="9"/>
  <c r="AB93" i="9"/>
  <c r="AB147" i="9"/>
  <c r="AU192" i="9"/>
  <c r="AB104" i="9"/>
  <c r="AB137" i="9"/>
  <c r="AB129" i="9"/>
  <c r="AB139" i="9"/>
  <c r="AB146" i="9"/>
  <c r="AB114" i="9"/>
  <c r="AB101" i="9"/>
  <c r="AB64" i="9"/>
  <c r="AB191" i="9"/>
  <c r="AB135" i="9"/>
  <c r="AU211" i="9"/>
  <c r="AB58" i="9"/>
  <c r="AU24" i="9"/>
  <c r="AB24" i="9"/>
  <c r="AU134" i="9"/>
  <c r="AB48" i="9"/>
  <c r="AB20" i="9"/>
  <c r="AU14" i="9"/>
  <c r="AU203" i="9"/>
  <c r="AU141" i="9"/>
  <c r="AB90" i="9"/>
  <c r="AB102" i="9"/>
  <c r="AU172" i="9"/>
  <c r="AB126" i="9"/>
  <c r="AB44" i="9"/>
  <c r="AB18" i="9"/>
  <c r="AB3" i="9"/>
  <c r="AB82" i="9"/>
  <c r="AB140" i="9"/>
  <c r="AU44" i="9"/>
  <c r="AU167" i="9"/>
  <c r="AU132" i="9"/>
  <c r="AB56" i="9"/>
  <c r="AU66" i="9"/>
  <c r="AU16" i="9"/>
  <c r="AB161" i="9"/>
  <c r="AU202" i="9"/>
  <c r="AU170" i="9"/>
  <c r="AU145" i="9"/>
  <c r="AU121" i="9"/>
  <c r="AU56" i="9"/>
  <c r="AU18" i="9"/>
  <c r="AB53" i="9"/>
  <c r="AU111" i="9"/>
  <c r="AU126" i="9"/>
  <c r="AB127" i="9"/>
  <c r="AB92" i="9"/>
  <c r="AU29" i="9"/>
  <c r="AU3" i="9"/>
  <c r="AB120" i="9"/>
  <c r="AB83" i="9"/>
  <c r="AB33" i="9"/>
  <c r="AB26" i="9"/>
  <c r="AU124" i="9"/>
  <c r="AB125" i="9"/>
  <c r="AU154" i="9"/>
  <c r="AU166" i="9"/>
  <c r="AU87" i="9"/>
  <c r="AB81" i="9"/>
  <c r="AU122" i="9"/>
  <c r="AB31" i="9"/>
  <c r="AU35" i="9"/>
  <c r="AB50" i="9"/>
  <c r="AU46" i="9"/>
  <c r="AB54" i="9"/>
  <c r="AU156" i="9"/>
  <c r="AU152" i="9"/>
  <c r="AB132" i="9"/>
  <c r="AB117" i="9"/>
  <c r="AB121" i="9"/>
  <c r="AU129" i="9"/>
  <c r="AB65" i="9"/>
  <c r="AB131" i="9"/>
  <c r="AB164" i="9"/>
  <c r="AB200" i="9"/>
  <c r="AU176" i="9"/>
  <c r="AU164" i="9"/>
  <c r="AB175" i="9"/>
  <c r="AB196" i="9"/>
  <c r="AU95" i="9"/>
  <c r="AU77" i="9"/>
  <c r="AU86" i="9"/>
  <c r="AU8" i="9"/>
  <c r="AB61" i="9"/>
  <c r="AU6" i="9"/>
  <c r="AB38" i="9"/>
  <c r="AU4" i="9"/>
  <c r="AB193" i="9"/>
  <c r="AB149" i="9"/>
  <c r="AB160" i="9"/>
  <c r="AU174" i="9"/>
  <c r="AU196" i="9"/>
  <c r="AU160" i="9"/>
  <c r="AB107" i="9"/>
  <c r="AU206" i="9"/>
  <c r="AU119" i="9"/>
  <c r="AU207" i="9"/>
  <c r="AB156" i="9"/>
  <c r="AU107" i="9"/>
  <c r="AB109" i="9"/>
  <c r="AB49" i="9"/>
  <c r="AB15" i="9"/>
  <c r="AB66" i="9"/>
  <c r="AB30" i="9"/>
  <c r="AB189" i="9"/>
  <c r="AB171" i="9"/>
  <c r="AU212" i="9"/>
  <c r="AU116" i="9"/>
  <c r="AB145" i="9"/>
  <c r="AU64" i="9"/>
  <c r="AU54" i="9"/>
  <c r="AU60" i="9"/>
  <c r="AU34" i="9"/>
  <c r="AU186" i="9"/>
  <c r="AU162" i="9"/>
  <c r="AB154" i="9"/>
  <c r="AB182" i="9"/>
  <c r="AB190" i="9"/>
  <c r="AB115" i="9"/>
  <c r="AB9" i="9"/>
  <c r="AU26" i="9"/>
  <c r="AU36" i="9"/>
  <c r="AU204" i="9"/>
  <c r="AU215" i="9"/>
  <c r="AU210" i="9"/>
  <c r="AU175" i="9"/>
  <c r="AU178" i="9"/>
  <c r="AU182" i="9"/>
  <c r="AU150" i="9"/>
  <c r="AB134" i="9"/>
  <c r="AU139" i="9"/>
  <c r="AU104" i="9"/>
  <c r="AB63" i="9"/>
  <c r="AB36" i="9"/>
  <c r="AB59" i="9"/>
  <c r="AU136" i="9"/>
  <c r="AU50" i="9"/>
  <c r="AB72" i="9"/>
  <c r="AB130" i="9"/>
  <c r="AB99" i="9"/>
  <c r="AB41" i="9"/>
  <c r="AB119" i="9"/>
  <c r="AU51" i="9"/>
  <c r="AU65" i="9"/>
  <c r="AB34" i="9"/>
  <c r="AB165" i="9"/>
  <c r="AB197" i="9"/>
  <c r="AU161" i="9"/>
  <c r="AB74" i="9"/>
  <c r="AB13" i="9"/>
  <c r="AB45" i="9"/>
  <c r="AU13" i="9"/>
  <c r="AU19" i="9"/>
  <c r="AU21" i="9"/>
  <c r="AB195" i="9"/>
  <c r="AB199" i="9"/>
  <c r="AU151" i="9"/>
  <c r="AB188" i="9"/>
  <c r="AU216" i="9"/>
  <c r="AB91" i="9"/>
  <c r="AU9" i="9"/>
  <c r="AB6" i="9"/>
  <c r="AU40" i="9"/>
  <c r="AU169" i="9"/>
  <c r="AB178" i="9"/>
  <c r="AU147" i="9"/>
  <c r="AB43" i="9"/>
  <c r="AU82" i="9"/>
  <c r="AB5" i="9"/>
  <c r="AU200" i="9"/>
  <c r="AB186" i="9"/>
  <c r="AU120" i="9"/>
  <c r="AU53" i="9"/>
  <c r="AU84" i="9"/>
  <c r="AU11" i="9"/>
  <c r="AU10" i="9"/>
  <c r="AU195" i="9"/>
  <c r="AU149" i="9"/>
  <c r="AU197" i="9"/>
  <c r="AB162" i="9"/>
  <c r="AU214" i="9"/>
  <c r="AU70" i="9"/>
  <c r="AU146" i="9"/>
  <c r="AU81" i="9"/>
  <c r="AB179" i="9"/>
  <c r="AB176" i="9"/>
  <c r="AB184" i="9"/>
  <c r="AB142" i="9"/>
  <c r="AB84" i="9"/>
  <c r="AU83" i="9"/>
  <c r="AB4" i="9"/>
  <c r="AB169" i="9"/>
  <c r="AB110" i="9"/>
  <c r="AU137" i="9"/>
  <c r="AB198" i="9"/>
  <c r="AU69" i="9"/>
  <c r="AB8" i="9"/>
  <c r="AB11" i="9"/>
  <c r="AU190" i="9"/>
  <c r="AB157" i="9"/>
  <c r="AU220" i="9"/>
  <c r="AU165" i="9"/>
  <c r="AU183" i="9"/>
  <c r="AU199" i="9"/>
  <c r="AU135" i="9"/>
  <c r="AU144" i="9"/>
  <c r="AB39" i="9"/>
  <c r="AU63" i="9"/>
  <c r="AU68" i="9"/>
  <c r="AB177" i="9"/>
  <c r="AB185" i="9"/>
  <c r="AU193" i="9"/>
  <c r="AB174" i="9"/>
  <c r="AU43" i="9"/>
  <c r="AU5" i="9"/>
  <c r="AB183" i="9"/>
  <c r="AU127" i="9"/>
  <c r="AU140" i="9"/>
  <c r="AU112" i="9"/>
  <c r="AU59" i="9"/>
  <c r="AU45" i="9"/>
  <c r="AU188" i="9"/>
  <c r="AB155" i="9"/>
  <c r="AU159" i="9"/>
  <c r="AU125" i="9"/>
  <c r="AU131" i="9"/>
  <c r="AU39" i="9"/>
  <c r="AB10" i="9"/>
  <c r="AU110" i="9"/>
  <c r="AU91" i="9"/>
  <c r="AB35" i="9"/>
  <c r="AU100" i="9"/>
  <c r="AB16" i="9"/>
  <c r="AU191" i="9"/>
  <c r="AU184" i="9"/>
  <c r="AB151" i="9"/>
  <c r="AU181" i="9"/>
  <c r="AB170" i="9"/>
  <c r="AU117" i="9"/>
  <c r="AB100" i="9"/>
  <c r="AB75" i="9"/>
  <c r="AU106" i="9"/>
  <c r="AU93" i="9"/>
  <c r="AU102" i="9"/>
  <c r="AU49" i="9"/>
  <c r="AU61" i="9"/>
  <c r="AU171" i="9"/>
  <c r="AU185" i="9"/>
  <c r="AB152" i="9"/>
  <c r="AU115" i="9"/>
  <c r="AB25" i="9"/>
  <c r="AU90" i="9"/>
  <c r="AB29" i="9"/>
  <c r="AB106" i="9"/>
  <c r="AU99" i="9"/>
  <c r="AU31" i="9"/>
  <c r="AU79" i="9"/>
  <c r="AU179" i="9"/>
  <c r="AU157" i="9"/>
  <c r="AU189" i="9"/>
  <c r="AB73" i="9"/>
  <c r="AU142" i="9"/>
  <c r="AU92" i="9"/>
  <c r="AU101" i="9"/>
  <c r="AB46" i="9"/>
  <c r="AU58" i="9"/>
  <c r="AU73" i="9"/>
  <c r="AB192" i="9"/>
  <c r="AB172" i="9"/>
  <c r="AU109" i="9"/>
  <c r="AB55" i="9"/>
  <c r="AU88" i="9"/>
  <c r="AU23" i="9"/>
  <c r="AU25" i="9"/>
  <c r="AB60" i="9"/>
  <c r="AU75" i="9"/>
  <c r="AB181" i="9"/>
  <c r="AU218" i="9"/>
  <c r="AU177" i="9"/>
  <c r="AU155" i="9"/>
  <c r="AB166" i="9"/>
  <c r="AB150" i="9"/>
  <c r="AU208" i="9"/>
  <c r="AU105" i="9"/>
  <c r="AU130" i="9"/>
  <c r="AB21" i="9"/>
  <c r="AU41" i="9"/>
  <c r="AU72" i="9"/>
  <c r="AB167" i="9"/>
  <c r="AU96" i="9"/>
  <c r="AU78" i="9"/>
  <c r="AB19" i="9"/>
  <c r="AU33" i="9"/>
  <c r="AU15" i="9"/>
  <c r="AU28" i="9"/>
  <c r="AU74" i="9"/>
  <c r="AU71" i="8"/>
  <c r="AU150" i="8"/>
  <c r="Q216" i="8"/>
  <c r="AB98" i="8"/>
  <c r="Y216" i="8"/>
  <c r="AU18" i="8"/>
  <c r="P208" i="8"/>
  <c r="V208" i="8"/>
  <c r="U208" i="8"/>
  <c r="R208" i="8"/>
  <c r="AU101" i="8"/>
  <c r="AB109" i="8"/>
  <c r="AB176" i="8"/>
  <c r="AB169" i="8"/>
  <c r="T216" i="8"/>
  <c r="AU9" i="8"/>
  <c r="AB179" i="8"/>
  <c r="AB200" i="8"/>
  <c r="AU34" i="8"/>
  <c r="AU113" i="8"/>
  <c r="AU106" i="8"/>
  <c r="AB80" i="8"/>
  <c r="AB84" i="8"/>
  <c r="AB150" i="8"/>
  <c r="AB25" i="8"/>
  <c r="AB225" i="8"/>
  <c r="AB108" i="8"/>
  <c r="AU81" i="8"/>
  <c r="AB151" i="8"/>
  <c r="AB156" i="8"/>
  <c r="AU49" i="8"/>
  <c r="AB203" i="8"/>
  <c r="AB195" i="8"/>
  <c r="AU164" i="8"/>
  <c r="AB175" i="8"/>
  <c r="AU69" i="8"/>
  <c r="AB8" i="8"/>
  <c r="AU88" i="8"/>
  <c r="AU199" i="8"/>
  <c r="AU168" i="8"/>
  <c r="AU212" i="8"/>
  <c r="AU170" i="8"/>
  <c r="W216" i="8"/>
  <c r="AU183" i="8"/>
  <c r="AB45" i="8"/>
  <c r="T215" i="8"/>
  <c r="P215" i="8"/>
  <c r="V216" i="8"/>
  <c r="AU173" i="8"/>
  <c r="AU55" i="8"/>
  <c r="AB19" i="8"/>
  <c r="AB75" i="8"/>
  <c r="AU224" i="8"/>
  <c r="AU225" i="8"/>
  <c r="AU226" i="8"/>
  <c r="AU219" i="8"/>
  <c r="AU218" i="8"/>
  <c r="AU214" i="8"/>
  <c r="AU215" i="8"/>
  <c r="AU211" i="8"/>
  <c r="AU206" i="8"/>
  <c r="AB199" i="8"/>
  <c r="AU202" i="8"/>
  <c r="AU196" i="8"/>
  <c r="AB196" i="8"/>
  <c r="AU195" i="8"/>
  <c r="AB185" i="8"/>
  <c r="AU187" i="8"/>
  <c r="AU185" i="8"/>
  <c r="AB186" i="8"/>
  <c r="AU188" i="8"/>
  <c r="AU190" i="8"/>
  <c r="AB183" i="8"/>
  <c r="AB182" i="8"/>
  <c r="AU180" i="8"/>
  <c r="AB180" i="8"/>
  <c r="AB174" i="8"/>
  <c r="AB173" i="8"/>
  <c r="AU163" i="8"/>
  <c r="AU158" i="8"/>
  <c r="AB161" i="8"/>
  <c r="AB148" i="8"/>
  <c r="AU151" i="8"/>
  <c r="AB143" i="8"/>
  <c r="AU139" i="8"/>
  <c r="AU140" i="8"/>
  <c r="AB138" i="8"/>
  <c r="AB139" i="8"/>
  <c r="AB134" i="8"/>
  <c r="AB131" i="8"/>
  <c r="AB129" i="8"/>
  <c r="AB130" i="8"/>
  <c r="AU129" i="8"/>
  <c r="AU131" i="8"/>
  <c r="AU126" i="8"/>
  <c r="AU124" i="8"/>
  <c r="AB120" i="8"/>
  <c r="AB119" i="8"/>
  <c r="AB111" i="8"/>
  <c r="AB110" i="8"/>
  <c r="AU108" i="8"/>
  <c r="AU100" i="8"/>
  <c r="AB101" i="8"/>
  <c r="AB95" i="8"/>
  <c r="AU96" i="8"/>
  <c r="AB93" i="8"/>
  <c r="AU89" i="8"/>
  <c r="AB88" i="8"/>
  <c r="AU86" i="8"/>
  <c r="AU84" i="8"/>
  <c r="AB83" i="8"/>
  <c r="AB74" i="8"/>
  <c r="AB76" i="8"/>
  <c r="AU74" i="8"/>
  <c r="AB69" i="8"/>
  <c r="AB70" i="8"/>
  <c r="AB68" i="8"/>
  <c r="AB66" i="8"/>
  <c r="AU64" i="8"/>
  <c r="AU66" i="8"/>
  <c r="AU60" i="8"/>
  <c r="AB61" i="8"/>
  <c r="AB56" i="8"/>
  <c r="AB54" i="8"/>
  <c r="AU56" i="8"/>
  <c r="AU44" i="8"/>
  <c r="AU46" i="8"/>
  <c r="AU45" i="8"/>
  <c r="AB46" i="8"/>
  <c r="AU36" i="8"/>
  <c r="AU35" i="8"/>
  <c r="AU28" i="8"/>
  <c r="AU24" i="8"/>
  <c r="AU23" i="8"/>
  <c r="AB26" i="8"/>
  <c r="AU26" i="8"/>
  <c r="AU13" i="8"/>
  <c r="AU15" i="8"/>
  <c r="AB16" i="8"/>
  <c r="AU8" i="8"/>
  <c r="AU10" i="8"/>
  <c r="AU4" i="8"/>
  <c r="AB189" i="8"/>
  <c r="AU186" i="8"/>
  <c r="Y206" i="8"/>
  <c r="X206" i="8"/>
  <c r="V206" i="8"/>
  <c r="S206" i="8"/>
  <c r="Q206" i="8"/>
  <c r="P206" i="8"/>
  <c r="W206" i="8"/>
  <c r="U206" i="8"/>
  <c r="T206" i="8"/>
  <c r="R206" i="8"/>
  <c r="AA206" i="8"/>
  <c r="Z206" i="8"/>
  <c r="AU200" i="8"/>
  <c r="AU43" i="8"/>
  <c r="AU63" i="8"/>
  <c r="AU154" i="8"/>
  <c r="AB38" i="8"/>
  <c r="AB41" i="8"/>
  <c r="AB79" i="8"/>
  <c r="AB14" i="8"/>
  <c r="AB85" i="8"/>
  <c r="AU125" i="8"/>
  <c r="AB78" i="8"/>
  <c r="AB201" i="8"/>
  <c r="AB192" i="8"/>
  <c r="AB188" i="8"/>
  <c r="AU165" i="8"/>
  <c r="AB81" i="8"/>
  <c r="AB100" i="8"/>
  <c r="AB149" i="8"/>
  <c r="AU20" i="8"/>
  <c r="AB34" i="8"/>
  <c r="AB4" i="8"/>
  <c r="AU156" i="8"/>
  <c r="AB63" i="8"/>
  <c r="AU61" i="8"/>
  <c r="AU116" i="8"/>
  <c r="AU153" i="8"/>
  <c r="AB154" i="8"/>
  <c r="AB60" i="8"/>
  <c r="AU149" i="8"/>
  <c r="Q210" i="8"/>
  <c r="Z210" i="8"/>
  <c r="W210" i="8"/>
  <c r="U210" i="8"/>
  <c r="T210" i="8"/>
  <c r="S210" i="8"/>
  <c r="P210" i="8"/>
  <c r="R210" i="8"/>
  <c r="AA210" i="8"/>
  <c r="Y210" i="8"/>
  <c r="X210" i="8"/>
  <c r="V210" i="8"/>
  <c r="AB170" i="8"/>
  <c r="AU189" i="8"/>
  <c r="AB181" i="8"/>
  <c r="AB124" i="8"/>
  <c r="AU91" i="8"/>
  <c r="AB86" i="8"/>
  <c r="AU115" i="8"/>
  <c r="AB55" i="8"/>
  <c r="AU65" i="8"/>
  <c r="AU73" i="8"/>
  <c r="AU25" i="8"/>
  <c r="AU155" i="8"/>
  <c r="AB58" i="8"/>
  <c r="AB9" i="8"/>
  <c r="AU95" i="8"/>
  <c r="AU50" i="8"/>
  <c r="AU68" i="8"/>
  <c r="AU201" i="8"/>
  <c r="AB153" i="8"/>
  <c r="AB140" i="8"/>
  <c r="AU90" i="8"/>
  <c r="AB50" i="8"/>
  <c r="AB133" i="8"/>
  <c r="AU70" i="8"/>
  <c r="AB30" i="8"/>
  <c r="AU144" i="8"/>
  <c r="AB136" i="8"/>
  <c r="AU93" i="8"/>
  <c r="AB71" i="8"/>
  <c r="AU80" i="8"/>
  <c r="AU181" i="8"/>
  <c r="AU178" i="8"/>
  <c r="AU143" i="8"/>
  <c r="AU94" i="8"/>
  <c r="AU166" i="8"/>
  <c r="AU179" i="8"/>
  <c r="AB219" i="8"/>
  <c r="AU160" i="8"/>
  <c r="AU58" i="8"/>
  <c r="AB193" i="8"/>
  <c r="AU98" i="8"/>
  <c r="AB24" i="8"/>
  <c r="AU146" i="8"/>
  <c r="AB20" i="8"/>
  <c r="AU169" i="8"/>
  <c r="AU182" i="8"/>
  <c r="AB135" i="8"/>
  <c r="AU53" i="8"/>
  <c r="AB159" i="8"/>
  <c r="AU159" i="8"/>
  <c r="AB40" i="8"/>
  <c r="AB128" i="8"/>
  <c r="AB48" i="8"/>
  <c r="AB89" i="8"/>
  <c r="AU128" i="8"/>
  <c r="AU145" i="8"/>
  <c r="AU83" i="8"/>
  <c r="AU51" i="8"/>
  <c r="AU130" i="8"/>
  <c r="Y207" i="8"/>
  <c r="Q207" i="8"/>
  <c r="P207" i="8"/>
  <c r="R207" i="8"/>
  <c r="W207" i="8"/>
  <c r="V207" i="8"/>
  <c r="U207" i="8"/>
  <c r="AA207" i="8"/>
  <c r="Z207" i="8"/>
  <c r="X207" i="8"/>
  <c r="T207" i="8"/>
  <c r="S207" i="8"/>
  <c r="AB224" i="8"/>
  <c r="AU220" i="8"/>
  <c r="AU161" i="8"/>
  <c r="AU99" i="8"/>
  <c r="AB73" i="8"/>
  <c r="AB51" i="8"/>
  <c r="AU48" i="8"/>
  <c r="AU78" i="8"/>
  <c r="AU119" i="8"/>
  <c r="AU30" i="8"/>
  <c r="AU29" i="8"/>
  <c r="AB39" i="8"/>
  <c r="AB141" i="8"/>
  <c r="AB220" i="8"/>
  <c r="AU114" i="8"/>
  <c r="AU104" i="8"/>
  <c r="AU19" i="8"/>
  <c r="AU103" i="8"/>
  <c r="AU109" i="8"/>
  <c r="AU16" i="8"/>
  <c r="AB15" i="8"/>
  <c r="AU11" i="8"/>
  <c r="AU118" i="8"/>
  <c r="U214" i="8"/>
  <c r="AA214" i="8"/>
  <c r="Z214" i="8"/>
  <c r="Y214" i="8"/>
  <c r="X214" i="8"/>
  <c r="W214" i="8"/>
  <c r="T214" i="8"/>
  <c r="S214" i="8"/>
  <c r="V214" i="8"/>
  <c r="R214" i="8"/>
  <c r="Q214" i="8"/>
  <c r="P214" i="8"/>
  <c r="AB221" i="8"/>
  <c r="AB218" i="8"/>
  <c r="AB146" i="8"/>
  <c r="AU216" i="8"/>
  <c r="AB178" i="8"/>
  <c r="AU134" i="8"/>
  <c r="AU79" i="8"/>
  <c r="AU21" i="8"/>
  <c r="AU121" i="8"/>
  <c r="AB18" i="8"/>
  <c r="AB171" i="8"/>
  <c r="AU14" i="8"/>
  <c r="AB145" i="8"/>
  <c r="AU75" i="8"/>
  <c r="AU120" i="8"/>
  <c r="AB59" i="8"/>
  <c r="AB23" i="8"/>
  <c r="AU31" i="8"/>
  <c r="AB118" i="8"/>
  <c r="AU41" i="8"/>
  <c r="AB194" i="8"/>
  <c r="AU193" i="8"/>
  <c r="AB197" i="8"/>
  <c r="AB144" i="8"/>
  <c r="AU39" i="8"/>
  <c r="AB223" i="8"/>
  <c r="AB155" i="8"/>
  <c r="AU207" i="8"/>
  <c r="AU136" i="8"/>
  <c r="AU203" i="8"/>
  <c r="AU138" i="8"/>
  <c r="AU197" i="8"/>
  <c r="AB99" i="8"/>
  <c r="AU38" i="8"/>
  <c r="AB44" i="8"/>
  <c r="AB64" i="8"/>
  <c r="AB91" i="8"/>
  <c r="AU33" i="8"/>
  <c r="AB226" i="8"/>
  <c r="AB49" i="8"/>
  <c r="AU223" i="8"/>
  <c r="AU175" i="8"/>
  <c r="AU208" i="8"/>
  <c r="AB204" i="8"/>
  <c r="AU135" i="8"/>
  <c r="AU204" i="8"/>
  <c r="AB121" i="8"/>
  <c r="AU141" i="8"/>
  <c r="AU192" i="8"/>
  <c r="AU40" i="8"/>
  <c r="AB43" i="8"/>
  <c r="AU110" i="8"/>
  <c r="AB6" i="8"/>
  <c r="AU210" i="8"/>
  <c r="AU176" i="8"/>
  <c r="AB163" i="8"/>
  <c r="AB166" i="8"/>
  <c r="AU194" i="8"/>
  <c r="AB160" i="8"/>
  <c r="AU111" i="8"/>
  <c r="AU5" i="8"/>
  <c r="AU123" i="8"/>
  <c r="AU105" i="8"/>
  <c r="AB53" i="8"/>
  <c r="P229" i="8" l="1"/>
  <c r="AB86" i="10"/>
  <c r="AV86" i="10" s="1"/>
  <c r="AB206" i="10"/>
  <c r="AV206" i="10" s="1"/>
  <c r="AB218" i="10"/>
  <c r="AB87" i="10"/>
  <c r="AV87" i="10" s="1"/>
  <c r="AB78" i="10"/>
  <c r="AV78" i="10" s="1"/>
  <c r="AV38" i="10"/>
  <c r="AV185" i="10"/>
  <c r="AV154" i="10"/>
  <c r="U223" i="10"/>
  <c r="W223" i="10"/>
  <c r="AV172" i="10"/>
  <c r="T223" i="10"/>
  <c r="X223" i="10"/>
  <c r="Y223" i="10"/>
  <c r="AA223" i="10"/>
  <c r="Z223" i="10"/>
  <c r="R223" i="10"/>
  <c r="P223" i="10"/>
  <c r="S223" i="10"/>
  <c r="Q223" i="10"/>
  <c r="V223" i="10"/>
  <c r="AV190" i="10"/>
  <c r="AV191" i="10"/>
  <c r="AB202" i="10"/>
  <c r="AV202" i="10" s="1"/>
  <c r="AV144" i="10"/>
  <c r="AV135" i="10"/>
  <c r="AV131" i="10"/>
  <c r="AB204" i="10"/>
  <c r="AV204" i="10" s="1"/>
  <c r="AB212" i="10"/>
  <c r="AV212" i="10" s="1"/>
  <c r="AV75" i="10"/>
  <c r="AV112" i="10"/>
  <c r="AV189" i="10"/>
  <c r="AB218" i="9"/>
  <c r="AV218" i="9" s="1"/>
  <c r="Z223" i="9"/>
  <c r="U223" i="9"/>
  <c r="P223" i="9"/>
  <c r="AA223" i="9"/>
  <c r="X223" i="9"/>
  <c r="T223" i="9"/>
  <c r="W223" i="9"/>
  <c r="V223" i="9"/>
  <c r="Y223" i="9"/>
  <c r="Q223" i="9"/>
  <c r="R223" i="9"/>
  <c r="S223" i="9"/>
  <c r="AB95" i="9"/>
  <c r="AV95" i="9" s="1"/>
  <c r="AB69" i="9"/>
  <c r="AV69" i="9" s="1"/>
  <c r="AV59" i="8"/>
  <c r="R229" i="8"/>
  <c r="Y229" i="8"/>
  <c r="AV13" i="8"/>
  <c r="V229" i="8"/>
  <c r="AA229" i="8"/>
  <c r="Q229" i="8"/>
  <c r="AV218" i="8"/>
  <c r="AV225" i="8"/>
  <c r="AV54" i="8"/>
  <c r="AV164" i="8"/>
  <c r="S229" i="8"/>
  <c r="X229" i="8"/>
  <c r="Z229" i="8"/>
  <c r="AV221" i="8"/>
  <c r="T229" i="8"/>
  <c r="U229" i="8"/>
  <c r="W229" i="8"/>
  <c r="AV5" i="8"/>
  <c r="AV158" i="8"/>
  <c r="AV3" i="8"/>
  <c r="AV105" i="8"/>
  <c r="AV103" i="8"/>
  <c r="AV153" i="8"/>
  <c r="AV116" i="8"/>
  <c r="AB211" i="10"/>
  <c r="AV211" i="10" s="1"/>
  <c r="AV150" i="8"/>
  <c r="AV115" i="8"/>
  <c r="AV33" i="8"/>
  <c r="AV187" i="8"/>
  <c r="AB212" i="8"/>
  <c r="AV212" i="8" s="1"/>
  <c r="AV173" i="8"/>
  <c r="AB86" i="9"/>
  <c r="AV86" i="9" s="1"/>
  <c r="AB216" i="9"/>
  <c r="AV216" i="9" s="1"/>
  <c r="AB70" i="9"/>
  <c r="AV70" i="9" s="1"/>
  <c r="AV115" i="9"/>
  <c r="AB79" i="9"/>
  <c r="AV79" i="9" s="1"/>
  <c r="AB87" i="9"/>
  <c r="AV87" i="9" s="1"/>
  <c r="AB207" i="9"/>
  <c r="AV207" i="9" s="1"/>
  <c r="AB78" i="9"/>
  <c r="AV78" i="9" s="1"/>
  <c r="AB219" i="9"/>
  <c r="AV219" i="9" s="1"/>
  <c r="AB97" i="9"/>
  <c r="AV97" i="9" s="1"/>
  <c r="AB88" i="9"/>
  <c r="AV88" i="9" s="1"/>
  <c r="AB68" i="9"/>
  <c r="AV68" i="9" s="1"/>
  <c r="AB220" i="9"/>
  <c r="AV220" i="9" s="1"/>
  <c r="AB96" i="9"/>
  <c r="AV96" i="9" s="1"/>
  <c r="AU223" i="9"/>
  <c r="C22" i="6" s="1"/>
  <c r="AB77" i="9"/>
  <c r="AB215" i="9"/>
  <c r="AV215" i="9" s="1"/>
  <c r="AV35" i="8"/>
  <c r="AV36" i="8"/>
  <c r="AV123" i="8"/>
  <c r="AB215" i="8"/>
  <c r="AV215" i="8" s="1"/>
  <c r="AV49" i="8"/>
  <c r="AV226" i="8"/>
  <c r="AV182" i="8"/>
  <c r="AV96" i="8"/>
  <c r="AV19" i="8"/>
  <c r="AV169" i="8"/>
  <c r="AV163" i="8"/>
  <c r="AV199" i="8"/>
  <c r="AU229" i="8"/>
  <c r="D21" i="6" s="1"/>
  <c r="AV31" i="8"/>
  <c r="AV75" i="8"/>
  <c r="AV101" i="8"/>
  <c r="AV84" i="8"/>
  <c r="AV29" i="8"/>
  <c r="AV148" i="8"/>
  <c r="AV156" i="8"/>
  <c r="AV8" i="8"/>
  <c r="AV106" i="8"/>
  <c r="AV66" i="8"/>
  <c r="AV168" i="8"/>
  <c r="AV11" i="8"/>
  <c r="AV94" i="8"/>
  <c r="AV9" i="8"/>
  <c r="AV131" i="8"/>
  <c r="AV204" i="8"/>
  <c r="AV28" i="8"/>
  <c r="AV129" i="8"/>
  <c r="AV224" i="8"/>
  <c r="AV55" i="8"/>
  <c r="AV85" i="8"/>
  <c r="AB216" i="8"/>
  <c r="AV216" i="8" s="1"/>
  <c r="AV185" i="8"/>
  <c r="AV141" i="9"/>
  <c r="AV15" i="8"/>
  <c r="AV81" i="8"/>
  <c r="AV126" i="8"/>
  <c r="AV180" i="8"/>
  <c r="AV45" i="8"/>
  <c r="AV165" i="8"/>
  <c r="AV74" i="8"/>
  <c r="AV133" i="8"/>
  <c r="AV76" i="8"/>
  <c r="AV183" i="8"/>
  <c r="AV190" i="8"/>
  <c r="AV80" i="8"/>
  <c r="AV104" i="8"/>
  <c r="AV65" i="8"/>
  <c r="AV6" i="8"/>
  <c r="AV114" i="8"/>
  <c r="AV125" i="8"/>
  <c r="AV46" i="8"/>
  <c r="AB208" i="8"/>
  <c r="AV208" i="8" s="1"/>
  <c r="AV151" i="8"/>
  <c r="AV130" i="8"/>
  <c r="AV18" i="8"/>
  <c r="AV83" i="8"/>
  <c r="AV219" i="8"/>
  <c r="AV171" i="8"/>
  <c r="AV113" i="8"/>
  <c r="AV21" i="8"/>
  <c r="AV26" i="8"/>
  <c r="AV174" i="8"/>
  <c r="AB219" i="10"/>
  <c r="AV219" i="10" s="1"/>
  <c r="AV218" i="10"/>
  <c r="AV41" i="10"/>
  <c r="AV73" i="10"/>
  <c r="AB214" i="10"/>
  <c r="AV214" i="10" s="1"/>
  <c r="AB96" i="10"/>
  <c r="AV96" i="10" s="1"/>
  <c r="AV34" i="10"/>
  <c r="AB69" i="10"/>
  <c r="AV69" i="10" s="1"/>
  <c r="AV11" i="10"/>
  <c r="AV174" i="10"/>
  <c r="AV48" i="10"/>
  <c r="AV74" i="10"/>
  <c r="AV179" i="10"/>
  <c r="AB97" i="10"/>
  <c r="AV97" i="10" s="1"/>
  <c r="AB215" i="10"/>
  <c r="AV215" i="10" s="1"/>
  <c r="AV81" i="10"/>
  <c r="AV136" i="10"/>
  <c r="AV178" i="10"/>
  <c r="AV15" i="10"/>
  <c r="AV29" i="10"/>
  <c r="AV65" i="10"/>
  <c r="AV166" i="10"/>
  <c r="AV36" i="10"/>
  <c r="AB95" i="10"/>
  <c r="AV95" i="10" s="1"/>
  <c r="AV93" i="10"/>
  <c r="AV106" i="10"/>
  <c r="AV9" i="10"/>
  <c r="AB203" i="10"/>
  <c r="AV203" i="10" s="1"/>
  <c r="AV59" i="10"/>
  <c r="AB88" i="10"/>
  <c r="AV88" i="10" s="1"/>
  <c r="AV134" i="10"/>
  <c r="AV5" i="10"/>
  <c r="AV101" i="10"/>
  <c r="AV177" i="10"/>
  <c r="AV175" i="10"/>
  <c r="AV167" i="10"/>
  <c r="AV165" i="10"/>
  <c r="AV102" i="10"/>
  <c r="AV114" i="10"/>
  <c r="AV157" i="10"/>
  <c r="AV127" i="10"/>
  <c r="AV50" i="10"/>
  <c r="AV193" i="10"/>
  <c r="AV49" i="10"/>
  <c r="AV51" i="10"/>
  <c r="AV152" i="10"/>
  <c r="AV210" i="10"/>
  <c r="AB70" i="10"/>
  <c r="AV70" i="10" s="1"/>
  <c r="AV160" i="10"/>
  <c r="AV192" i="10"/>
  <c r="AV164" i="10"/>
  <c r="AV125" i="10"/>
  <c r="AB208" i="10"/>
  <c r="AV208" i="10" s="1"/>
  <c r="AV199" i="10"/>
  <c r="AV91" i="10"/>
  <c r="AV83" i="10"/>
  <c r="AV137" i="10"/>
  <c r="AV21" i="10"/>
  <c r="AV56" i="10"/>
  <c r="AV195" i="10"/>
  <c r="AV30" i="10"/>
  <c r="AV28" i="10"/>
  <c r="AB77" i="10"/>
  <c r="AV77" i="10" s="1"/>
  <c r="AV156" i="10"/>
  <c r="AV146" i="10"/>
  <c r="AV188" i="10"/>
  <c r="AV117" i="10"/>
  <c r="AV33" i="10"/>
  <c r="AV44" i="10"/>
  <c r="AV31" i="10"/>
  <c r="AV121" i="10"/>
  <c r="AV92" i="10"/>
  <c r="AB68" i="10"/>
  <c r="AV68" i="10" s="1"/>
  <c r="AV35" i="10"/>
  <c r="AV24" i="10"/>
  <c r="AV63" i="10"/>
  <c r="AV198" i="10"/>
  <c r="AV99" i="10"/>
  <c r="AV141" i="10"/>
  <c r="AV23" i="10"/>
  <c r="AV197" i="10"/>
  <c r="AV119" i="10"/>
  <c r="AV39" i="10"/>
  <c r="AV104" i="10"/>
  <c r="AV90" i="10"/>
  <c r="AV124" i="10"/>
  <c r="AV58" i="10"/>
  <c r="AV126" i="10"/>
  <c r="AV181" i="10"/>
  <c r="AV122" i="10"/>
  <c r="AV43" i="10"/>
  <c r="AU223" i="10"/>
  <c r="D22" i="6" s="1"/>
  <c r="AV10" i="10"/>
  <c r="AV18" i="10"/>
  <c r="AV19" i="10"/>
  <c r="AV82" i="10"/>
  <c r="AV4" i="10"/>
  <c r="AV40" i="10"/>
  <c r="AV176" i="10"/>
  <c r="AV130" i="10"/>
  <c r="AV45" i="10"/>
  <c r="AV200" i="10"/>
  <c r="AV132" i="10"/>
  <c r="AV46" i="10"/>
  <c r="AV55" i="10"/>
  <c r="AV40" i="8"/>
  <c r="AV203" i="8"/>
  <c r="AV16" i="8"/>
  <c r="AV176" i="8"/>
  <c r="AV10" i="8"/>
  <c r="AV30" i="8"/>
  <c r="AV70" i="8"/>
  <c r="AV90" i="8"/>
  <c r="AV161" i="10"/>
  <c r="AV26" i="10"/>
  <c r="AV162" i="10"/>
  <c r="AV142" i="10"/>
  <c r="AV171" i="10"/>
  <c r="AV107" i="10"/>
  <c r="AV170" i="10"/>
  <c r="AV184" i="10"/>
  <c r="AV202" i="8"/>
  <c r="AV182" i="10"/>
  <c r="AV69" i="8"/>
  <c r="AV98" i="8"/>
  <c r="AV109" i="8"/>
  <c r="AV14" i="10"/>
  <c r="AV129" i="10"/>
  <c r="AV139" i="10"/>
  <c r="AV183" i="10"/>
  <c r="AV196" i="10"/>
  <c r="AV220" i="10"/>
  <c r="AV155" i="10"/>
  <c r="AV151" i="10"/>
  <c r="AV145" i="10"/>
  <c r="AV147" i="10"/>
  <c r="AV111" i="10"/>
  <c r="AV109" i="10"/>
  <c r="AV110" i="10"/>
  <c r="AV100" i="10"/>
  <c r="AV64" i="10"/>
  <c r="AV66" i="10"/>
  <c r="AV20" i="10"/>
  <c r="AV6" i="10"/>
  <c r="AV8" i="10"/>
  <c r="AV25" i="10"/>
  <c r="AV72" i="10"/>
  <c r="AV79" i="10"/>
  <c r="AV54" i="10"/>
  <c r="AV60" i="10"/>
  <c r="AV115" i="10"/>
  <c r="AV13" i="10"/>
  <c r="AV116" i="10"/>
  <c r="AV61" i="10"/>
  <c r="AB207" i="10"/>
  <c r="AV207" i="10" s="1"/>
  <c r="AV120" i="10"/>
  <c r="AV186" i="10"/>
  <c r="AV140" i="10"/>
  <c r="AV3" i="10"/>
  <c r="AV149" i="10"/>
  <c r="AV53" i="10"/>
  <c r="AV105" i="10"/>
  <c r="AV150" i="10"/>
  <c r="AV84" i="10"/>
  <c r="AV159" i="10"/>
  <c r="AB216" i="10"/>
  <c r="AV216" i="10" s="1"/>
  <c r="AV16" i="10"/>
  <c r="AV169" i="10"/>
  <c r="AB214" i="9"/>
  <c r="AV214" i="9" s="1"/>
  <c r="AV114" i="9"/>
  <c r="AV208" i="9"/>
  <c r="AV49" i="9"/>
  <c r="AB212" i="9"/>
  <c r="AV212" i="9" s="1"/>
  <c r="AV93" i="9"/>
  <c r="AV116" i="9"/>
  <c r="AV24" i="9"/>
  <c r="AB210" i="9"/>
  <c r="AV210" i="9" s="1"/>
  <c r="AV104" i="9"/>
  <c r="AV33" i="9"/>
  <c r="AV122" i="9"/>
  <c r="AV84" i="9"/>
  <c r="AV46" i="9"/>
  <c r="AV16" i="9"/>
  <c r="AV99" i="9"/>
  <c r="AV23" i="9"/>
  <c r="AB202" i="9"/>
  <c r="AV202" i="9" s="1"/>
  <c r="AV58" i="9"/>
  <c r="AV34" i="9"/>
  <c r="AV126" i="9"/>
  <c r="AV129" i="9"/>
  <c r="AV172" i="9"/>
  <c r="AV8" i="9"/>
  <c r="AV193" i="9"/>
  <c r="AV137" i="9"/>
  <c r="AV111" i="9"/>
  <c r="AV166" i="9"/>
  <c r="AV136" i="9"/>
  <c r="AV164" i="9"/>
  <c r="AV92" i="9"/>
  <c r="AV61" i="9"/>
  <c r="AV39" i="9"/>
  <c r="AV144" i="9"/>
  <c r="AV13" i="9"/>
  <c r="AV105" i="9"/>
  <c r="AV140" i="9"/>
  <c r="AV190" i="9"/>
  <c r="AV124" i="9"/>
  <c r="AB204" i="9"/>
  <c r="AV204" i="9" s="1"/>
  <c r="AV6" i="9"/>
  <c r="AV186" i="9"/>
  <c r="AV14" i="9"/>
  <c r="AV30" i="9"/>
  <c r="AV41" i="9"/>
  <c r="AV160" i="9"/>
  <c r="AV162" i="9"/>
  <c r="AV196" i="9"/>
  <c r="AV198" i="9"/>
  <c r="AV101" i="9"/>
  <c r="AV174" i="9"/>
  <c r="AV91" i="9"/>
  <c r="AV182" i="9"/>
  <c r="AV38" i="9"/>
  <c r="AV3" i="9"/>
  <c r="AV44" i="9"/>
  <c r="AV189" i="9"/>
  <c r="AV139" i="9"/>
  <c r="AV28" i="9"/>
  <c r="AV135" i="9"/>
  <c r="AV82" i="9"/>
  <c r="AV51" i="9"/>
  <c r="AV121" i="9"/>
  <c r="AV55" i="9"/>
  <c r="AV145" i="9"/>
  <c r="AV120" i="9"/>
  <c r="AV134" i="9"/>
  <c r="AV150" i="9"/>
  <c r="AV54" i="9"/>
  <c r="AV177" i="9"/>
  <c r="AV106" i="9"/>
  <c r="AV159" i="9"/>
  <c r="AV64" i="9"/>
  <c r="AV102" i="9"/>
  <c r="AV178" i="9"/>
  <c r="AV4" i="9"/>
  <c r="AV81" i="9"/>
  <c r="AV147" i="9"/>
  <c r="AV112" i="9"/>
  <c r="AB206" i="9"/>
  <c r="AV206" i="9" s="1"/>
  <c r="AV146" i="9"/>
  <c r="AV167" i="9"/>
  <c r="AV40" i="9"/>
  <c r="AB203" i="9"/>
  <c r="AV203" i="9" s="1"/>
  <c r="AV90" i="9"/>
  <c r="AV191" i="9"/>
  <c r="AB211" i="9"/>
  <c r="AV211" i="9" s="1"/>
  <c r="AV127" i="9"/>
  <c r="AV192" i="9"/>
  <c r="AV152" i="9"/>
  <c r="AV9" i="9"/>
  <c r="AV18" i="9"/>
  <c r="AV20" i="9"/>
  <c r="AV15" i="9"/>
  <c r="AV59" i="9"/>
  <c r="AV149" i="9"/>
  <c r="AV48" i="9"/>
  <c r="AV154" i="9"/>
  <c r="AV184" i="9"/>
  <c r="AV36" i="9"/>
  <c r="AV29" i="9"/>
  <c r="AV165" i="9"/>
  <c r="AV176" i="9"/>
  <c r="AV21" i="9"/>
  <c r="AV72" i="9"/>
  <c r="AV109" i="9"/>
  <c r="AV26" i="9"/>
  <c r="AV10" i="9"/>
  <c r="AV130" i="9"/>
  <c r="AV185" i="9"/>
  <c r="AV100" i="9"/>
  <c r="AV119" i="9"/>
  <c r="AV107" i="9"/>
  <c r="AV73" i="9"/>
  <c r="AV50" i="9"/>
  <c r="AV171" i="9"/>
  <c r="AV35" i="9"/>
  <c r="AV161" i="9"/>
  <c r="AV56" i="9"/>
  <c r="AV125" i="9"/>
  <c r="AV63" i="9"/>
  <c r="AV53" i="9"/>
  <c r="AV66" i="9"/>
  <c r="AV75" i="9"/>
  <c r="AV117" i="9"/>
  <c r="AV188" i="9"/>
  <c r="AV83" i="9"/>
  <c r="AV175" i="9"/>
  <c r="AV60" i="9"/>
  <c r="AV31" i="9"/>
  <c r="AV170" i="9"/>
  <c r="AV45" i="9"/>
  <c r="AV200" i="9"/>
  <c r="AV132" i="9"/>
  <c r="AV65" i="9"/>
  <c r="AV156" i="9"/>
  <c r="AV131" i="9"/>
  <c r="AV195" i="9"/>
  <c r="AV179" i="9"/>
  <c r="AV11" i="9"/>
  <c r="AV5" i="9"/>
  <c r="AV157" i="9"/>
  <c r="AV25" i="9"/>
  <c r="AV181" i="9"/>
  <c r="AV199" i="9"/>
  <c r="AV151" i="9"/>
  <c r="AV183" i="9"/>
  <c r="AV43" i="9"/>
  <c r="AV19" i="9"/>
  <c r="AV74" i="9"/>
  <c r="AV110" i="9"/>
  <c r="AV169" i="9"/>
  <c r="AV155" i="9"/>
  <c r="AV142" i="9"/>
  <c r="AV197" i="9"/>
  <c r="AV71" i="8"/>
  <c r="AV195" i="8"/>
  <c r="AV196" i="8"/>
  <c r="AV25" i="8"/>
  <c r="AV93" i="8"/>
  <c r="AV108" i="8"/>
  <c r="AV44" i="8"/>
  <c r="AV60" i="8"/>
  <c r="AV211" i="8"/>
  <c r="AV192" i="8"/>
  <c r="AV24" i="8"/>
  <c r="AV170" i="8"/>
  <c r="AV61" i="8"/>
  <c r="AV201" i="8"/>
  <c r="AV34" i="8"/>
  <c r="AV179" i="8"/>
  <c r="AV188" i="8"/>
  <c r="AV200" i="8"/>
  <c r="AV175" i="8"/>
  <c r="AV89" i="8"/>
  <c r="AV88" i="8"/>
  <c r="AV139" i="8"/>
  <c r="AV155" i="8"/>
  <c r="AV186" i="8"/>
  <c r="AV189" i="8"/>
  <c r="AV178" i="8"/>
  <c r="AV161" i="8"/>
  <c r="AV160" i="8"/>
  <c r="AV154" i="8"/>
  <c r="AV145" i="8"/>
  <c r="AV143" i="8"/>
  <c r="AV140" i="8"/>
  <c r="AV138" i="8"/>
  <c r="AV134" i="8"/>
  <c r="AV135" i="8"/>
  <c r="AV136" i="8"/>
  <c r="AV128" i="8"/>
  <c r="AV124" i="8"/>
  <c r="AV120" i="8"/>
  <c r="AV119" i="8"/>
  <c r="AV118" i="8"/>
  <c r="AV111" i="8"/>
  <c r="AV110" i="8"/>
  <c r="AV100" i="8"/>
  <c r="AV99" i="8"/>
  <c r="AV95" i="8"/>
  <c r="AV86" i="8"/>
  <c r="AV79" i="8"/>
  <c r="AV68" i="8"/>
  <c r="AV64" i="8"/>
  <c r="AV56" i="8"/>
  <c r="AV48" i="8"/>
  <c r="AV41" i="8"/>
  <c r="AV23" i="8"/>
  <c r="AV20" i="8"/>
  <c r="AV193" i="8"/>
  <c r="AV58" i="8"/>
  <c r="AV51" i="8"/>
  <c r="AV220" i="8"/>
  <c r="AV63" i="8"/>
  <c r="AV38" i="8"/>
  <c r="AV43" i="8"/>
  <c r="AV166" i="8"/>
  <c r="AV50" i="8"/>
  <c r="AV141" i="8"/>
  <c r="AV197" i="8"/>
  <c r="AV4" i="8"/>
  <c r="AB214" i="8"/>
  <c r="AV214" i="8" s="1"/>
  <c r="AV159" i="8"/>
  <c r="AB210" i="8"/>
  <c r="AV210" i="8" s="1"/>
  <c r="AV14" i="8"/>
  <c r="AV73" i="8"/>
  <c r="AV149" i="8"/>
  <c r="AB206" i="8"/>
  <c r="AV206" i="8" s="1"/>
  <c r="AB207" i="8"/>
  <c r="AV207" i="8" s="1"/>
  <c r="AV146" i="8"/>
  <c r="AV144" i="8"/>
  <c r="AV181" i="8"/>
  <c r="AV53" i="8"/>
  <c r="AV223" i="8"/>
  <c r="AV194" i="8"/>
  <c r="AV39" i="8"/>
  <c r="AV121" i="8"/>
  <c r="AV78" i="8"/>
  <c r="AV91" i="8"/>
  <c r="AB223" i="10" l="1"/>
  <c r="AB223" i="9"/>
  <c r="C17" i="6" s="1"/>
  <c r="C12" i="6" s="1"/>
  <c r="AV77" i="9"/>
  <c r="AV223" i="9" s="1"/>
  <c r="AB229" i="8"/>
  <c r="D16" i="6" s="1"/>
  <c r="AV229" i="8"/>
  <c r="AV223" i="10"/>
  <c r="D11" i="6" l="1"/>
  <c r="AT216" i="1" l="1"/>
  <c r="AS216" i="1"/>
  <c r="AR216" i="1"/>
  <c r="AQ216" i="1"/>
  <c r="AP216" i="1"/>
  <c r="AO216" i="1"/>
  <c r="AN216" i="1"/>
  <c r="AM216" i="1"/>
  <c r="AL216" i="1"/>
  <c r="AK216" i="1"/>
  <c r="AJ216" i="1"/>
  <c r="AI216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J206" i="1"/>
  <c r="AK206" i="1"/>
  <c r="AL206" i="1"/>
  <c r="AM206" i="1"/>
  <c r="AN206" i="1"/>
  <c r="AO206" i="1"/>
  <c r="AP206" i="1"/>
  <c r="AQ206" i="1"/>
  <c r="AR206" i="1"/>
  <c r="AS206" i="1"/>
  <c r="AT206" i="1"/>
  <c r="AJ207" i="1"/>
  <c r="AK207" i="1"/>
  <c r="AL207" i="1"/>
  <c r="AM207" i="1"/>
  <c r="AN207" i="1"/>
  <c r="AO207" i="1"/>
  <c r="AP207" i="1"/>
  <c r="AQ207" i="1"/>
  <c r="AR207" i="1"/>
  <c r="AS207" i="1"/>
  <c r="AT207" i="1"/>
  <c r="AJ208" i="1"/>
  <c r="AK208" i="1"/>
  <c r="AL208" i="1"/>
  <c r="AM208" i="1"/>
  <c r="AN208" i="1"/>
  <c r="AO208" i="1"/>
  <c r="AP208" i="1"/>
  <c r="AQ208" i="1"/>
  <c r="AR208" i="1"/>
  <c r="AS208" i="1"/>
  <c r="AT208" i="1"/>
  <c r="AI208" i="1"/>
  <c r="AI207" i="1"/>
  <c r="AI206" i="1"/>
  <c r="AT232" i="1" l="1"/>
  <c r="AS232" i="1"/>
  <c r="AR232" i="1"/>
  <c r="AQ232" i="1"/>
  <c r="AP232" i="1"/>
  <c r="AO232" i="1"/>
  <c r="AN232" i="1"/>
  <c r="AM232" i="1"/>
  <c r="AL232" i="1"/>
  <c r="AK232" i="1"/>
  <c r="AJ232" i="1"/>
  <c r="AI232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K223" i="1"/>
  <c r="AQ221" i="1"/>
  <c r="AS220" i="1"/>
  <c r="AS219" i="1"/>
  <c r="AI218" i="1"/>
  <c r="AK204" i="1"/>
  <c r="AL203" i="1"/>
  <c r="AT202" i="1"/>
  <c r="AI201" i="1"/>
  <c r="AT200" i="1"/>
  <c r="AK199" i="1"/>
  <c r="AN197" i="1"/>
  <c r="AT196" i="1"/>
  <c r="AQ195" i="1"/>
  <c r="AJ194" i="1"/>
  <c r="AN193" i="1"/>
  <c r="AN192" i="1"/>
  <c r="AT190" i="1"/>
  <c r="AT188" i="1"/>
  <c r="AJ187" i="1"/>
  <c r="AL186" i="1"/>
  <c r="AT185" i="1"/>
  <c r="AO182" i="1"/>
  <c r="AO183" i="1"/>
  <c r="AI181" i="1"/>
  <c r="AT180" i="1"/>
  <c r="AJ179" i="1"/>
  <c r="AL178" i="1"/>
  <c r="AT176" i="1"/>
  <c r="AT175" i="1"/>
  <c r="AR174" i="1"/>
  <c r="AT173" i="1"/>
  <c r="AM171" i="1"/>
  <c r="AT169" i="1"/>
  <c r="AJ166" i="1"/>
  <c r="AS164" i="1"/>
  <c r="AT163" i="1"/>
  <c r="AL161" i="1"/>
  <c r="AQ160" i="1"/>
  <c r="AN159" i="1"/>
  <c r="AN158" i="1"/>
  <c r="AT156" i="1"/>
  <c r="AS155" i="1"/>
  <c r="AT154" i="1"/>
  <c r="AM153" i="1"/>
  <c r="AP151" i="1"/>
  <c r="AL150" i="1"/>
  <c r="AI149" i="1"/>
  <c r="AQ148" i="1"/>
  <c r="AP146" i="1"/>
  <c r="AS145" i="1"/>
  <c r="AT144" i="1"/>
  <c r="AP140" i="1"/>
  <c r="AR139" i="1"/>
  <c r="AT138" i="1"/>
  <c r="AT136" i="1"/>
  <c r="AQ135" i="1"/>
  <c r="AP134" i="1"/>
  <c r="AQ131" i="1"/>
  <c r="AJ130" i="1"/>
  <c r="AT129" i="1"/>
  <c r="AN128" i="1"/>
  <c r="AM126" i="1"/>
  <c r="AQ125" i="1"/>
  <c r="AT124" i="1"/>
  <c r="AM123" i="1"/>
  <c r="AP121" i="1"/>
  <c r="AT120" i="1"/>
  <c r="AL118" i="1"/>
  <c r="AQ116" i="1"/>
  <c r="AN114" i="1"/>
  <c r="AI113" i="1"/>
  <c r="AQ111" i="1"/>
  <c r="AP110" i="1"/>
  <c r="AT108" i="1"/>
  <c r="AT105" i="1"/>
  <c r="AN104" i="1"/>
  <c r="AP103" i="1"/>
  <c r="AT101" i="1"/>
  <c r="AT100" i="1"/>
  <c r="AS99" i="1"/>
  <c r="AI98" i="1"/>
  <c r="AP96" i="1"/>
  <c r="AP95" i="1"/>
  <c r="AR94" i="1"/>
  <c r="AS93" i="1"/>
  <c r="AS89" i="1"/>
  <c r="AI88" i="1"/>
  <c r="AT86" i="1"/>
  <c r="AL85" i="1"/>
  <c r="AM84" i="1"/>
  <c r="AS83" i="1"/>
  <c r="AK81" i="1"/>
  <c r="AT80" i="1"/>
  <c r="AJ79" i="1"/>
  <c r="AP78" i="1"/>
  <c r="AT76" i="1"/>
  <c r="AT75" i="1"/>
  <c r="AJ74" i="1"/>
  <c r="AM73" i="1"/>
  <c r="AP71" i="1"/>
  <c r="AQ70" i="1"/>
  <c r="AR69" i="1"/>
  <c r="AR68" i="1"/>
  <c r="AO64" i="1"/>
  <c r="AR63" i="1"/>
  <c r="AT60" i="1"/>
  <c r="AL59" i="1"/>
  <c r="AO58" i="1"/>
  <c r="AJ56" i="1"/>
  <c r="AR55" i="1"/>
  <c r="AT54" i="1"/>
  <c r="AI53" i="1"/>
  <c r="AT51" i="1"/>
  <c r="AP50" i="1"/>
  <c r="AI49" i="1"/>
  <c r="AT48" i="1"/>
  <c r="AI46" i="1"/>
  <c r="AQ45" i="1"/>
  <c r="AT44" i="1"/>
  <c r="AR39" i="1"/>
  <c r="AT38" i="1"/>
  <c r="AQ36" i="1"/>
  <c r="AN35" i="1"/>
  <c r="AP34" i="1"/>
  <c r="AL33" i="1"/>
  <c r="AT31" i="1"/>
  <c r="AJ30" i="1"/>
  <c r="AS29" i="1"/>
  <c r="AI28" i="1"/>
  <c r="AT26" i="1"/>
  <c r="AT25" i="1"/>
  <c r="AT24" i="1"/>
  <c r="AS23" i="1"/>
  <c r="AN21" i="1"/>
  <c r="AR20" i="1"/>
  <c r="AP19" i="1"/>
  <c r="AS18" i="1"/>
  <c r="AO15" i="1"/>
  <c r="AP14" i="1"/>
  <c r="AN13" i="1"/>
  <c r="AR11" i="1"/>
  <c r="AN10" i="1"/>
  <c r="AL9" i="1"/>
  <c r="AM8" i="1"/>
  <c r="AN4" i="1"/>
  <c r="AJ5" i="1"/>
  <c r="AS6" i="1"/>
  <c r="AI3" i="1"/>
  <c r="S223" i="1"/>
  <c r="Q224" i="1"/>
  <c r="Y220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AA204" i="1"/>
  <c r="T200" i="1"/>
  <c r="U196" i="1"/>
  <c r="AA189" i="1"/>
  <c r="Z188" i="1"/>
  <c r="V134" i="1"/>
  <c r="T129" i="1"/>
  <c r="U110" i="1"/>
  <c r="V105" i="1"/>
  <c r="R103" i="1"/>
  <c r="V100" i="1"/>
  <c r="Q94" i="1"/>
  <c r="S86" i="1"/>
  <c r="AA80" i="1"/>
  <c r="X64" i="1"/>
  <c r="Q51" i="1"/>
  <c r="W39" i="1"/>
  <c r="T35" i="1"/>
  <c r="X30" i="1"/>
  <c r="W28" i="1"/>
  <c r="U21" i="1"/>
  <c r="P5" i="1"/>
  <c r="AA6" i="1"/>
  <c r="AS13" i="1" l="1"/>
  <c r="AJ113" i="1"/>
  <c r="AL113" i="1"/>
  <c r="AP13" i="1"/>
  <c r="AK23" i="1"/>
  <c r="AK26" i="1"/>
  <c r="AL26" i="1"/>
  <c r="AL104" i="1"/>
  <c r="AM104" i="1"/>
  <c r="AN126" i="1"/>
  <c r="AQ29" i="1"/>
  <c r="AP126" i="1"/>
  <c r="AR29" i="1"/>
  <c r="AI131" i="1"/>
  <c r="AM33" i="1"/>
  <c r="AJ131" i="1"/>
  <c r="AI34" i="1"/>
  <c r="AI148" i="1"/>
  <c r="AT45" i="1"/>
  <c r="AJ154" i="1"/>
  <c r="AO51" i="1"/>
  <c r="AK154" i="1"/>
  <c r="AP51" i="1"/>
  <c r="AM56" i="1"/>
  <c r="AJ163" i="1"/>
  <c r="AN58" i="1"/>
  <c r="AP176" i="1"/>
  <c r="AN73" i="1"/>
  <c r="AQ176" i="1"/>
  <c r="AI78" i="1"/>
  <c r="AS180" i="1"/>
  <c r="AM6" i="1"/>
  <c r="AL78" i="1"/>
  <c r="AR180" i="1"/>
  <c r="AL6" i="1"/>
  <c r="AT83" i="1"/>
  <c r="AJ3" i="1"/>
  <c r="AL201" i="1"/>
  <c r="AI8" i="1"/>
  <c r="AN98" i="1"/>
  <c r="AM202" i="1"/>
  <c r="AK6" i="1"/>
  <c r="AJ8" i="1"/>
  <c r="AT13" i="1"/>
  <c r="AM23" i="1"/>
  <c r="AM26" i="1"/>
  <c r="AT29" i="1"/>
  <c r="AT34" i="1"/>
  <c r="AM46" i="1"/>
  <c r="AQ51" i="1"/>
  <c r="AL60" i="1"/>
  <c r="AP73" i="1"/>
  <c r="AI85" i="1"/>
  <c r="AT98" i="1"/>
  <c r="AO104" i="1"/>
  <c r="AM113" i="1"/>
  <c r="AS126" i="1"/>
  <c r="AK131" i="1"/>
  <c r="AK148" i="1"/>
  <c r="AL154" i="1"/>
  <c r="AR163" i="1"/>
  <c r="AR176" i="1"/>
  <c r="AQ180" i="1"/>
  <c r="AJ195" i="1"/>
  <c r="AN202" i="1"/>
  <c r="AJ6" i="1"/>
  <c r="AK8" i="1"/>
  <c r="AJ14" i="1"/>
  <c r="AN23" i="1"/>
  <c r="AN26" i="1"/>
  <c r="AK30" i="1"/>
  <c r="AI35" i="1"/>
  <c r="AI48" i="1"/>
  <c r="AR51" i="1"/>
  <c r="AM60" i="1"/>
  <c r="AQ73" i="1"/>
  <c r="AI79" i="1"/>
  <c r="AI99" i="1"/>
  <c r="AT104" i="1"/>
  <c r="AR113" i="1"/>
  <c r="AT126" i="1"/>
  <c r="AL131" i="1"/>
  <c r="AL148" i="1"/>
  <c r="AM154" i="1"/>
  <c r="AK166" i="1"/>
  <c r="AP180" i="1"/>
  <c r="AK195" i="1"/>
  <c r="AO202" i="1"/>
  <c r="AI195" i="1"/>
  <c r="AT5" i="1"/>
  <c r="AL8" i="1"/>
  <c r="AN14" i="1"/>
  <c r="AQ23" i="1"/>
  <c r="AO26" i="1"/>
  <c r="AL30" i="1"/>
  <c r="AJ35" i="1"/>
  <c r="AJ48" i="1"/>
  <c r="AN60" i="1"/>
  <c r="AT73" i="1"/>
  <c r="AK79" i="1"/>
  <c r="AJ86" i="1"/>
  <c r="AJ99" i="1"/>
  <c r="AI105" i="1"/>
  <c r="AI128" i="1"/>
  <c r="AM131" i="1"/>
  <c r="AM148" i="1"/>
  <c r="AN154" i="1"/>
  <c r="AI171" i="1"/>
  <c r="AI220" i="1"/>
  <c r="AO180" i="1"/>
  <c r="AL195" i="1"/>
  <c r="AR202" i="1"/>
  <c r="AS5" i="1"/>
  <c r="AQ14" i="1"/>
  <c r="AR23" i="1"/>
  <c r="AP26" i="1"/>
  <c r="AM30" i="1"/>
  <c r="AK35" i="1"/>
  <c r="AK48" i="1"/>
  <c r="AJ54" i="1"/>
  <c r="AO60" i="1"/>
  <c r="AL74" i="1"/>
  <c r="AN79" i="1"/>
  <c r="AM89" i="1"/>
  <c r="AL99" i="1"/>
  <c r="AJ105" i="1"/>
  <c r="AJ118" i="1"/>
  <c r="AL128" i="1"/>
  <c r="AN148" i="1"/>
  <c r="AO154" i="1"/>
  <c r="AP220" i="1"/>
  <c r="AL180" i="1"/>
  <c r="AM195" i="1"/>
  <c r="AS202" i="1"/>
  <c r="AR5" i="1"/>
  <c r="AI9" i="1"/>
  <c r="AR14" i="1"/>
  <c r="AT23" i="1"/>
  <c r="AQ26" i="1"/>
  <c r="AN30" i="1"/>
  <c r="AL35" i="1"/>
  <c r="AL48" i="1"/>
  <c r="AK54" i="1"/>
  <c r="AP60" i="1"/>
  <c r="AR74" i="1"/>
  <c r="AO79" i="1"/>
  <c r="AN89" i="1"/>
  <c r="AQ99" i="1"/>
  <c r="AL105" i="1"/>
  <c r="AI121" i="1"/>
  <c r="AM128" i="1"/>
  <c r="AN135" i="1"/>
  <c r="AO148" i="1"/>
  <c r="AP154" i="1"/>
  <c r="AI173" i="1"/>
  <c r="AQ220" i="1"/>
  <c r="AK180" i="1"/>
  <c r="AP195" i="1"/>
  <c r="AI203" i="1"/>
  <c r="AO5" i="1"/>
  <c r="AT9" i="1"/>
  <c r="AP18" i="1"/>
  <c r="AK24" i="1"/>
  <c r="AR26" i="1"/>
  <c r="AO30" i="1"/>
  <c r="AM35" i="1"/>
  <c r="AM48" i="1"/>
  <c r="AL54" i="1"/>
  <c r="AQ60" i="1"/>
  <c r="AS74" i="1"/>
  <c r="AP79" i="1"/>
  <c r="AO89" i="1"/>
  <c r="AQ105" i="1"/>
  <c r="AL121" i="1"/>
  <c r="AP128" i="1"/>
  <c r="AP148" i="1"/>
  <c r="AQ154" i="1"/>
  <c r="AJ173" i="1"/>
  <c r="AJ180" i="1"/>
  <c r="AN203" i="1"/>
  <c r="AN5" i="1"/>
  <c r="AI10" i="1"/>
  <c r="AQ20" i="1"/>
  <c r="AL24" i="1"/>
  <c r="AJ28" i="1"/>
  <c r="AP30" i="1"/>
  <c r="AN48" i="1"/>
  <c r="AM54" i="1"/>
  <c r="AJ75" i="1"/>
  <c r="AQ79" i="1"/>
  <c r="AP89" i="1"/>
  <c r="AP100" i="1"/>
  <c r="AR105" i="1"/>
  <c r="AM121" i="1"/>
  <c r="AI129" i="1"/>
  <c r="AJ136" i="1"/>
  <c r="AT149" i="1"/>
  <c r="AJ155" i="1"/>
  <c r="AK173" i="1"/>
  <c r="AJ221" i="1"/>
  <c r="AN179" i="1"/>
  <c r="AN196" i="1"/>
  <c r="AI204" i="1"/>
  <c r="AL5" i="1"/>
  <c r="AJ10" i="1"/>
  <c r="AI21" i="1"/>
  <c r="AM24" i="1"/>
  <c r="AL28" i="1"/>
  <c r="AQ30" i="1"/>
  <c r="AM36" i="1"/>
  <c r="AO48" i="1"/>
  <c r="AN54" i="1"/>
  <c r="AP63" i="1"/>
  <c r="AM75" i="1"/>
  <c r="AT79" i="1"/>
  <c r="AQ89" i="1"/>
  <c r="AO101" i="1"/>
  <c r="AS105" i="1"/>
  <c r="AN121" i="1"/>
  <c r="AJ129" i="1"/>
  <c r="AR136" i="1"/>
  <c r="AM150" i="1"/>
  <c r="AL155" i="1"/>
  <c r="AL173" i="1"/>
  <c r="AM221" i="1"/>
  <c r="AM179" i="1"/>
  <c r="AO196" i="1"/>
  <c r="AJ204" i="1"/>
  <c r="AT4" i="1"/>
  <c r="AK10" i="1"/>
  <c r="AJ21" i="1"/>
  <c r="AN24" i="1"/>
  <c r="AQ28" i="1"/>
  <c r="AR30" i="1"/>
  <c r="AP36" i="1"/>
  <c r="AP48" i="1"/>
  <c r="AO54" i="1"/>
  <c r="AT63" i="1"/>
  <c r="AR75" i="1"/>
  <c r="AI80" i="1"/>
  <c r="AR89" i="1"/>
  <c r="AP101" i="1"/>
  <c r="AK129" i="1"/>
  <c r="AS136" i="1"/>
  <c r="AP150" i="1"/>
  <c r="AR155" i="1"/>
  <c r="AM173" i="1"/>
  <c r="AN221" i="1"/>
  <c r="AL179" i="1"/>
  <c r="AQ196" i="1"/>
  <c r="AS4" i="1"/>
  <c r="AL10" i="1"/>
  <c r="AL21" i="1"/>
  <c r="AO24" i="1"/>
  <c r="AR28" i="1"/>
  <c r="AS30" i="1"/>
  <c r="AJ38" i="1"/>
  <c r="AQ48" i="1"/>
  <c r="AP54" i="1"/>
  <c r="AQ64" i="1"/>
  <c r="AJ80" i="1"/>
  <c r="AQ101" i="1"/>
  <c r="AM108" i="1"/>
  <c r="AI123" i="1"/>
  <c r="AL129" i="1"/>
  <c r="AQ150" i="1"/>
  <c r="AI156" i="1"/>
  <c r="AN173" i="1"/>
  <c r="AO221" i="1"/>
  <c r="AT178" i="1"/>
  <c r="AQ98" i="1"/>
  <c r="AQ4" i="1"/>
  <c r="AM10" i="1"/>
  <c r="AO21" i="1"/>
  <c r="AP24" i="1"/>
  <c r="AS28" i="1"/>
  <c r="AT30" i="1"/>
  <c r="AM38" i="1"/>
  <c r="AQ54" i="1"/>
  <c r="AS64" i="1"/>
  <c r="AM76" i="1"/>
  <c r="AL80" i="1"/>
  <c r="AR93" i="1"/>
  <c r="AR101" i="1"/>
  <c r="AP108" i="1"/>
  <c r="AJ123" i="1"/>
  <c r="AM129" i="1"/>
  <c r="AI138" i="1"/>
  <c r="AR150" i="1"/>
  <c r="AJ156" i="1"/>
  <c r="AO173" i="1"/>
  <c r="AQ185" i="1"/>
  <c r="AI199" i="1"/>
  <c r="AO73" i="1"/>
  <c r="AI4" i="1"/>
  <c r="AM4" i="1"/>
  <c r="AP21" i="1"/>
  <c r="AQ24" i="1"/>
  <c r="AT28" i="1"/>
  <c r="AI31" i="1"/>
  <c r="AP38" i="1"/>
  <c r="AJ49" i="1"/>
  <c r="AT64" i="1"/>
  <c r="AN76" i="1"/>
  <c r="AQ80" i="1"/>
  <c r="AI96" i="1"/>
  <c r="AS101" i="1"/>
  <c r="AQ108" i="1"/>
  <c r="AK123" i="1"/>
  <c r="AP129" i="1"/>
  <c r="AR138" i="1"/>
  <c r="AM151" i="1"/>
  <c r="AK156" i="1"/>
  <c r="AP173" i="1"/>
  <c r="AJ223" i="1"/>
  <c r="AT187" i="1"/>
  <c r="AJ199" i="1"/>
  <c r="AL23" i="1"/>
  <c r="AI6" i="1"/>
  <c r="AJ4" i="1"/>
  <c r="AM11" i="1"/>
  <c r="AQ21" i="1"/>
  <c r="AS24" i="1"/>
  <c r="AI29" i="1"/>
  <c r="AS31" i="1"/>
  <c r="AS38" i="1"/>
  <c r="AR49" i="1"/>
  <c r="AI55" i="1"/>
  <c r="AT69" i="1"/>
  <c r="AO76" i="1"/>
  <c r="AR80" i="1"/>
  <c r="AL96" i="1"/>
  <c r="AR108" i="1"/>
  <c r="AL123" i="1"/>
  <c r="AQ129" i="1"/>
  <c r="AN151" i="1"/>
  <c r="AQ173" i="1"/>
  <c r="AI188" i="1"/>
  <c r="AL199" i="1"/>
  <c r="AJ225" i="1"/>
  <c r="AK225" i="1"/>
  <c r="AL225" i="1"/>
  <c r="AM225" i="1"/>
  <c r="AI225" i="1"/>
  <c r="AN225" i="1"/>
  <c r="AO225" i="1"/>
  <c r="AP225" i="1"/>
  <c r="AQ225" i="1"/>
  <c r="AR225" i="1"/>
  <c r="AS225" i="1"/>
  <c r="AT225" i="1"/>
  <c r="AR6" i="1"/>
  <c r="AT3" i="1"/>
  <c r="AP11" i="1"/>
  <c r="AR21" i="1"/>
  <c r="AJ29" i="1"/>
  <c r="AQ50" i="1"/>
  <c r="AJ55" i="1"/>
  <c r="AI71" i="1"/>
  <c r="AP76" i="1"/>
  <c r="AS80" i="1"/>
  <c r="AM96" i="1"/>
  <c r="AI103" i="1"/>
  <c r="AS108" i="1"/>
  <c r="AO123" i="1"/>
  <c r="AI130" i="1"/>
  <c r="AP145" i="1"/>
  <c r="AQ151" i="1"/>
  <c r="AL160" i="1"/>
  <c r="AS183" i="1"/>
  <c r="AJ188" i="1"/>
  <c r="AN199" i="1"/>
  <c r="AR226" i="1"/>
  <c r="AS226" i="1"/>
  <c r="AP226" i="1"/>
  <c r="AT226" i="1"/>
  <c r="AI226" i="1"/>
  <c r="AO226" i="1"/>
  <c r="AJ226" i="1"/>
  <c r="AQ226" i="1"/>
  <c r="AK226" i="1"/>
  <c r="AL226" i="1"/>
  <c r="AM226" i="1"/>
  <c r="AN226" i="1"/>
  <c r="AQ6" i="1"/>
  <c r="AQ3" i="1"/>
  <c r="AI13" i="1"/>
  <c r="AS21" i="1"/>
  <c r="AM25" i="1"/>
  <c r="AK29" i="1"/>
  <c r="AI33" i="1"/>
  <c r="AI39" i="1"/>
  <c r="AR50" i="1"/>
  <c r="AL55" i="1"/>
  <c r="AN71" i="1"/>
  <c r="AQ76" i="1"/>
  <c r="AN96" i="1"/>
  <c r="AL103" i="1"/>
  <c r="AP123" i="1"/>
  <c r="AQ130" i="1"/>
  <c r="AL146" i="1"/>
  <c r="AR151" i="1"/>
  <c r="AM160" i="1"/>
  <c r="AR183" i="1"/>
  <c r="AQ188" i="1"/>
  <c r="AT199" i="1"/>
  <c r="AJ148" i="1"/>
  <c r="AP6" i="1"/>
  <c r="AP3" i="1"/>
  <c r="AJ13" i="1"/>
  <c r="AT21" i="1"/>
  <c r="AS25" i="1"/>
  <c r="AL29" i="1"/>
  <c r="AJ33" i="1"/>
  <c r="AJ39" i="1"/>
  <c r="AT50" i="1"/>
  <c r="AS55" i="1"/>
  <c r="AR76" i="1"/>
  <c r="AM103" i="1"/>
  <c r="AM110" i="1"/>
  <c r="AT123" i="1"/>
  <c r="AR130" i="1"/>
  <c r="AM146" i="1"/>
  <c r="AT151" i="1"/>
  <c r="AN160" i="1"/>
  <c r="AM176" i="1"/>
  <c r="AQ183" i="1"/>
  <c r="AR188" i="1"/>
  <c r="AI200" i="1"/>
  <c r="AO6" i="1"/>
  <c r="AN3" i="1"/>
  <c r="AM13" i="1"/>
  <c r="AI23" i="1"/>
  <c r="AI26" i="1"/>
  <c r="AM29" i="1"/>
  <c r="AK33" i="1"/>
  <c r="AL39" i="1"/>
  <c r="AM51" i="1"/>
  <c r="AT55" i="1"/>
  <c r="AJ73" i="1"/>
  <c r="AS76" i="1"/>
  <c r="AR83" i="1"/>
  <c r="AK98" i="1"/>
  <c r="AT111" i="1"/>
  <c r="AS130" i="1"/>
  <c r="AN146" i="1"/>
  <c r="AO160" i="1"/>
  <c r="AN176" i="1"/>
  <c r="AS188" i="1"/>
  <c r="AQ200" i="1"/>
  <c r="AN6" i="1"/>
  <c r="AK3" i="1"/>
  <c r="AJ23" i="1"/>
  <c r="AJ26" i="1"/>
  <c r="AN29" i="1"/>
  <c r="AQ39" i="1"/>
  <c r="AN51" i="1"/>
  <c r="AL98" i="1"/>
  <c r="AI104" i="1"/>
  <c r="AT130" i="1"/>
  <c r="AI154" i="1"/>
  <c r="AO176" i="1"/>
  <c r="T226" i="1"/>
  <c r="X226" i="1"/>
  <c r="Z226" i="1"/>
  <c r="AA226" i="1"/>
  <c r="Q226" i="1"/>
  <c r="R226" i="1"/>
  <c r="S226" i="1"/>
  <c r="U226" i="1"/>
  <c r="V226" i="1"/>
  <c r="W226" i="1"/>
  <c r="Y226" i="1"/>
  <c r="P226" i="1"/>
  <c r="P225" i="1"/>
  <c r="U225" i="1"/>
  <c r="V225" i="1"/>
  <c r="W225" i="1"/>
  <c r="AA225" i="1"/>
  <c r="Q225" i="1"/>
  <c r="R225" i="1"/>
  <c r="S225" i="1"/>
  <c r="T225" i="1"/>
  <c r="X225" i="1"/>
  <c r="Y225" i="1"/>
  <c r="Z225" i="1"/>
  <c r="X223" i="1"/>
  <c r="AO189" i="1"/>
  <c r="AN189" i="1"/>
  <c r="AT189" i="1"/>
  <c r="AS189" i="1"/>
  <c r="AI189" i="1"/>
  <c r="AR189" i="1"/>
  <c r="AQ189" i="1"/>
  <c r="AM189" i="1"/>
  <c r="AL189" i="1"/>
  <c r="AK189" i="1"/>
  <c r="AP189" i="1"/>
  <c r="AJ189" i="1"/>
  <c r="AT40" i="1"/>
  <c r="AS40" i="1"/>
  <c r="AR40" i="1"/>
  <c r="AQ40" i="1"/>
  <c r="AO40" i="1"/>
  <c r="AN40" i="1"/>
  <c r="AM40" i="1"/>
  <c r="AK40" i="1"/>
  <c r="AJ40" i="1"/>
  <c r="AP40" i="1"/>
  <c r="AL40" i="1"/>
  <c r="AI40" i="1"/>
  <c r="AK140" i="1"/>
  <c r="AJ140" i="1"/>
  <c r="AT140" i="1"/>
  <c r="AS140" i="1"/>
  <c r="AR140" i="1"/>
  <c r="AQ140" i="1"/>
  <c r="AO140" i="1"/>
  <c r="AN140" i="1"/>
  <c r="AM140" i="1"/>
  <c r="AL140" i="1"/>
  <c r="AI140" i="1"/>
  <c r="AS16" i="1"/>
  <c r="AP16" i="1"/>
  <c r="AO16" i="1"/>
  <c r="AN16" i="1"/>
  <c r="AM16" i="1"/>
  <c r="AL16" i="1"/>
  <c r="AI16" i="1"/>
  <c r="AK16" i="1"/>
  <c r="AJ16" i="1"/>
  <c r="AQ16" i="1"/>
  <c r="AT16" i="1"/>
  <c r="AR16" i="1"/>
  <c r="AS41" i="1"/>
  <c r="AR41" i="1"/>
  <c r="AQ41" i="1"/>
  <c r="AT41" i="1"/>
  <c r="AP41" i="1"/>
  <c r="AO41" i="1"/>
  <c r="AN41" i="1"/>
  <c r="AM41" i="1"/>
  <c r="AK41" i="1"/>
  <c r="AJ41" i="1"/>
  <c r="AI41" i="1"/>
  <c r="AS66" i="1"/>
  <c r="AR66" i="1"/>
  <c r="AK66" i="1"/>
  <c r="AJ66" i="1"/>
  <c r="AT66" i="1"/>
  <c r="AQ66" i="1"/>
  <c r="AP66" i="1"/>
  <c r="AO66" i="1"/>
  <c r="AL66" i="1"/>
  <c r="AN66" i="1"/>
  <c r="AM66" i="1"/>
  <c r="AI66" i="1"/>
  <c r="AS91" i="1"/>
  <c r="AR91" i="1"/>
  <c r="AO91" i="1"/>
  <c r="AN91" i="1"/>
  <c r="AL91" i="1"/>
  <c r="AK91" i="1"/>
  <c r="AI91" i="1"/>
  <c r="AJ91" i="1"/>
  <c r="AT91" i="1"/>
  <c r="AQ91" i="1"/>
  <c r="AP91" i="1"/>
  <c r="AM91" i="1"/>
  <c r="AK90" i="1"/>
  <c r="AJ90" i="1"/>
  <c r="AT90" i="1"/>
  <c r="AS90" i="1"/>
  <c r="AR90" i="1"/>
  <c r="AQ90" i="1"/>
  <c r="AO90" i="1"/>
  <c r="AL90" i="1"/>
  <c r="AP90" i="1"/>
  <c r="AN90" i="1"/>
  <c r="AM90" i="1"/>
  <c r="AI90" i="1"/>
  <c r="AK165" i="1"/>
  <c r="AJ165" i="1"/>
  <c r="AT165" i="1"/>
  <c r="AS165" i="1"/>
  <c r="AR165" i="1"/>
  <c r="AQ165" i="1"/>
  <c r="AO165" i="1"/>
  <c r="AN165" i="1"/>
  <c r="AM165" i="1"/>
  <c r="AL165" i="1"/>
  <c r="AI165" i="1"/>
  <c r="AP165" i="1"/>
  <c r="AN15" i="1"/>
  <c r="AM15" i="1"/>
  <c r="AK15" i="1"/>
  <c r="AT15" i="1"/>
  <c r="AS15" i="1"/>
  <c r="AR15" i="1"/>
  <c r="AQ15" i="1"/>
  <c r="AP15" i="1"/>
  <c r="AL15" i="1"/>
  <c r="AJ15" i="1"/>
  <c r="AI15" i="1"/>
  <c r="AK65" i="1"/>
  <c r="AJ65" i="1"/>
  <c r="AT65" i="1"/>
  <c r="AS65" i="1"/>
  <c r="AR65" i="1"/>
  <c r="AQ65" i="1"/>
  <c r="AO65" i="1"/>
  <c r="AP65" i="1"/>
  <c r="AN65" i="1"/>
  <c r="AL65" i="1"/>
  <c r="AI65" i="1"/>
  <c r="AM65" i="1"/>
  <c r="AK115" i="1"/>
  <c r="AJ115" i="1"/>
  <c r="AT115" i="1"/>
  <c r="AS115" i="1"/>
  <c r="AR115" i="1"/>
  <c r="AQ115" i="1"/>
  <c r="AO115" i="1"/>
  <c r="AI115" i="1"/>
  <c r="AP115" i="1"/>
  <c r="AN115" i="1"/>
  <c r="AM115" i="1"/>
  <c r="AL115" i="1"/>
  <c r="AL41" i="1"/>
  <c r="AL170" i="1"/>
  <c r="AK170" i="1"/>
  <c r="AJ170" i="1"/>
  <c r="AI170" i="1"/>
  <c r="AO170" i="1"/>
  <c r="AS170" i="1"/>
  <c r="AR170" i="1"/>
  <c r="AQ170" i="1"/>
  <c r="AI20" i="1"/>
  <c r="AP44" i="1"/>
  <c r="AI68" i="1"/>
  <c r="AT95" i="1"/>
  <c r="AL134" i="1"/>
  <c r="AJ144" i="1"/>
  <c r="AQ169" i="1"/>
  <c r="AM219" i="1"/>
  <c r="AS190" i="1"/>
  <c r="AR31" i="1"/>
  <c r="AQ31" i="1"/>
  <c r="AO31" i="1"/>
  <c r="AL31" i="1"/>
  <c r="AK31" i="1"/>
  <c r="AO56" i="1"/>
  <c r="AN56" i="1"/>
  <c r="AS56" i="1"/>
  <c r="AL56" i="1"/>
  <c r="AK56" i="1"/>
  <c r="AI56" i="1"/>
  <c r="AO81" i="1"/>
  <c r="AN81" i="1"/>
  <c r="AS81" i="1"/>
  <c r="AR81" i="1"/>
  <c r="AQ81" i="1"/>
  <c r="AM81" i="1"/>
  <c r="AL81" i="1"/>
  <c r="AJ81" i="1"/>
  <c r="AI81" i="1"/>
  <c r="AO106" i="1"/>
  <c r="AN106" i="1"/>
  <c r="AS106" i="1"/>
  <c r="AJ106" i="1"/>
  <c r="AT106" i="1"/>
  <c r="AR106" i="1"/>
  <c r="AP106" i="1"/>
  <c r="AM106" i="1"/>
  <c r="AO131" i="1"/>
  <c r="AN131" i="1"/>
  <c r="AS131" i="1"/>
  <c r="AP131" i="1"/>
  <c r="AT131" i="1"/>
  <c r="AO156" i="1"/>
  <c r="AN156" i="1"/>
  <c r="AS156" i="1"/>
  <c r="AM181" i="1"/>
  <c r="AN181" i="1"/>
  <c r="AO181" i="1"/>
  <c r="AP181" i="1"/>
  <c r="AR181" i="1"/>
  <c r="AJ181" i="1"/>
  <c r="AL181" i="1"/>
  <c r="AK181" i="1"/>
  <c r="AQ181" i="1"/>
  <c r="AS181" i="1"/>
  <c r="AS204" i="1"/>
  <c r="AR204" i="1"/>
  <c r="AQ204" i="1"/>
  <c r="AT204" i="1"/>
  <c r="AL4" i="1"/>
  <c r="AJ9" i="1"/>
  <c r="AN11" i="1"/>
  <c r="AO14" i="1"/>
  <c r="AJ20" i="1"/>
  <c r="AN25" i="1"/>
  <c r="AJ34" i="1"/>
  <c r="AN36" i="1"/>
  <c r="AQ44" i="1"/>
  <c r="AQ63" i="1"/>
  <c r="AJ68" i="1"/>
  <c r="AP81" i="1"/>
  <c r="AL86" i="1"/>
  <c r="AR120" i="1"/>
  <c r="AI125" i="1"/>
  <c r="AM134" i="1"/>
  <c r="AK144" i="1"/>
  <c r="AR169" i="1"/>
  <c r="AL175" i="1"/>
  <c r="AN219" i="1"/>
  <c r="AT181" i="1"/>
  <c r="AR185" i="1"/>
  <c r="AM201" i="1"/>
  <c r="AO120" i="1"/>
  <c r="U220" i="1"/>
  <c r="AT8" i="1"/>
  <c r="AS8" i="1"/>
  <c r="AT33" i="1"/>
  <c r="AS33" i="1"/>
  <c r="AL58" i="1"/>
  <c r="AK58" i="1"/>
  <c r="AJ58" i="1"/>
  <c r="AI58" i="1"/>
  <c r="AQ58" i="1"/>
  <c r="AT58" i="1"/>
  <c r="AL83" i="1"/>
  <c r="AK83" i="1"/>
  <c r="AJ83" i="1"/>
  <c r="AI83" i="1"/>
  <c r="AL108" i="1"/>
  <c r="AK108" i="1"/>
  <c r="AJ108" i="1"/>
  <c r="AI108" i="1"/>
  <c r="AO108" i="1"/>
  <c r="AN108" i="1"/>
  <c r="AL133" i="1"/>
  <c r="AK133" i="1"/>
  <c r="AJ133" i="1"/>
  <c r="AI133" i="1"/>
  <c r="AS133" i="1"/>
  <c r="AR133" i="1"/>
  <c r="AP133" i="1"/>
  <c r="AO133" i="1"/>
  <c r="AM133" i="1"/>
  <c r="AL158" i="1"/>
  <c r="AK158" i="1"/>
  <c r="AJ158" i="1"/>
  <c r="AI158" i="1"/>
  <c r="AM158" i="1"/>
  <c r="AT158" i="1"/>
  <c r="AS158" i="1"/>
  <c r="AQ158" i="1"/>
  <c r="AP158" i="1"/>
  <c r="AO158" i="1"/>
  <c r="AT183" i="1"/>
  <c r="AI183" i="1"/>
  <c r="AK183" i="1"/>
  <c r="AL183" i="1"/>
  <c r="AM183" i="1"/>
  <c r="AN183" i="1"/>
  <c r="AP183" i="1"/>
  <c r="AK4" i="1"/>
  <c r="AO11" i="1"/>
  <c r="AK20" i="1"/>
  <c r="AP25" i="1"/>
  <c r="AL34" i="1"/>
  <c r="AO36" i="1"/>
  <c r="AR44" i="1"/>
  <c r="AP58" i="1"/>
  <c r="AQ68" i="1"/>
  <c r="AT81" i="1"/>
  <c r="AQ86" i="1"/>
  <c r="AI111" i="1"/>
  <c r="AS120" i="1"/>
  <c r="AJ125" i="1"/>
  <c r="AN134" i="1"/>
  <c r="AO139" i="1"/>
  <c r="AL144" i="1"/>
  <c r="AR158" i="1"/>
  <c r="AM164" i="1"/>
  <c r="AM175" i="1"/>
  <c r="AQ219" i="1"/>
  <c r="AS185" i="1"/>
  <c r="AI192" i="1"/>
  <c r="AP201" i="1"/>
  <c r="AN9" i="1"/>
  <c r="AM9" i="1"/>
  <c r="AK9" i="1"/>
  <c r="AL20" i="1"/>
  <c r="AO34" i="1"/>
  <c r="AR58" i="1"/>
  <c r="AM83" i="1"/>
  <c r="AR86" i="1"/>
  <c r="AJ111" i="1"/>
  <c r="AK125" i="1"/>
  <c r="AM144" i="1"/>
  <c r="AO164" i="1"/>
  <c r="AM170" i="1"/>
  <c r="AP175" i="1"/>
  <c r="AL192" i="1"/>
  <c r="AQ201" i="1"/>
  <c r="AL120" i="1"/>
  <c r="AK120" i="1"/>
  <c r="AJ120" i="1"/>
  <c r="AI120" i="1"/>
  <c r="AQ120" i="1"/>
  <c r="AP120" i="1"/>
  <c r="AN120" i="1"/>
  <c r="AM120" i="1"/>
  <c r="V220" i="1"/>
  <c r="AK109" i="1"/>
  <c r="AJ109" i="1"/>
  <c r="AT109" i="1"/>
  <c r="AS109" i="1"/>
  <c r="AR109" i="1"/>
  <c r="AQ109" i="1"/>
  <c r="AO109" i="1"/>
  <c r="AP109" i="1"/>
  <c r="AK159" i="1"/>
  <c r="AJ159" i="1"/>
  <c r="AT159" i="1"/>
  <c r="AS159" i="1"/>
  <c r="AR159" i="1"/>
  <c r="AQ159" i="1"/>
  <c r="AO159" i="1"/>
  <c r="AM159" i="1"/>
  <c r="AL159" i="1"/>
  <c r="AI159" i="1"/>
  <c r="AO9" i="1"/>
  <c r="AS10" i="1"/>
  <c r="AP10" i="1"/>
  <c r="AO10" i="1"/>
  <c r="AS35" i="1"/>
  <c r="AP35" i="1"/>
  <c r="AO35" i="1"/>
  <c r="AS60" i="1"/>
  <c r="AR60" i="1"/>
  <c r="AJ60" i="1"/>
  <c r="AI60" i="1"/>
  <c r="AS85" i="1"/>
  <c r="AR85" i="1"/>
  <c r="AN85" i="1"/>
  <c r="AM85" i="1"/>
  <c r="AK85" i="1"/>
  <c r="AJ85" i="1"/>
  <c r="AS110" i="1"/>
  <c r="AR110" i="1"/>
  <c r="AT110" i="1"/>
  <c r="AQ110" i="1"/>
  <c r="AO110" i="1"/>
  <c r="AN110" i="1"/>
  <c r="AL110" i="1"/>
  <c r="AK110" i="1"/>
  <c r="AS135" i="1"/>
  <c r="AR135" i="1"/>
  <c r="AL135" i="1"/>
  <c r="AT135" i="1"/>
  <c r="AP135" i="1"/>
  <c r="AO135" i="1"/>
  <c r="AS160" i="1"/>
  <c r="AR160" i="1"/>
  <c r="AP160" i="1"/>
  <c r="AT160" i="1"/>
  <c r="AL185" i="1"/>
  <c r="AK185" i="1"/>
  <c r="AJ185" i="1"/>
  <c r="AI185" i="1"/>
  <c r="AP9" i="1"/>
  <c r="AQ11" i="1"/>
  <c r="AL18" i="1"/>
  <c r="AM20" i="1"/>
  <c r="AJ31" i="1"/>
  <c r="AM45" i="1"/>
  <c r="AI50" i="1"/>
  <c r="AS58" i="1"/>
  <c r="AM64" i="1"/>
  <c r="AI69" i="1"/>
  <c r="AN83" i="1"/>
  <c r="AI93" i="1"/>
  <c r="AI106" i="1"/>
  <c r="AL111" i="1"/>
  <c r="AJ116" i="1"/>
  <c r="AL125" i="1"/>
  <c r="AI135" i="1"/>
  <c r="AP144" i="1"/>
  <c r="AI150" i="1"/>
  <c r="AP159" i="1"/>
  <c r="AN170" i="1"/>
  <c r="AQ175" i="1"/>
  <c r="AM192" i="1"/>
  <c r="AI197" i="1"/>
  <c r="AR201" i="1"/>
  <c r="AO44" i="1"/>
  <c r="AN44" i="1"/>
  <c r="AS44" i="1"/>
  <c r="AJ44" i="1"/>
  <c r="AI44" i="1"/>
  <c r="AP194" i="1"/>
  <c r="AO194" i="1"/>
  <c r="AN194" i="1"/>
  <c r="AM194" i="1"/>
  <c r="AL194" i="1"/>
  <c r="AK194" i="1"/>
  <c r="AI194" i="1"/>
  <c r="AN34" i="1"/>
  <c r="AM34" i="1"/>
  <c r="AK34" i="1"/>
  <c r="AK134" i="1"/>
  <c r="AJ134" i="1"/>
  <c r="AT134" i="1"/>
  <c r="AS134" i="1"/>
  <c r="AR134" i="1"/>
  <c r="AQ134" i="1"/>
  <c r="AO134" i="1"/>
  <c r="AK182" i="1"/>
  <c r="AL182" i="1"/>
  <c r="AI182" i="1"/>
  <c r="AP182" i="1"/>
  <c r="AJ182" i="1"/>
  <c r="AN182" i="1"/>
  <c r="AM182" i="1"/>
  <c r="AT36" i="1"/>
  <c r="AJ36" i="1"/>
  <c r="AI36" i="1"/>
  <c r="AP86" i="1"/>
  <c r="AO86" i="1"/>
  <c r="AN86" i="1"/>
  <c r="AM86" i="1"/>
  <c r="AK86" i="1"/>
  <c r="AS86" i="1"/>
  <c r="AP136" i="1"/>
  <c r="AO136" i="1"/>
  <c r="AN136" i="1"/>
  <c r="AM136" i="1"/>
  <c r="AK136" i="1"/>
  <c r="AQ136" i="1"/>
  <c r="AL136" i="1"/>
  <c r="AI136" i="1"/>
  <c r="AP161" i="1"/>
  <c r="AO161" i="1"/>
  <c r="AN161" i="1"/>
  <c r="AM161" i="1"/>
  <c r="AK161" i="1"/>
  <c r="AS161" i="1"/>
  <c r="AT161" i="1"/>
  <c r="AR161" i="1"/>
  <c r="AQ161" i="1"/>
  <c r="AJ161" i="1"/>
  <c r="AI161" i="1"/>
  <c r="AK186" i="1"/>
  <c r="AJ186" i="1"/>
  <c r="AT186" i="1"/>
  <c r="AS186" i="1"/>
  <c r="AR186" i="1"/>
  <c r="AQ186" i="1"/>
  <c r="AP186" i="1"/>
  <c r="AO186" i="1"/>
  <c r="AI186" i="1"/>
  <c r="AN186" i="1"/>
  <c r="AM186" i="1"/>
  <c r="AQ9" i="1"/>
  <c r="AM18" i="1"/>
  <c r="AN20" i="1"/>
  <c r="AM31" i="1"/>
  <c r="AQ34" i="1"/>
  <c r="AR36" i="1"/>
  <c r="AN45" i="1"/>
  <c r="AL50" i="1"/>
  <c r="AN64" i="1"/>
  <c r="AL69" i="1"/>
  <c r="AO83" i="1"/>
  <c r="AJ93" i="1"/>
  <c r="AK106" i="1"/>
  <c r="AK116" i="1"/>
  <c r="AP125" i="1"/>
  <c r="AJ135" i="1"/>
  <c r="AQ144" i="1"/>
  <c r="AJ150" i="1"/>
  <c r="AI160" i="1"/>
  <c r="AP170" i="1"/>
  <c r="AR175" i="1"/>
  <c r="AL197" i="1"/>
  <c r="AK59" i="1"/>
  <c r="AJ59" i="1"/>
  <c r="AT59" i="1"/>
  <c r="AS59" i="1"/>
  <c r="AR59" i="1"/>
  <c r="AQ59" i="1"/>
  <c r="AO59" i="1"/>
  <c r="AN59" i="1"/>
  <c r="AM59" i="1"/>
  <c r="AI59" i="1"/>
  <c r="AK18" i="1"/>
  <c r="AJ11" i="1"/>
  <c r="AI11" i="1"/>
  <c r="AP111" i="1"/>
  <c r="AO111" i="1"/>
  <c r="AN111" i="1"/>
  <c r="AM111" i="1"/>
  <c r="AK111" i="1"/>
  <c r="AR13" i="1"/>
  <c r="AQ13" i="1"/>
  <c r="AO13" i="1"/>
  <c r="AL13" i="1"/>
  <c r="AK13" i="1"/>
  <c r="AR38" i="1"/>
  <c r="AQ38" i="1"/>
  <c r="AO38" i="1"/>
  <c r="AN38" i="1"/>
  <c r="AL38" i="1"/>
  <c r="AK38" i="1"/>
  <c r="AO63" i="1"/>
  <c r="AN63" i="1"/>
  <c r="AS63" i="1"/>
  <c r="AM63" i="1"/>
  <c r="AL63" i="1"/>
  <c r="AJ63" i="1"/>
  <c r="AI63" i="1"/>
  <c r="AO88" i="1"/>
  <c r="AN88" i="1"/>
  <c r="AS88" i="1"/>
  <c r="AT88" i="1"/>
  <c r="AR88" i="1"/>
  <c r="AP88" i="1"/>
  <c r="AM88" i="1"/>
  <c r="AK88" i="1"/>
  <c r="AJ88" i="1"/>
  <c r="AO113" i="1"/>
  <c r="AN113" i="1"/>
  <c r="AS113" i="1"/>
  <c r="AK113" i="1"/>
  <c r="AT113" i="1"/>
  <c r="AQ113" i="1"/>
  <c r="AP113" i="1"/>
  <c r="AO138" i="1"/>
  <c r="AN138" i="1"/>
  <c r="AS138" i="1"/>
  <c r="AQ138" i="1"/>
  <c r="AO163" i="1"/>
  <c r="AN163" i="1"/>
  <c r="AS163" i="1"/>
  <c r="AI163" i="1"/>
  <c r="AS187" i="1"/>
  <c r="AR187" i="1"/>
  <c r="AO187" i="1"/>
  <c r="AN187" i="1"/>
  <c r="AM187" i="1"/>
  <c r="AL187" i="1"/>
  <c r="AK187" i="1"/>
  <c r="AI187" i="1"/>
  <c r="AR9" i="1"/>
  <c r="AS11" i="1"/>
  <c r="AN18" i="1"/>
  <c r="AO20" i="1"/>
  <c r="AN31" i="1"/>
  <c r="AR34" i="1"/>
  <c r="AS36" i="1"/>
  <c r="AP45" i="1"/>
  <c r="AM50" i="1"/>
  <c r="AP59" i="1"/>
  <c r="AQ69" i="1"/>
  <c r="AI74" i="1"/>
  <c r="AP83" i="1"/>
  <c r="AL88" i="1"/>
  <c r="AL93" i="1"/>
  <c r="AL106" i="1"/>
  <c r="AR111" i="1"/>
  <c r="AN116" i="1"/>
  <c r="AK135" i="1"/>
  <c r="AK150" i="1"/>
  <c r="AJ160" i="1"/>
  <c r="AI166" i="1"/>
  <c r="AT170" i="1"/>
  <c r="AP187" i="1"/>
  <c r="AJ193" i="1"/>
  <c r="AM197" i="1"/>
  <c r="AK84" i="1"/>
  <c r="AJ84" i="1"/>
  <c r="AT84" i="1"/>
  <c r="AS84" i="1"/>
  <c r="AR84" i="1"/>
  <c r="AQ84" i="1"/>
  <c r="AO84" i="1"/>
  <c r="AI84" i="1"/>
  <c r="AP84" i="1"/>
  <c r="AN84" i="1"/>
  <c r="AP61" i="1"/>
  <c r="AO61" i="1"/>
  <c r="AN61" i="1"/>
  <c r="AM61" i="1"/>
  <c r="AK61" i="1"/>
  <c r="AJ61" i="1"/>
  <c r="AS61" i="1"/>
  <c r="AR61" i="1"/>
  <c r="AT14" i="1"/>
  <c r="AS14" i="1"/>
  <c r="AP39" i="1"/>
  <c r="AT39" i="1"/>
  <c r="AS39" i="1"/>
  <c r="AL64" i="1"/>
  <c r="AK64" i="1"/>
  <c r="AJ64" i="1"/>
  <c r="AI64" i="1"/>
  <c r="AR64" i="1"/>
  <c r="AL89" i="1"/>
  <c r="AK89" i="1"/>
  <c r="AJ89" i="1"/>
  <c r="AI89" i="1"/>
  <c r="AL114" i="1"/>
  <c r="AK114" i="1"/>
  <c r="AJ114" i="1"/>
  <c r="AI114" i="1"/>
  <c r="AP114" i="1"/>
  <c r="AO114" i="1"/>
  <c r="AM114" i="1"/>
  <c r="AL139" i="1"/>
  <c r="AK139" i="1"/>
  <c r="AJ139" i="1"/>
  <c r="AI139" i="1"/>
  <c r="AT139" i="1"/>
  <c r="AS139" i="1"/>
  <c r="AQ139" i="1"/>
  <c r="AP139" i="1"/>
  <c r="AN139" i="1"/>
  <c r="AM139" i="1"/>
  <c r="AL164" i="1"/>
  <c r="AK164" i="1"/>
  <c r="AJ164" i="1"/>
  <c r="AI164" i="1"/>
  <c r="AN164" i="1"/>
  <c r="AT164" i="1"/>
  <c r="AR164" i="1"/>
  <c r="AQ164" i="1"/>
  <c r="AP164" i="1"/>
  <c r="AP188" i="1"/>
  <c r="AO188" i="1"/>
  <c r="AN188" i="1"/>
  <c r="AM188" i="1"/>
  <c r="AL188" i="1"/>
  <c r="AK188" i="1"/>
  <c r="AS9" i="1"/>
  <c r="AT11" i="1"/>
  <c r="AO18" i="1"/>
  <c r="AP20" i="1"/>
  <c r="AP31" i="1"/>
  <c r="AS34" i="1"/>
  <c r="AI38" i="1"/>
  <c r="AK60" i="1"/>
  <c r="AP64" i="1"/>
  <c r="AQ83" i="1"/>
  <c r="AQ88" i="1"/>
  <c r="AQ93" i="1"/>
  <c r="AQ106" i="1"/>
  <c r="AS111" i="1"/>
  <c r="AM135" i="1"/>
  <c r="AM145" i="1"/>
  <c r="AK160" i="1"/>
  <c r="AQ187" i="1"/>
  <c r="AS116" i="1"/>
  <c r="AR116" i="1"/>
  <c r="AI116" i="1"/>
  <c r="AT116" i="1"/>
  <c r="AP116" i="1"/>
  <c r="AO116" i="1"/>
  <c r="AM116" i="1"/>
  <c r="AL116" i="1"/>
  <c r="AS141" i="1"/>
  <c r="AR141" i="1"/>
  <c r="AM141" i="1"/>
  <c r="AQ141" i="1"/>
  <c r="AP141" i="1"/>
  <c r="AS166" i="1"/>
  <c r="AR166" i="1"/>
  <c r="AQ166" i="1"/>
  <c r="AL190" i="1"/>
  <c r="AK190" i="1"/>
  <c r="AJ190" i="1"/>
  <c r="AI190" i="1"/>
  <c r="AO190" i="1"/>
  <c r="AN190" i="1"/>
  <c r="AM190" i="1"/>
  <c r="AQ18" i="1"/>
  <c r="AM70" i="1"/>
  <c r="AI141" i="1"/>
  <c r="AL166" i="1"/>
  <c r="AQ194" i="1"/>
  <c r="AP43" i="1"/>
  <c r="AO43" i="1"/>
  <c r="AN43" i="1"/>
  <c r="AM43" i="1"/>
  <c r="AK43" i="1"/>
  <c r="AS43" i="1"/>
  <c r="AR43" i="1"/>
  <c r="AL43" i="1"/>
  <c r="AJ43" i="1"/>
  <c r="AP68" i="1"/>
  <c r="AO68" i="1"/>
  <c r="AN68" i="1"/>
  <c r="AM68" i="1"/>
  <c r="AK68" i="1"/>
  <c r="AL68" i="1"/>
  <c r="AT68" i="1"/>
  <c r="AS68" i="1"/>
  <c r="AP93" i="1"/>
  <c r="AO93" i="1"/>
  <c r="AN93" i="1"/>
  <c r="AM93" i="1"/>
  <c r="AK93" i="1"/>
  <c r="AT93" i="1"/>
  <c r="AP118" i="1"/>
  <c r="AO118" i="1"/>
  <c r="AN118" i="1"/>
  <c r="AM118" i="1"/>
  <c r="AK118" i="1"/>
  <c r="AI118" i="1"/>
  <c r="AP143" i="1"/>
  <c r="AO143" i="1"/>
  <c r="AN143" i="1"/>
  <c r="AM143" i="1"/>
  <c r="AK143" i="1"/>
  <c r="AR143" i="1"/>
  <c r="AQ143" i="1"/>
  <c r="AJ143" i="1"/>
  <c r="AI143" i="1"/>
  <c r="AP168" i="1"/>
  <c r="AO168" i="1"/>
  <c r="AN168" i="1"/>
  <c r="AM168" i="1"/>
  <c r="AK168" i="1"/>
  <c r="AT168" i="1"/>
  <c r="AS168" i="1"/>
  <c r="AR168" i="1"/>
  <c r="AL168" i="1"/>
  <c r="AI168" i="1"/>
  <c r="AJ168" i="1"/>
  <c r="AK192" i="1"/>
  <c r="AJ192" i="1"/>
  <c r="AT192" i="1"/>
  <c r="AS192" i="1"/>
  <c r="AR192" i="1"/>
  <c r="AQ192" i="1"/>
  <c r="AP192" i="1"/>
  <c r="AO192" i="1"/>
  <c r="AR18" i="1"/>
  <c r="AN70" i="1"/>
  <c r="AI94" i="1"/>
  <c r="AQ118" i="1"/>
  <c r="AJ141" i="1"/>
  <c r="AM166" i="1"/>
  <c r="AR194" i="1"/>
  <c r="AO69" i="1"/>
  <c r="AN69" i="1"/>
  <c r="AS69" i="1"/>
  <c r="AP69" i="1"/>
  <c r="AM69" i="1"/>
  <c r="AK69" i="1"/>
  <c r="AJ69" i="1"/>
  <c r="AO144" i="1"/>
  <c r="AN144" i="1"/>
  <c r="AS144" i="1"/>
  <c r="AR144" i="1"/>
  <c r="AQ218" i="1"/>
  <c r="AP218" i="1"/>
  <c r="AO218" i="1"/>
  <c r="AN218" i="1"/>
  <c r="AL218" i="1"/>
  <c r="AR218" i="1"/>
  <c r="AM218" i="1"/>
  <c r="AK218" i="1"/>
  <c r="AJ218" i="1"/>
  <c r="AO70" i="1"/>
  <c r="AL84" i="1"/>
  <c r="AJ94" i="1"/>
  <c r="AR118" i="1"/>
  <c r="AK141" i="1"/>
  <c r="AN166" i="1"/>
  <c r="AS194" i="1"/>
  <c r="AJ18" i="1"/>
  <c r="AI18" i="1"/>
  <c r="AP219" i="1"/>
  <c r="AO219" i="1"/>
  <c r="AT219" i="1"/>
  <c r="AR219" i="1"/>
  <c r="AT18" i="1"/>
  <c r="AP70" i="1"/>
  <c r="AM94" i="1"/>
  <c r="AS118" i="1"/>
  <c r="AL141" i="1"/>
  <c r="AO166" i="1"/>
  <c r="AT194" i="1"/>
  <c r="AO119" i="1"/>
  <c r="AN119" i="1"/>
  <c r="AS119" i="1"/>
  <c r="AL119" i="1"/>
  <c r="AR119" i="1"/>
  <c r="AQ119" i="1"/>
  <c r="AT20" i="1"/>
  <c r="AS20" i="1"/>
  <c r="AT118" i="1"/>
  <c r="AN141" i="1"/>
  <c r="AP166" i="1"/>
  <c r="AO169" i="1"/>
  <c r="AN169" i="1"/>
  <c r="AS169" i="1"/>
  <c r="AJ169" i="1"/>
  <c r="AI169" i="1"/>
  <c r="AS193" i="1"/>
  <c r="AR193" i="1"/>
  <c r="AI193" i="1"/>
  <c r="AT193" i="1"/>
  <c r="AQ193" i="1"/>
  <c r="AP193" i="1"/>
  <c r="AO193" i="1"/>
  <c r="AM193" i="1"/>
  <c r="AL193" i="1"/>
  <c r="AK193" i="1"/>
  <c r="AR70" i="1"/>
  <c r="AN95" i="1"/>
  <c r="AI109" i="1"/>
  <c r="AI119" i="1"/>
  <c r="AO141" i="1"/>
  <c r="AT166" i="1"/>
  <c r="AS218" i="1"/>
  <c r="AJ24" i="1"/>
  <c r="AI24" i="1"/>
  <c r="AP49" i="1"/>
  <c r="AO49" i="1"/>
  <c r="AN49" i="1"/>
  <c r="AM49" i="1"/>
  <c r="AK49" i="1"/>
  <c r="AT49" i="1"/>
  <c r="AS49" i="1"/>
  <c r="AQ49" i="1"/>
  <c r="AL49" i="1"/>
  <c r="AP74" i="1"/>
  <c r="AO74" i="1"/>
  <c r="AN74" i="1"/>
  <c r="AM74" i="1"/>
  <c r="AK74" i="1"/>
  <c r="AQ74" i="1"/>
  <c r="AT74" i="1"/>
  <c r="AP99" i="1"/>
  <c r="AO99" i="1"/>
  <c r="AN99" i="1"/>
  <c r="AM99" i="1"/>
  <c r="AK99" i="1"/>
  <c r="AP124" i="1"/>
  <c r="AO124" i="1"/>
  <c r="AN124" i="1"/>
  <c r="AM124" i="1"/>
  <c r="AK124" i="1"/>
  <c r="AJ124" i="1"/>
  <c r="AI124" i="1"/>
  <c r="AP149" i="1"/>
  <c r="AO149" i="1"/>
  <c r="AN149" i="1"/>
  <c r="AM149" i="1"/>
  <c r="AK149" i="1"/>
  <c r="AS149" i="1"/>
  <c r="AQ149" i="1"/>
  <c r="AR149" i="1"/>
  <c r="AL149" i="1"/>
  <c r="AJ149" i="1"/>
  <c r="AP174" i="1"/>
  <c r="AO174" i="1"/>
  <c r="AN174" i="1"/>
  <c r="AM174" i="1"/>
  <c r="AK174" i="1"/>
  <c r="AT174" i="1"/>
  <c r="AS174" i="1"/>
  <c r="AQ174" i="1"/>
  <c r="AL174" i="1"/>
  <c r="AJ174" i="1"/>
  <c r="AK197" i="1"/>
  <c r="AJ197" i="1"/>
  <c r="AT197" i="1"/>
  <c r="AS197" i="1"/>
  <c r="AR197" i="1"/>
  <c r="AQ197" i="1"/>
  <c r="AP197" i="1"/>
  <c r="AO197" i="1"/>
  <c r="AT223" i="1"/>
  <c r="AS223" i="1"/>
  <c r="AI223" i="1"/>
  <c r="AN223" i="1"/>
  <c r="AR223" i="1"/>
  <c r="AQ223" i="1"/>
  <c r="AP223" i="1"/>
  <c r="AR4" i="1"/>
  <c r="AN8" i="1"/>
  <c r="AQ10" i="1"/>
  <c r="AI14" i="1"/>
  <c r="AM19" i="1"/>
  <c r="AR24" i="1"/>
  <c r="AN33" i="1"/>
  <c r="AQ35" i="1"/>
  <c r="AK39" i="1"/>
  <c r="AQ43" i="1"/>
  <c r="AP56" i="1"/>
  <c r="AI61" i="1"/>
  <c r="AT70" i="1"/>
  <c r="AO85" i="1"/>
  <c r="AT89" i="1"/>
  <c r="AO95" i="1"/>
  <c r="AR99" i="1"/>
  <c r="AL109" i="1"/>
  <c r="AQ114" i="1"/>
  <c r="AJ119" i="1"/>
  <c r="AR131" i="1"/>
  <c r="AJ138" i="1"/>
  <c r="AT141" i="1"/>
  <c r="AL156" i="1"/>
  <c r="AK163" i="1"/>
  <c r="AQ168" i="1"/>
  <c r="AT218" i="1"/>
  <c r="AL223" i="1"/>
  <c r="AJ183" i="1"/>
  <c r="AL204" i="1"/>
  <c r="AO94" i="1"/>
  <c r="AN94" i="1"/>
  <c r="AS94" i="1"/>
  <c r="AT94" i="1"/>
  <c r="AQ94" i="1"/>
  <c r="AP94" i="1"/>
  <c r="AL94" i="1"/>
  <c r="AK94" i="1"/>
  <c r="AL45" i="1"/>
  <c r="AK45" i="1"/>
  <c r="AJ45" i="1"/>
  <c r="AI45" i="1"/>
  <c r="AO45" i="1"/>
  <c r="AS45" i="1"/>
  <c r="AR45" i="1"/>
  <c r="AR25" i="1"/>
  <c r="AQ25" i="1"/>
  <c r="AO25" i="1"/>
  <c r="AL25" i="1"/>
  <c r="AK25" i="1"/>
  <c r="AO50" i="1"/>
  <c r="AN50" i="1"/>
  <c r="AS50" i="1"/>
  <c r="AK50" i="1"/>
  <c r="AJ50" i="1"/>
  <c r="AO125" i="1"/>
  <c r="AN125" i="1"/>
  <c r="AS125" i="1"/>
  <c r="AM125" i="1"/>
  <c r="AT125" i="1"/>
  <c r="AR125" i="1"/>
  <c r="AS199" i="1"/>
  <c r="AR199" i="1"/>
  <c r="AM199" i="1"/>
  <c r="AQ199" i="1"/>
  <c r="AP199" i="1"/>
  <c r="AO199" i="1"/>
  <c r="AO8" i="1"/>
  <c r="AR10" i="1"/>
  <c r="AN19" i="1"/>
  <c r="AO33" i="1"/>
  <c r="AR35" i="1"/>
  <c r="AT43" i="1"/>
  <c r="AQ56" i="1"/>
  <c r="AL61" i="1"/>
  <c r="AP85" i="1"/>
  <c r="AM109" i="1"/>
  <c r="AR114" i="1"/>
  <c r="AK119" i="1"/>
  <c r="AL124" i="1"/>
  <c r="AN133" i="1"/>
  <c r="AK138" i="1"/>
  <c r="AL143" i="1"/>
  <c r="AM156" i="1"/>
  <c r="AL163" i="1"/>
  <c r="AK169" i="1"/>
  <c r="AI219" i="1"/>
  <c r="AM223" i="1"/>
  <c r="AT182" i="1"/>
  <c r="AM185" i="1"/>
  <c r="AM204" i="1"/>
  <c r="AL95" i="1"/>
  <c r="AK95" i="1"/>
  <c r="AJ95" i="1"/>
  <c r="AI95" i="1"/>
  <c r="AM95" i="1"/>
  <c r="AI19" i="1"/>
  <c r="AO150" i="1"/>
  <c r="AN150" i="1"/>
  <c r="AS150" i="1"/>
  <c r="AT150" i="1"/>
  <c r="AP8" i="1"/>
  <c r="AK14" i="1"/>
  <c r="AP33" i="1"/>
  <c r="AM39" i="1"/>
  <c r="AR56" i="1"/>
  <c r="AQ61" i="1"/>
  <c r="AQ85" i="1"/>
  <c r="AQ95" i="1"/>
  <c r="AT99" i="1"/>
  <c r="AN109" i="1"/>
  <c r="AS114" i="1"/>
  <c r="AM119" i="1"/>
  <c r="AQ124" i="1"/>
  <c r="AQ133" i="1"/>
  <c r="AL138" i="1"/>
  <c r="AS143" i="1"/>
  <c r="AP156" i="1"/>
  <c r="AM163" i="1"/>
  <c r="AL169" i="1"/>
  <c r="AJ219" i="1"/>
  <c r="AO223" i="1"/>
  <c r="AS182" i="1"/>
  <c r="AN185" i="1"/>
  <c r="AP190" i="1"/>
  <c r="AN204" i="1"/>
  <c r="AL145" i="1"/>
  <c r="AK145" i="1"/>
  <c r="AJ145" i="1"/>
  <c r="AI145" i="1"/>
  <c r="AT145" i="1"/>
  <c r="AR145" i="1"/>
  <c r="AQ145" i="1"/>
  <c r="AO145" i="1"/>
  <c r="AN145" i="1"/>
  <c r="AO75" i="1"/>
  <c r="AN75" i="1"/>
  <c r="AS75" i="1"/>
  <c r="AQ75" i="1"/>
  <c r="AP75" i="1"/>
  <c r="AL75" i="1"/>
  <c r="AK75" i="1"/>
  <c r="AI75" i="1"/>
  <c r="AO175" i="1"/>
  <c r="AN175" i="1"/>
  <c r="AS175" i="1"/>
  <c r="AK175" i="1"/>
  <c r="AI175" i="1"/>
  <c r="AJ175" i="1"/>
  <c r="AP4" i="1"/>
  <c r="AT35" i="1"/>
  <c r="AK53" i="1"/>
  <c r="AJ53" i="1"/>
  <c r="AT53" i="1"/>
  <c r="AS53" i="1"/>
  <c r="AR53" i="1"/>
  <c r="AQ53" i="1"/>
  <c r="AO53" i="1"/>
  <c r="AP53" i="1"/>
  <c r="AM53" i="1"/>
  <c r="AL53" i="1"/>
  <c r="AR19" i="1"/>
  <c r="AQ19" i="1"/>
  <c r="AO19" i="1"/>
  <c r="AL19" i="1"/>
  <c r="AK19" i="1"/>
  <c r="AL70" i="1"/>
  <c r="AK70" i="1"/>
  <c r="AJ70" i="1"/>
  <c r="AI70" i="1"/>
  <c r="AS70" i="1"/>
  <c r="AJ19" i="1"/>
  <c r="AI43" i="1"/>
  <c r="AO100" i="1"/>
  <c r="AN100" i="1"/>
  <c r="AS100" i="1"/>
  <c r="AI100" i="1"/>
  <c r="AR100" i="1"/>
  <c r="AQ100" i="1"/>
  <c r="AM100" i="1"/>
  <c r="AL100" i="1"/>
  <c r="AQ224" i="1"/>
  <c r="AP224" i="1"/>
  <c r="AO224" i="1"/>
  <c r="AN224" i="1"/>
  <c r="AL224" i="1"/>
  <c r="AS224" i="1"/>
  <c r="AR224" i="1"/>
  <c r="AM224" i="1"/>
  <c r="AK224" i="1"/>
  <c r="AJ224" i="1"/>
  <c r="AT10" i="1"/>
  <c r="AK44" i="1"/>
  <c r="W23" i="1"/>
  <c r="X23" i="1"/>
  <c r="AL3" i="1"/>
  <c r="AM3" i="1"/>
  <c r="AO3" i="1"/>
  <c r="AR3" i="1"/>
  <c r="AS3" i="1"/>
  <c r="AN28" i="1"/>
  <c r="AM28" i="1"/>
  <c r="AK28" i="1"/>
  <c r="AK78" i="1"/>
  <c r="AJ78" i="1"/>
  <c r="AT78" i="1"/>
  <c r="AS78" i="1"/>
  <c r="AR78" i="1"/>
  <c r="AQ78" i="1"/>
  <c r="AO78" i="1"/>
  <c r="AN78" i="1"/>
  <c r="AM78" i="1"/>
  <c r="AK103" i="1"/>
  <c r="AJ103" i="1"/>
  <c r="AT103" i="1"/>
  <c r="AS103" i="1"/>
  <c r="AR103" i="1"/>
  <c r="AQ103" i="1"/>
  <c r="AO103" i="1"/>
  <c r="AN103" i="1"/>
  <c r="AK128" i="1"/>
  <c r="AJ128" i="1"/>
  <c r="AT128" i="1"/>
  <c r="AS128" i="1"/>
  <c r="AR128" i="1"/>
  <c r="AQ128" i="1"/>
  <c r="AO128" i="1"/>
  <c r="AK153" i="1"/>
  <c r="AJ153" i="1"/>
  <c r="AT153" i="1"/>
  <c r="AS153" i="1"/>
  <c r="AR153" i="1"/>
  <c r="AQ153" i="1"/>
  <c r="AO153" i="1"/>
  <c r="AL153" i="1"/>
  <c r="AI153" i="1"/>
  <c r="AO178" i="1"/>
  <c r="AP178" i="1"/>
  <c r="AJ178" i="1"/>
  <c r="AK178" i="1"/>
  <c r="AM178" i="1"/>
  <c r="AN178" i="1"/>
  <c r="AI178" i="1"/>
  <c r="AQ178" i="1"/>
  <c r="AR178" i="1"/>
  <c r="AS178" i="1"/>
  <c r="AO201" i="1"/>
  <c r="AN201" i="1"/>
  <c r="AT201" i="1"/>
  <c r="AS201" i="1"/>
  <c r="AO4" i="1"/>
  <c r="AQ8" i="1"/>
  <c r="AK11" i="1"/>
  <c r="AL14" i="1"/>
  <c r="AS19" i="1"/>
  <c r="AI25" i="1"/>
  <c r="AO28" i="1"/>
  <c r="AQ33" i="1"/>
  <c r="AK36" i="1"/>
  <c r="AN39" i="1"/>
  <c r="AL44" i="1"/>
  <c r="AN53" i="1"/>
  <c r="AT56" i="1"/>
  <c r="AT61" i="1"/>
  <c r="AT85" i="1"/>
  <c r="AR95" i="1"/>
  <c r="AJ100" i="1"/>
  <c r="AI110" i="1"/>
  <c r="AT114" i="1"/>
  <c r="AP119" i="1"/>
  <c r="AR124" i="1"/>
  <c r="AT133" i="1"/>
  <c r="AM138" i="1"/>
  <c r="AT143" i="1"/>
  <c r="AN153" i="1"/>
  <c r="AQ156" i="1"/>
  <c r="AP163" i="1"/>
  <c r="AM169" i="1"/>
  <c r="AK219" i="1"/>
  <c r="AI224" i="1"/>
  <c r="AR182" i="1"/>
  <c r="AO185" i="1"/>
  <c r="AQ190" i="1"/>
  <c r="AJ201" i="1"/>
  <c r="AO204" i="1"/>
  <c r="AR8" i="1"/>
  <c r="AL11" i="1"/>
  <c r="AM14" i="1"/>
  <c r="AT19" i="1"/>
  <c r="AJ25" i="1"/>
  <c r="AP28" i="1"/>
  <c r="AR33" i="1"/>
  <c r="AL36" i="1"/>
  <c r="AO39" i="1"/>
  <c r="AM44" i="1"/>
  <c r="AM58" i="1"/>
  <c r="AK63" i="1"/>
  <c r="AI86" i="1"/>
  <c r="AS95" i="1"/>
  <c r="AK100" i="1"/>
  <c r="AJ110" i="1"/>
  <c r="AT119" i="1"/>
  <c r="AS124" i="1"/>
  <c r="AI134" i="1"/>
  <c r="AP138" i="1"/>
  <c r="AI144" i="1"/>
  <c r="AP153" i="1"/>
  <c r="AR156" i="1"/>
  <c r="AQ163" i="1"/>
  <c r="AP169" i="1"/>
  <c r="AI174" i="1"/>
  <c r="AL219" i="1"/>
  <c r="AT224" i="1"/>
  <c r="AQ182" i="1"/>
  <c r="AP185" i="1"/>
  <c r="AR190" i="1"/>
  <c r="AK201" i="1"/>
  <c r="AP204" i="1"/>
  <c r="AK46" i="1"/>
  <c r="AJ46" i="1"/>
  <c r="AT46" i="1"/>
  <c r="AS46" i="1"/>
  <c r="AR46" i="1"/>
  <c r="AQ46" i="1"/>
  <c r="AO46" i="1"/>
  <c r="AK71" i="1"/>
  <c r="AJ71" i="1"/>
  <c r="AT71" i="1"/>
  <c r="AS71" i="1"/>
  <c r="AR71" i="1"/>
  <c r="AQ71" i="1"/>
  <c r="AO71" i="1"/>
  <c r="AK96" i="1"/>
  <c r="AJ96" i="1"/>
  <c r="AT96" i="1"/>
  <c r="AS96" i="1"/>
  <c r="AR96" i="1"/>
  <c r="AQ96" i="1"/>
  <c r="AO96" i="1"/>
  <c r="AK121" i="1"/>
  <c r="AJ121" i="1"/>
  <c r="AT121" i="1"/>
  <c r="AS121" i="1"/>
  <c r="AR121" i="1"/>
  <c r="AQ121" i="1"/>
  <c r="AO121" i="1"/>
  <c r="AK146" i="1"/>
  <c r="AJ146" i="1"/>
  <c r="AT146" i="1"/>
  <c r="AS146" i="1"/>
  <c r="AR146" i="1"/>
  <c r="AQ146" i="1"/>
  <c r="AO146" i="1"/>
  <c r="AK171" i="1"/>
  <c r="AJ171" i="1"/>
  <c r="AT171" i="1"/>
  <c r="AS171" i="1"/>
  <c r="AR171" i="1"/>
  <c r="AQ171" i="1"/>
  <c r="AO171" i="1"/>
  <c r="AO195" i="1"/>
  <c r="AN195" i="1"/>
  <c r="AT195" i="1"/>
  <c r="AS195" i="1"/>
  <c r="AM220" i="1"/>
  <c r="AL220" i="1"/>
  <c r="AK220" i="1"/>
  <c r="AJ220" i="1"/>
  <c r="AQ5" i="1"/>
  <c r="AO23" i="1"/>
  <c r="AS26" i="1"/>
  <c r="AO29" i="1"/>
  <c r="AS51" i="1"/>
  <c r="AQ55" i="1"/>
  <c r="AL71" i="1"/>
  <c r="AJ104" i="1"/>
  <c r="AN129" i="1"/>
  <c r="AO151" i="1"/>
  <c r="AS176" i="1"/>
  <c r="AN220" i="1"/>
  <c r="AK179" i="1"/>
  <c r="AR195" i="1"/>
  <c r="AP202" i="1"/>
  <c r="AS48" i="1"/>
  <c r="AR48" i="1"/>
  <c r="AS73" i="1"/>
  <c r="AR73" i="1"/>
  <c r="AS98" i="1"/>
  <c r="AR98" i="1"/>
  <c r="AS123" i="1"/>
  <c r="AR123" i="1"/>
  <c r="AS148" i="1"/>
  <c r="AR148" i="1"/>
  <c r="AS173" i="1"/>
  <c r="AR173" i="1"/>
  <c r="AL196" i="1"/>
  <c r="AK196" i="1"/>
  <c r="AJ196" i="1"/>
  <c r="AI196" i="1"/>
  <c r="AL221" i="1"/>
  <c r="AK221" i="1"/>
  <c r="AT221" i="1"/>
  <c r="AS221" i="1"/>
  <c r="AR221" i="1"/>
  <c r="AP221" i="1"/>
  <c r="AP5" i="1"/>
  <c r="AP23" i="1"/>
  <c r="AP29" i="1"/>
  <c r="AM71" i="1"/>
  <c r="AJ98" i="1"/>
  <c r="AK104" i="1"/>
  <c r="AN123" i="1"/>
  <c r="AO129" i="1"/>
  <c r="AT148" i="1"/>
  <c r="AI155" i="1"/>
  <c r="AO220" i="1"/>
  <c r="AM196" i="1"/>
  <c r="AQ202" i="1"/>
  <c r="AL51" i="1"/>
  <c r="AK51" i="1"/>
  <c r="AJ51" i="1"/>
  <c r="AI51" i="1"/>
  <c r="AL76" i="1"/>
  <c r="AK76" i="1"/>
  <c r="AJ76" i="1"/>
  <c r="AI76" i="1"/>
  <c r="AL101" i="1"/>
  <c r="AK101" i="1"/>
  <c r="AJ101" i="1"/>
  <c r="AI101" i="1"/>
  <c r="AL126" i="1"/>
  <c r="AK126" i="1"/>
  <c r="AJ126" i="1"/>
  <c r="AI126" i="1"/>
  <c r="AL151" i="1"/>
  <c r="AK151" i="1"/>
  <c r="AJ151" i="1"/>
  <c r="AI151" i="1"/>
  <c r="AL176" i="1"/>
  <c r="AK176" i="1"/>
  <c r="AJ176" i="1"/>
  <c r="AI176" i="1"/>
  <c r="AP200" i="1"/>
  <c r="AO200" i="1"/>
  <c r="AN200" i="1"/>
  <c r="AM200" i="1"/>
  <c r="AL200" i="1"/>
  <c r="AK200" i="1"/>
  <c r="AI5" i="1"/>
  <c r="AM5" i="1"/>
  <c r="AK21" i="1"/>
  <c r="AL46" i="1"/>
  <c r="AI73" i="1"/>
  <c r="AM98" i="1"/>
  <c r="AQ123" i="1"/>
  <c r="AO126" i="1"/>
  <c r="AS151" i="1"/>
  <c r="AQ155" i="1"/>
  <c r="AL171" i="1"/>
  <c r="AR220" i="1"/>
  <c r="AP196" i="1"/>
  <c r="AJ200" i="1"/>
  <c r="AS54" i="1"/>
  <c r="AR54" i="1"/>
  <c r="AS79" i="1"/>
  <c r="AR79" i="1"/>
  <c r="AS104" i="1"/>
  <c r="AR104" i="1"/>
  <c r="AS129" i="1"/>
  <c r="AR129" i="1"/>
  <c r="AS154" i="1"/>
  <c r="AR154" i="1"/>
  <c r="AO179" i="1"/>
  <c r="AP179" i="1"/>
  <c r="AQ179" i="1"/>
  <c r="AR179" i="1"/>
  <c r="AS179" i="1"/>
  <c r="AT179" i="1"/>
  <c r="AL202" i="1"/>
  <c r="AK202" i="1"/>
  <c r="AJ202" i="1"/>
  <c r="AI202" i="1"/>
  <c r="AT6" i="1"/>
  <c r="AK5" i="1"/>
  <c r="AM21" i="1"/>
  <c r="AI30" i="1"/>
  <c r="AN46" i="1"/>
  <c r="AK73" i="1"/>
  <c r="AL79" i="1"/>
  <c r="AO98" i="1"/>
  <c r="AM101" i="1"/>
  <c r="AP104" i="1"/>
  <c r="AQ126" i="1"/>
  <c r="AN171" i="1"/>
  <c r="AT220" i="1"/>
  <c r="AR196" i="1"/>
  <c r="AR200" i="1"/>
  <c r="AP55" i="1"/>
  <c r="AO55" i="1"/>
  <c r="AN55" i="1"/>
  <c r="AM55" i="1"/>
  <c r="AK55" i="1"/>
  <c r="AP80" i="1"/>
  <c r="AO80" i="1"/>
  <c r="AN80" i="1"/>
  <c r="AM80" i="1"/>
  <c r="AK80" i="1"/>
  <c r="AP105" i="1"/>
  <c r="AO105" i="1"/>
  <c r="AN105" i="1"/>
  <c r="AM105" i="1"/>
  <c r="AK105" i="1"/>
  <c r="AP130" i="1"/>
  <c r="AO130" i="1"/>
  <c r="AN130" i="1"/>
  <c r="AM130" i="1"/>
  <c r="AK130" i="1"/>
  <c r="AP155" i="1"/>
  <c r="AO155" i="1"/>
  <c r="AN155" i="1"/>
  <c r="AM155" i="1"/>
  <c r="AK155" i="1"/>
  <c r="AM180" i="1"/>
  <c r="AN180" i="1"/>
  <c r="AI180" i="1"/>
  <c r="AK203" i="1"/>
  <c r="AJ203" i="1"/>
  <c r="AT203" i="1"/>
  <c r="AS203" i="1"/>
  <c r="AR203" i="1"/>
  <c r="AQ203" i="1"/>
  <c r="AP203" i="1"/>
  <c r="AO203" i="1"/>
  <c r="AP46" i="1"/>
  <c r="AI54" i="1"/>
  <c r="AL73" i="1"/>
  <c r="AM79" i="1"/>
  <c r="AP98" i="1"/>
  <c r="AN101" i="1"/>
  <c r="AQ104" i="1"/>
  <c r="AR126" i="1"/>
  <c r="AL130" i="1"/>
  <c r="AI146" i="1"/>
  <c r="AT155" i="1"/>
  <c r="AP171" i="1"/>
  <c r="AI221" i="1"/>
  <c r="AI179" i="1"/>
  <c r="AS196" i="1"/>
  <c r="AS200" i="1"/>
  <c r="AM203" i="1"/>
  <c r="Y23" i="1"/>
  <c r="R51" i="1"/>
  <c r="S103" i="1"/>
  <c r="T24" i="1"/>
  <c r="S55" i="1"/>
  <c r="S105" i="1"/>
  <c r="W24" i="1"/>
  <c r="Q56" i="1"/>
  <c r="U105" i="1"/>
  <c r="Y24" i="1"/>
  <c r="W56" i="1"/>
  <c r="Q114" i="1"/>
  <c r="R25" i="1"/>
  <c r="X56" i="1"/>
  <c r="X114" i="1"/>
  <c r="X26" i="1"/>
  <c r="Y56" i="1"/>
  <c r="S125" i="1"/>
  <c r="AA26" i="1"/>
  <c r="Y64" i="1"/>
  <c r="T125" i="1"/>
  <c r="P24" i="1"/>
  <c r="U69" i="1"/>
  <c r="U125" i="1"/>
  <c r="P25" i="1"/>
  <c r="X74" i="1"/>
  <c r="V125" i="1"/>
  <c r="V29" i="1"/>
  <c r="Z74" i="1"/>
  <c r="P30" i="1"/>
  <c r="AA74" i="1"/>
  <c r="T169" i="1"/>
  <c r="S30" i="1"/>
  <c r="S78" i="1"/>
  <c r="AA180" i="1"/>
  <c r="U30" i="1"/>
  <c r="T78" i="1"/>
  <c r="S181" i="1"/>
  <c r="V30" i="1"/>
  <c r="P79" i="1"/>
  <c r="Y178" i="1"/>
  <c r="R178" i="1"/>
  <c r="Y6" i="1"/>
  <c r="X50" i="1"/>
  <c r="X11" i="1"/>
  <c r="Y50" i="1"/>
  <c r="T100" i="1"/>
  <c r="Z50" i="1"/>
  <c r="U100" i="1"/>
  <c r="AA50" i="1"/>
  <c r="Y60" i="1"/>
  <c r="R60" i="1"/>
  <c r="Q60" i="1"/>
  <c r="AA13" i="1"/>
  <c r="R186" i="1"/>
  <c r="Q20" i="1"/>
  <c r="P120" i="1"/>
  <c r="AA160" i="1"/>
  <c r="Y119" i="1"/>
  <c r="X14" i="1"/>
  <c r="AA195" i="1"/>
  <c r="X188" i="1"/>
  <c r="R21" i="1"/>
  <c r="T46" i="1"/>
  <c r="R71" i="1"/>
  <c r="AA96" i="1"/>
  <c r="V121" i="1"/>
  <c r="Q146" i="1"/>
  <c r="Z173" i="1"/>
  <c r="W196" i="1"/>
  <c r="U13" i="1"/>
  <c r="P38" i="1"/>
  <c r="U78" i="1"/>
  <c r="W134" i="1"/>
  <c r="Y188" i="1"/>
  <c r="Y113" i="1"/>
  <c r="U35" i="1"/>
  <c r="Z98" i="1"/>
  <c r="Q39" i="1"/>
  <c r="U74" i="1"/>
  <c r="U99" i="1"/>
  <c r="Z124" i="1"/>
  <c r="W149" i="1"/>
  <c r="V175" i="1"/>
  <c r="P199" i="1"/>
  <c r="Q199" i="1"/>
  <c r="S13" i="1"/>
  <c r="U28" i="1"/>
  <c r="R39" i="1"/>
  <c r="P60" i="1"/>
  <c r="Q79" i="1"/>
  <c r="Q135" i="1"/>
  <c r="U189" i="1"/>
  <c r="AA85" i="1"/>
  <c r="AA163" i="1"/>
  <c r="S69" i="1"/>
  <c r="AA174" i="1"/>
  <c r="Q25" i="1"/>
  <c r="AA100" i="1"/>
  <c r="Y100" i="1"/>
  <c r="X100" i="1"/>
  <c r="AA150" i="1"/>
  <c r="Q200" i="1"/>
  <c r="Y200" i="1"/>
  <c r="X200" i="1"/>
  <c r="W200" i="1"/>
  <c r="V28" i="1"/>
  <c r="AA61" i="1"/>
  <c r="V108" i="1"/>
  <c r="S135" i="1"/>
  <c r="S221" i="1"/>
  <c r="P221" i="1"/>
  <c r="Z88" i="1"/>
  <c r="X88" i="1"/>
  <c r="W88" i="1"/>
  <c r="V88" i="1"/>
  <c r="T88" i="1"/>
  <c r="Q188" i="1"/>
  <c r="W188" i="1"/>
  <c r="V188" i="1"/>
  <c r="W94" i="1"/>
  <c r="AA145" i="1"/>
  <c r="V73" i="1"/>
  <c r="U197" i="1"/>
  <c r="Z134" i="1"/>
  <c r="S50" i="1"/>
  <c r="W50" i="1"/>
  <c r="V50" i="1"/>
  <c r="S75" i="1"/>
  <c r="V75" i="1"/>
  <c r="U75" i="1"/>
  <c r="P75" i="1"/>
  <c r="AA125" i="1"/>
  <c r="Z125" i="1"/>
  <c r="Y176" i="1"/>
  <c r="R13" i="1"/>
  <c r="S39" i="1"/>
  <c r="S26" i="1"/>
  <c r="X51" i="1"/>
  <c r="W76" i="1"/>
  <c r="S76" i="1"/>
  <c r="W101" i="1"/>
  <c r="Z126" i="1"/>
  <c r="S151" i="1"/>
  <c r="T178" i="1"/>
  <c r="Z178" i="1"/>
  <c r="Y201" i="1"/>
  <c r="Q13" i="1"/>
  <c r="T39" i="1"/>
  <c r="X63" i="1"/>
  <c r="R85" i="1"/>
  <c r="P110" i="1"/>
  <c r="T135" i="1"/>
  <c r="Z195" i="1"/>
  <c r="W10" i="1"/>
  <c r="AA138" i="1"/>
  <c r="Q10" i="1"/>
  <c r="S44" i="1"/>
  <c r="Z44" i="1"/>
  <c r="X194" i="1"/>
  <c r="T23" i="1"/>
  <c r="Z148" i="1"/>
  <c r="R28" i="1"/>
  <c r="AA179" i="1"/>
  <c r="Y15" i="1"/>
  <c r="U39" i="1"/>
  <c r="R64" i="1"/>
  <c r="P86" i="1"/>
  <c r="S145" i="1"/>
  <c r="S170" i="1"/>
  <c r="R188" i="1"/>
  <c r="Z45" i="1"/>
  <c r="T45" i="1"/>
  <c r="V95" i="1"/>
  <c r="W171" i="1"/>
  <c r="Z13" i="1"/>
  <c r="T53" i="1"/>
  <c r="Z53" i="1"/>
  <c r="S54" i="1"/>
  <c r="P54" i="1"/>
  <c r="T145" i="1"/>
  <c r="Z3" i="1"/>
  <c r="Q103" i="1"/>
  <c r="Y29" i="1"/>
  <c r="T104" i="1"/>
  <c r="Z129" i="1"/>
  <c r="U129" i="1"/>
  <c r="S203" i="1"/>
  <c r="V8" i="1"/>
  <c r="V39" i="1"/>
  <c r="S64" i="1"/>
  <c r="T113" i="1"/>
  <c r="Y30" i="1"/>
  <c r="R181" i="1"/>
  <c r="U8" i="1"/>
  <c r="T21" i="1"/>
  <c r="Q30" i="1"/>
  <c r="T64" i="1"/>
  <c r="W86" i="1"/>
  <c r="U113" i="1"/>
  <c r="P146" i="1"/>
  <c r="Z201" i="1"/>
  <c r="Z110" i="1"/>
  <c r="T110" i="1"/>
  <c r="S110" i="1"/>
  <c r="R110" i="1"/>
  <c r="Q19" i="1"/>
  <c r="X144" i="1"/>
  <c r="Y144" i="1"/>
  <c r="Z70" i="1"/>
  <c r="X48" i="1"/>
  <c r="X123" i="1"/>
  <c r="T13" i="1"/>
  <c r="T128" i="1"/>
  <c r="W202" i="1"/>
  <c r="R6" i="1"/>
  <c r="X79" i="1"/>
  <c r="Z154" i="1"/>
  <c r="S80" i="1"/>
  <c r="R4" i="1"/>
  <c r="V106" i="1"/>
  <c r="P182" i="1"/>
  <c r="P10" i="1"/>
  <c r="Z20" i="1"/>
  <c r="R30" i="1"/>
  <c r="AA44" i="1"/>
  <c r="U64" i="1"/>
  <c r="P88" i="1"/>
  <c r="Z113" i="1"/>
  <c r="X163" i="1"/>
  <c r="Z204" i="1"/>
  <c r="AA35" i="1"/>
  <c r="Q8" i="1"/>
  <c r="W33" i="1"/>
  <c r="T83" i="1"/>
  <c r="AA158" i="1"/>
  <c r="S183" i="1"/>
  <c r="Y10" i="1"/>
  <c r="Q88" i="1"/>
  <c r="AA113" i="1"/>
  <c r="Y163" i="1"/>
  <c r="Z9" i="1"/>
  <c r="Z34" i="1"/>
  <c r="Y34" i="1"/>
  <c r="W59" i="1"/>
  <c r="AA59" i="1"/>
  <c r="V84" i="1"/>
  <c r="U109" i="1"/>
  <c r="R134" i="1"/>
  <c r="U134" i="1"/>
  <c r="T134" i="1"/>
  <c r="X10" i="1"/>
  <c r="U88" i="1"/>
  <c r="AA11" i="1"/>
  <c r="S36" i="1"/>
  <c r="S61" i="1"/>
  <c r="Z61" i="1"/>
  <c r="V86" i="1"/>
  <c r="V111" i="1"/>
  <c r="Z136" i="1"/>
  <c r="S136" i="1"/>
  <c r="P161" i="1"/>
  <c r="Z187" i="1"/>
  <c r="V10" i="1"/>
  <c r="V69" i="1"/>
  <c r="U94" i="1"/>
  <c r="T33" i="1"/>
  <c r="R34" i="1"/>
  <c r="W63" i="1"/>
  <c r="AA14" i="1"/>
  <c r="AA16" i="1"/>
  <c r="Z66" i="1"/>
  <c r="W168" i="1"/>
  <c r="Z11" i="1"/>
  <c r="V26" i="1"/>
  <c r="Q35" i="1"/>
  <c r="V55" i="1"/>
  <c r="Q75" i="1"/>
  <c r="W100" i="1"/>
  <c r="W125" i="1"/>
  <c r="T187" i="1"/>
  <c r="V224" i="1"/>
  <c r="Z38" i="1"/>
  <c r="AA38" i="1"/>
  <c r="R38" i="1"/>
  <c r="W64" i="1"/>
  <c r="V64" i="1"/>
  <c r="S89" i="1"/>
  <c r="W114" i="1"/>
  <c r="T114" i="1"/>
  <c r="S165" i="1"/>
  <c r="S40" i="1"/>
  <c r="T90" i="1"/>
  <c r="Z115" i="1"/>
  <c r="Z140" i="1"/>
  <c r="W190" i="1"/>
  <c r="Y11" i="1"/>
  <c r="P35" i="1"/>
  <c r="U186" i="1"/>
  <c r="T224" i="1"/>
  <c r="R41" i="1"/>
  <c r="AA141" i="1"/>
  <c r="R18" i="1"/>
  <c r="X43" i="1"/>
  <c r="Q68" i="1"/>
  <c r="Z93" i="1"/>
  <c r="P118" i="1"/>
  <c r="Y143" i="1"/>
  <c r="X169" i="1"/>
  <c r="R193" i="1"/>
  <c r="P13" i="1"/>
  <c r="W26" i="1"/>
  <c r="R35" i="1"/>
  <c r="P56" i="1"/>
  <c r="Z76" i="1"/>
  <c r="Z100" i="1"/>
  <c r="X125" i="1"/>
  <c r="P188" i="1"/>
  <c r="Y219" i="1"/>
  <c r="Q46" i="1"/>
  <c r="AA94" i="1"/>
  <c r="U146" i="1"/>
  <c r="V146" i="1"/>
  <c r="AA19" i="1"/>
  <c r="W46" i="1"/>
  <c r="W75" i="1"/>
  <c r="Z118" i="1"/>
  <c r="W146" i="1"/>
  <c r="W175" i="1"/>
  <c r="P21" i="1"/>
  <c r="T25" i="1"/>
  <c r="T51" i="1"/>
  <c r="P126" i="1"/>
  <c r="X146" i="1"/>
  <c r="Q178" i="1"/>
  <c r="Y19" i="1"/>
  <c r="X8" i="1"/>
  <c r="Z14" i="1"/>
  <c r="S19" i="1"/>
  <c r="V19" i="1"/>
  <c r="X25" i="1"/>
  <c r="U36" i="1"/>
  <c r="P44" i="1"/>
  <c r="T48" i="1"/>
  <c r="Z51" i="1"/>
  <c r="Z60" i="1"/>
  <c r="S68" i="1"/>
  <c r="P71" i="1"/>
  <c r="Q76" i="1"/>
  <c r="W84" i="1"/>
  <c r="AA88" i="1"/>
  <c r="W95" i="1"/>
  <c r="V101" i="1"/>
  <c r="W111" i="1"/>
  <c r="Z119" i="1"/>
  <c r="V126" i="1"/>
  <c r="P144" i="1"/>
  <c r="P163" i="1"/>
  <c r="Q176" i="1"/>
  <c r="Q186" i="1"/>
  <c r="X193" i="1"/>
  <c r="T201" i="1"/>
  <c r="Q95" i="1"/>
  <c r="X75" i="1"/>
  <c r="S95" i="1"/>
  <c r="Q119" i="1"/>
  <c r="X175" i="1"/>
  <c r="W8" i="1"/>
  <c r="Y14" i="1"/>
  <c r="R19" i="1"/>
  <c r="U19" i="1"/>
  <c r="Y25" i="1"/>
  <c r="AA36" i="1"/>
  <c r="Q44" i="1"/>
  <c r="U48" i="1"/>
  <c r="Y53" i="1"/>
  <c r="U68" i="1"/>
  <c r="Q71" i="1"/>
  <c r="R76" i="1"/>
  <c r="Q85" i="1"/>
  <c r="X95" i="1"/>
  <c r="Y101" i="1"/>
  <c r="Q113" i="1"/>
  <c r="AA119" i="1"/>
  <c r="Y126" i="1"/>
  <c r="Q144" i="1"/>
  <c r="V163" i="1"/>
  <c r="R176" i="1"/>
  <c r="T186" i="1"/>
  <c r="Y193" i="1"/>
  <c r="W201" i="1"/>
  <c r="V94" i="1"/>
  <c r="Y69" i="1"/>
  <c r="X69" i="1"/>
  <c r="P46" i="1"/>
  <c r="T173" i="1"/>
  <c r="Z69" i="1"/>
  <c r="AA69" i="1"/>
  <c r="X118" i="1"/>
  <c r="AA173" i="1"/>
  <c r="S25" i="1"/>
  <c r="S18" i="1"/>
  <c r="P50" i="1"/>
  <c r="T76" i="1"/>
  <c r="V186" i="1"/>
  <c r="T8" i="1"/>
  <c r="Y13" i="1"/>
  <c r="AA21" i="1"/>
  <c r="U18" i="1"/>
  <c r="P26" i="1"/>
  <c r="T38" i="1"/>
  <c r="U44" i="1"/>
  <c r="Q50" i="1"/>
  <c r="R54" i="1"/>
  <c r="P63" i="1"/>
  <c r="P69" i="1"/>
  <c r="T71" i="1"/>
  <c r="U76" i="1"/>
  <c r="T85" i="1"/>
  <c r="R93" i="1"/>
  <c r="Z99" i="1"/>
  <c r="T103" i="1"/>
  <c r="V113" i="1"/>
  <c r="Y123" i="1"/>
  <c r="V129" i="1"/>
  <c r="T144" i="1"/>
  <c r="Z163" i="1"/>
  <c r="W176" i="1"/>
  <c r="W186" i="1"/>
  <c r="S194" i="1"/>
  <c r="P19" i="1"/>
  <c r="S46" i="1"/>
  <c r="R70" i="1"/>
  <c r="T19" i="1"/>
  <c r="R44" i="1"/>
  <c r="Z68" i="1"/>
  <c r="P93" i="1"/>
  <c r="Z18" i="1"/>
  <c r="T44" i="1"/>
  <c r="S71" i="1"/>
  <c r="AA201" i="1"/>
  <c r="S8" i="1"/>
  <c r="X13" i="1"/>
  <c r="Z21" i="1"/>
  <c r="T18" i="1"/>
  <c r="Q26" i="1"/>
  <c r="U38" i="1"/>
  <c r="V44" i="1"/>
  <c r="R50" i="1"/>
  <c r="Q63" i="1"/>
  <c r="Q69" i="1"/>
  <c r="V71" i="1"/>
  <c r="V76" i="1"/>
  <c r="U85" i="1"/>
  <c r="S93" i="1"/>
  <c r="AA99" i="1"/>
  <c r="S104" i="1"/>
  <c r="W113" i="1"/>
  <c r="P124" i="1"/>
  <c r="W129" i="1"/>
  <c r="U144" i="1"/>
  <c r="X176" i="1"/>
  <c r="Z186" i="1"/>
  <c r="W194" i="1"/>
  <c r="U45" i="1"/>
  <c r="V20" i="1"/>
  <c r="R95" i="1"/>
  <c r="Z25" i="1"/>
  <c r="V48" i="1"/>
  <c r="T96" i="1"/>
  <c r="R144" i="1"/>
  <c r="U176" i="1"/>
  <c r="Z193" i="1"/>
  <c r="AA68" i="1"/>
  <c r="S85" i="1"/>
  <c r="X98" i="1"/>
  <c r="S144" i="1"/>
  <c r="V176" i="1"/>
  <c r="P194" i="1"/>
  <c r="AA9" i="1"/>
  <c r="W13" i="1"/>
  <c r="Y21" i="1"/>
  <c r="U23" i="1"/>
  <c r="R26" i="1"/>
  <c r="Y38" i="1"/>
  <c r="W44" i="1"/>
  <c r="T50" i="1"/>
  <c r="U63" i="1"/>
  <c r="R69" i="1"/>
  <c r="Y73" i="1"/>
  <c r="X76" i="1"/>
  <c r="Y85" i="1"/>
  <c r="U93" i="1"/>
  <c r="P100" i="1"/>
  <c r="X113" i="1"/>
  <c r="Q125" i="1"/>
  <c r="Q134" i="1"/>
  <c r="V144" i="1"/>
  <c r="R165" i="1"/>
  <c r="Z176" i="1"/>
  <c r="Q187" i="1"/>
  <c r="Y20" i="1"/>
  <c r="T20" i="1"/>
  <c r="AA25" i="1"/>
  <c r="Q93" i="1"/>
  <c r="V13" i="1"/>
  <c r="W21" i="1"/>
  <c r="V23" i="1"/>
  <c r="U26" i="1"/>
  <c r="Y44" i="1"/>
  <c r="U50" i="1"/>
  <c r="T69" i="1"/>
  <c r="P74" i="1"/>
  <c r="Y76" i="1"/>
  <c r="P94" i="1"/>
  <c r="Q100" i="1"/>
  <c r="R125" i="1"/>
  <c r="W144" i="1"/>
  <c r="AA176" i="1"/>
  <c r="S187" i="1"/>
  <c r="Q195" i="1"/>
  <c r="Q170" i="1"/>
  <c r="X94" i="1"/>
  <c r="S146" i="1"/>
  <c r="U20" i="1"/>
  <c r="P20" i="1"/>
  <c r="Z19" i="1"/>
  <c r="Y46" i="1"/>
  <c r="S70" i="1"/>
  <c r="Q101" i="1"/>
  <c r="AA200" i="1"/>
  <c r="AA41" i="1"/>
  <c r="U51" i="1"/>
  <c r="X70" i="1"/>
  <c r="T95" i="1"/>
  <c r="V119" i="1"/>
  <c r="W29" i="1"/>
  <c r="V51" i="1"/>
  <c r="V66" i="1"/>
  <c r="Z75" i="1"/>
  <c r="Y88" i="1"/>
  <c r="T101" i="1"/>
  <c r="Y110" i="1"/>
  <c r="W119" i="1"/>
  <c r="T126" i="1"/>
  <c r="AA175" i="1"/>
  <c r="P179" i="1"/>
  <c r="Q193" i="1"/>
  <c r="Q201" i="1"/>
  <c r="W69" i="1"/>
  <c r="U173" i="1"/>
  <c r="Z200" i="1"/>
  <c r="Y41" i="1"/>
  <c r="U25" i="1"/>
  <c r="V35" i="1"/>
  <c r="Z46" i="1"/>
  <c r="S60" i="1"/>
  <c r="S66" i="1"/>
  <c r="Y75" i="1"/>
  <c r="Q84" i="1"/>
  <c r="S101" i="1"/>
  <c r="X110" i="1"/>
  <c r="Q126" i="1"/>
  <c r="R143" i="1"/>
  <c r="Z146" i="1"/>
  <c r="Y175" i="1"/>
  <c r="P178" i="1"/>
  <c r="P201" i="1"/>
  <c r="T6" i="1"/>
  <c r="P14" i="1"/>
  <c r="S21" i="1"/>
  <c r="X19" i="1"/>
  <c r="V25" i="1"/>
  <c r="Y43" i="1"/>
  <c r="R48" i="1"/>
  <c r="V60" i="1"/>
  <c r="Y70" i="1"/>
  <c r="T84" i="1"/>
  <c r="U95" i="1"/>
  <c r="S143" i="1"/>
  <c r="Q6" i="1"/>
  <c r="W19" i="1"/>
  <c r="W25" i="1"/>
  <c r="Z43" i="1"/>
  <c r="S48" i="1"/>
  <c r="W51" i="1"/>
  <c r="AA75" i="1"/>
  <c r="U101" i="1"/>
  <c r="U126" i="1"/>
  <c r="Q161" i="1"/>
  <c r="P176" i="1"/>
  <c r="P186" i="1"/>
  <c r="R201" i="1"/>
  <c r="T5" i="1"/>
  <c r="X5" i="1"/>
  <c r="Y5" i="1"/>
  <c r="Z5" i="1"/>
  <c r="AA5" i="1"/>
  <c r="W5" i="1"/>
  <c r="T30" i="1"/>
  <c r="W30" i="1"/>
  <c r="AA30" i="1"/>
  <c r="T55" i="1"/>
  <c r="Y55" i="1"/>
  <c r="X55" i="1"/>
  <c r="AA55" i="1"/>
  <c r="P55" i="1"/>
  <c r="Z55" i="1"/>
  <c r="W55" i="1"/>
  <c r="U55" i="1"/>
  <c r="Q55" i="1"/>
  <c r="T80" i="1"/>
  <c r="Q80" i="1"/>
  <c r="P80" i="1"/>
  <c r="R80" i="1"/>
  <c r="T105" i="1"/>
  <c r="Y105" i="1"/>
  <c r="AA105" i="1"/>
  <c r="R105" i="1"/>
  <c r="Q105" i="1"/>
  <c r="P105" i="1"/>
  <c r="P130" i="1"/>
  <c r="R130" i="1"/>
  <c r="Q130" i="1"/>
  <c r="W155" i="1"/>
  <c r="AA155" i="1"/>
  <c r="Z155" i="1"/>
  <c r="Y155" i="1"/>
  <c r="X155" i="1"/>
  <c r="Z181" i="1"/>
  <c r="Q181" i="1"/>
  <c r="P181" i="1"/>
  <c r="X181" i="1"/>
  <c r="W181" i="1"/>
  <c r="AA181" i="1"/>
  <c r="W204" i="1"/>
  <c r="U204" i="1"/>
  <c r="T204" i="1"/>
  <c r="S204" i="1"/>
  <c r="R204" i="1"/>
  <c r="V204" i="1"/>
  <c r="Q204" i="1"/>
  <c r="P204" i="1"/>
  <c r="S33" i="1"/>
  <c r="Q41" i="1"/>
  <c r="W53" i="1"/>
  <c r="Z80" i="1"/>
  <c r="Q98" i="1"/>
  <c r="Q148" i="1"/>
  <c r="U190" i="1"/>
  <c r="Z197" i="1"/>
  <c r="Y204" i="1"/>
  <c r="T15" i="1"/>
  <c r="U15" i="1"/>
  <c r="W15" i="1"/>
  <c r="AA15" i="1"/>
  <c r="X66" i="1"/>
  <c r="Y66" i="1"/>
  <c r="R219" i="1"/>
  <c r="W219" i="1"/>
  <c r="U219" i="1"/>
  <c r="T219" i="1"/>
  <c r="S219" i="1"/>
  <c r="Q219" i="1"/>
  <c r="V219" i="1"/>
  <c r="P219" i="1"/>
  <c r="AA219" i="1"/>
  <c r="Z219" i="1"/>
  <c r="X219" i="1"/>
  <c r="S81" i="1"/>
  <c r="R81" i="1"/>
  <c r="T81" i="1"/>
  <c r="Q81" i="1"/>
  <c r="AA81" i="1"/>
  <c r="Z81" i="1"/>
  <c r="Y81" i="1"/>
  <c r="V81" i="1"/>
  <c r="X81" i="1"/>
  <c r="W81" i="1"/>
  <c r="U81" i="1"/>
  <c r="P15" i="1"/>
  <c r="V190" i="1"/>
  <c r="AA197" i="1"/>
  <c r="W91" i="1"/>
  <c r="V91" i="1"/>
  <c r="Q91" i="1"/>
  <c r="P91" i="1"/>
  <c r="AA91" i="1"/>
  <c r="Y91" i="1"/>
  <c r="Z91" i="1"/>
  <c r="X91" i="1"/>
  <c r="S91" i="1"/>
  <c r="X131" i="1"/>
  <c r="T131" i="1"/>
  <c r="Z131" i="1"/>
  <c r="Y131" i="1"/>
  <c r="S131" i="1"/>
  <c r="R131" i="1"/>
  <c r="Q131" i="1"/>
  <c r="P131" i="1"/>
  <c r="U131" i="1"/>
  <c r="Y98" i="1"/>
  <c r="V15" i="1"/>
  <c r="W41" i="1"/>
  <c r="Z41" i="1"/>
  <c r="P41" i="1"/>
  <c r="R15" i="1"/>
  <c r="S56" i="1"/>
  <c r="V56" i="1"/>
  <c r="U56" i="1"/>
  <c r="T56" i="1"/>
  <c r="R56" i="1"/>
  <c r="Y182" i="1"/>
  <c r="X182" i="1"/>
  <c r="S182" i="1"/>
  <c r="V182" i="1"/>
  <c r="U182" i="1"/>
  <c r="T182" i="1"/>
  <c r="R182" i="1"/>
  <c r="AA182" i="1"/>
  <c r="Z182" i="1"/>
  <c r="W182" i="1"/>
  <c r="Q182" i="1"/>
  <c r="V33" i="1"/>
  <c r="X34" i="1"/>
  <c r="P34" i="1"/>
  <c r="V34" i="1"/>
  <c r="U34" i="1"/>
  <c r="T34" i="1"/>
  <c r="S34" i="1"/>
  <c r="AA34" i="1"/>
  <c r="W34" i="1"/>
  <c r="X109" i="1"/>
  <c r="R109" i="1"/>
  <c r="Q109" i="1"/>
  <c r="AA109" i="1"/>
  <c r="Z109" i="1"/>
  <c r="Y109" i="1"/>
  <c r="W109" i="1"/>
  <c r="T109" i="1"/>
  <c r="S109" i="1"/>
  <c r="P109" i="1"/>
  <c r="Y134" i="1"/>
  <c r="X134" i="1"/>
  <c r="S134" i="1"/>
  <c r="AA134" i="1"/>
  <c r="P134" i="1"/>
  <c r="Z185" i="1"/>
  <c r="Q185" i="1"/>
  <c r="P185" i="1"/>
  <c r="X185" i="1"/>
  <c r="W185" i="1"/>
  <c r="V185" i="1"/>
  <c r="U185" i="1"/>
  <c r="R185" i="1"/>
  <c r="AA185" i="1"/>
  <c r="Y185" i="1"/>
  <c r="S185" i="1"/>
  <c r="S4" i="1"/>
  <c r="Y28" i="1"/>
  <c r="T41" i="1"/>
  <c r="Q74" i="1"/>
  <c r="V109" i="1"/>
  <c r="S124" i="1"/>
  <c r="T181" i="1"/>
  <c r="U16" i="1"/>
  <c r="S16" i="1"/>
  <c r="T16" i="1"/>
  <c r="Z16" i="1"/>
  <c r="Q16" i="1"/>
  <c r="R16" i="1"/>
  <c r="V16" i="1"/>
  <c r="W16" i="1"/>
  <c r="Y192" i="1"/>
  <c r="X192" i="1"/>
  <c r="S192" i="1"/>
  <c r="Q192" i="1"/>
  <c r="P192" i="1"/>
  <c r="AA192" i="1"/>
  <c r="Z192" i="1"/>
  <c r="W192" i="1"/>
  <c r="T192" i="1"/>
  <c r="U192" i="1"/>
  <c r="R192" i="1"/>
  <c r="V192" i="1"/>
  <c r="X15" i="1"/>
  <c r="S31" i="1"/>
  <c r="Q31" i="1"/>
  <c r="P31" i="1"/>
  <c r="U31" i="1"/>
  <c r="T31" i="1"/>
  <c r="R31" i="1"/>
  <c r="AA31" i="1"/>
  <c r="Y31" i="1"/>
  <c r="V31" i="1"/>
  <c r="P33" i="1"/>
  <c r="AA33" i="1"/>
  <c r="Z33" i="1"/>
  <c r="U33" i="1"/>
  <c r="Q33" i="1"/>
  <c r="P83" i="1"/>
  <c r="AA83" i="1"/>
  <c r="Z83" i="1"/>
  <c r="Q83" i="1"/>
  <c r="R83" i="1"/>
  <c r="Y83" i="1"/>
  <c r="X83" i="1"/>
  <c r="V83" i="1"/>
  <c r="S83" i="1"/>
  <c r="Z133" i="1"/>
  <c r="Q133" i="1"/>
  <c r="P133" i="1"/>
  <c r="X133" i="1"/>
  <c r="W133" i="1"/>
  <c r="V133" i="1"/>
  <c r="U133" i="1"/>
  <c r="R133" i="1"/>
  <c r="AA133" i="1"/>
  <c r="Y133" i="1"/>
  <c r="T133" i="1"/>
  <c r="S133" i="1"/>
  <c r="W183" i="1"/>
  <c r="R183" i="1"/>
  <c r="Z183" i="1"/>
  <c r="Y183" i="1"/>
  <c r="P183" i="1"/>
  <c r="AA183" i="1"/>
  <c r="X183" i="1"/>
  <c r="V183" i="1"/>
  <c r="U183" i="1"/>
  <c r="T183" i="1"/>
  <c r="Q183" i="1"/>
  <c r="P16" i="1"/>
  <c r="S41" i="1"/>
  <c r="X84" i="1"/>
  <c r="S84" i="1"/>
  <c r="R84" i="1"/>
  <c r="AA84" i="1"/>
  <c r="Z84" i="1"/>
  <c r="Y84" i="1"/>
  <c r="U84" i="1"/>
  <c r="T159" i="1"/>
  <c r="U159" i="1"/>
  <c r="Y16" i="1"/>
  <c r="X33" i="1"/>
  <c r="U41" i="1"/>
  <c r="R74" i="1"/>
  <c r="U83" i="1"/>
  <c r="Q99" i="1"/>
  <c r="T124" i="1"/>
  <c r="U181" i="1"/>
  <c r="Y166" i="1"/>
  <c r="X166" i="1"/>
  <c r="S166" i="1"/>
  <c r="V166" i="1"/>
  <c r="U166" i="1"/>
  <c r="T166" i="1"/>
  <c r="R166" i="1"/>
  <c r="AA166" i="1"/>
  <c r="Z166" i="1"/>
  <c r="W166" i="1"/>
  <c r="P166" i="1"/>
  <c r="P4" i="1"/>
  <c r="Q4" i="1"/>
  <c r="R156" i="1"/>
  <c r="P156" i="1"/>
  <c r="U156" i="1"/>
  <c r="T156" i="1"/>
  <c r="V156" i="1"/>
  <c r="S156" i="1"/>
  <c r="P58" i="1"/>
  <c r="AA58" i="1"/>
  <c r="W58" i="1"/>
  <c r="V58" i="1"/>
  <c r="Y58" i="1"/>
  <c r="X58" i="1"/>
  <c r="U58" i="1"/>
  <c r="T58" i="1"/>
  <c r="S58" i="1"/>
  <c r="Z58" i="1"/>
  <c r="Q9" i="1"/>
  <c r="P9" i="1"/>
  <c r="Y9" i="1"/>
  <c r="T36" i="1"/>
  <c r="Y36" i="1"/>
  <c r="X36" i="1"/>
  <c r="W36" i="1"/>
  <c r="V36" i="1"/>
  <c r="Z36" i="1"/>
  <c r="X16" i="1"/>
  <c r="S23" i="1"/>
  <c r="V41" i="1"/>
  <c r="P66" i="1"/>
  <c r="S74" i="1"/>
  <c r="W83" i="1"/>
  <c r="S99" i="1"/>
  <c r="P103" i="1"/>
  <c r="T175" i="1"/>
  <c r="V181" i="1"/>
  <c r="Z190" i="1"/>
  <c r="Q190" i="1"/>
  <c r="P190" i="1"/>
  <c r="AA190" i="1"/>
  <c r="Y190" i="1"/>
  <c r="X190" i="1"/>
  <c r="W116" i="1"/>
  <c r="V116" i="1"/>
  <c r="Q116" i="1"/>
  <c r="T116" i="1"/>
  <c r="S116" i="1"/>
  <c r="AA116" i="1"/>
  <c r="X116" i="1"/>
  <c r="Y116" i="1"/>
  <c r="U116" i="1"/>
  <c r="R116" i="1"/>
  <c r="P116" i="1"/>
  <c r="S106" i="1"/>
  <c r="R106" i="1"/>
  <c r="P106" i="1"/>
  <c r="Z106" i="1"/>
  <c r="Y106" i="1"/>
  <c r="X106" i="1"/>
  <c r="W106" i="1"/>
  <c r="T106" i="1"/>
  <c r="AA106" i="1"/>
  <c r="P108" i="1"/>
  <c r="AA108" i="1"/>
  <c r="Z108" i="1"/>
  <c r="U108" i="1"/>
  <c r="S108" i="1"/>
  <c r="R108" i="1"/>
  <c r="Q108" i="1"/>
  <c r="Y108" i="1"/>
  <c r="X108" i="1"/>
  <c r="W108" i="1"/>
  <c r="T108" i="1"/>
  <c r="P81" i="1"/>
  <c r="X59" i="1"/>
  <c r="T59" i="1"/>
  <c r="S59" i="1"/>
  <c r="R59" i="1"/>
  <c r="Q59" i="1"/>
  <c r="Z59" i="1"/>
  <c r="Y59" i="1"/>
  <c r="V59" i="1"/>
  <c r="V11" i="1"/>
  <c r="W11" i="1"/>
  <c r="T11" i="1"/>
  <c r="T61" i="1"/>
  <c r="R61" i="1"/>
  <c r="Q61" i="1"/>
  <c r="P61" i="1"/>
  <c r="X61" i="1"/>
  <c r="W61" i="1"/>
  <c r="V61" i="1"/>
  <c r="U61" i="1"/>
  <c r="Y61" i="1"/>
  <c r="Y33" i="1"/>
  <c r="Y8" i="1"/>
  <c r="Z15" i="1"/>
  <c r="Q34" i="1"/>
  <c r="X41" i="1"/>
  <c r="R55" i="1"/>
  <c r="Q66" i="1"/>
  <c r="P84" i="1"/>
  <c r="AA131" i="1"/>
  <c r="Y181" i="1"/>
  <c r="Z116" i="1"/>
  <c r="T168" i="1"/>
  <c r="Z220" i="1"/>
  <c r="Q220" i="1"/>
  <c r="P220" i="1"/>
  <c r="X220" i="1"/>
  <c r="W220" i="1"/>
  <c r="AA220" i="1"/>
  <c r="T220" i="1"/>
  <c r="S220" i="1"/>
  <c r="R220" i="1"/>
  <c r="X115" i="1"/>
  <c r="R115" i="1"/>
  <c r="Q115" i="1"/>
  <c r="P115" i="1"/>
  <c r="W115" i="1"/>
  <c r="V115" i="1"/>
  <c r="U115" i="1"/>
  <c r="T115" i="1"/>
  <c r="S115" i="1"/>
  <c r="AA115" i="1"/>
  <c r="Y115" i="1"/>
  <c r="Q15" i="1"/>
  <c r="W218" i="1"/>
  <c r="X218" i="1"/>
  <c r="Z218" i="1"/>
  <c r="AA218" i="1"/>
  <c r="Y218" i="1"/>
  <c r="U90" i="1"/>
  <c r="W73" i="1"/>
  <c r="U73" i="1"/>
  <c r="T73" i="1"/>
  <c r="S73" i="1"/>
  <c r="R73" i="1"/>
  <c r="AA73" i="1"/>
  <c r="Z73" i="1"/>
  <c r="X73" i="1"/>
  <c r="P73" i="1"/>
  <c r="T123" i="1"/>
  <c r="S123" i="1"/>
  <c r="AA123" i="1"/>
  <c r="Z123" i="1"/>
  <c r="U123" i="1"/>
  <c r="R123" i="1"/>
  <c r="Q123" i="1"/>
  <c r="P123" i="1"/>
  <c r="X174" i="1"/>
  <c r="W174" i="1"/>
  <c r="R174" i="1"/>
  <c r="U174" i="1"/>
  <c r="T174" i="1"/>
  <c r="Y174" i="1"/>
  <c r="Z174" i="1"/>
  <c r="V174" i="1"/>
  <c r="S174" i="1"/>
  <c r="Q174" i="1"/>
  <c r="P174" i="1"/>
  <c r="AA90" i="1"/>
  <c r="U168" i="1"/>
  <c r="T49" i="1"/>
  <c r="R49" i="1"/>
  <c r="AA49" i="1"/>
  <c r="Z49" i="1"/>
  <c r="X49" i="1"/>
  <c r="U49" i="1"/>
  <c r="P49" i="1"/>
  <c r="W49" i="1"/>
  <c r="Q49" i="1"/>
  <c r="Q124" i="1"/>
  <c r="AA124" i="1"/>
  <c r="V124" i="1"/>
  <c r="Y124" i="1"/>
  <c r="X124" i="1"/>
  <c r="W124" i="1"/>
  <c r="U124" i="1"/>
  <c r="R124" i="1"/>
  <c r="P28" i="1"/>
  <c r="S49" i="1"/>
  <c r="AA56" i="1"/>
  <c r="U80" i="1"/>
  <c r="Q28" i="1"/>
  <c r="W31" i="1"/>
  <c r="V49" i="1"/>
  <c r="Q53" i="1"/>
  <c r="Q58" i="1"/>
  <c r="V80" i="1"/>
  <c r="T91" i="1"/>
  <c r="X105" i="1"/>
  <c r="X168" i="1"/>
  <c r="Y179" i="1"/>
  <c r="T197" i="1"/>
  <c r="V202" i="1"/>
  <c r="X65" i="1"/>
  <c r="R65" i="1"/>
  <c r="Q65" i="1"/>
  <c r="AA65" i="1"/>
  <c r="Z65" i="1"/>
  <c r="Y65" i="1"/>
  <c r="W65" i="1"/>
  <c r="T65" i="1"/>
  <c r="U65" i="1"/>
  <c r="S65" i="1"/>
  <c r="P65" i="1"/>
  <c r="V65" i="1"/>
  <c r="S15" i="1"/>
  <c r="R23" i="1"/>
  <c r="Q23" i="1"/>
  <c r="AA23" i="1"/>
  <c r="Z23" i="1"/>
  <c r="P23" i="1"/>
  <c r="W98" i="1"/>
  <c r="V98" i="1"/>
  <c r="AA98" i="1"/>
  <c r="U98" i="1"/>
  <c r="T98" i="1"/>
  <c r="S98" i="1"/>
  <c r="R98" i="1"/>
  <c r="Z56" i="1"/>
  <c r="R221" i="1"/>
  <c r="V221" i="1"/>
  <c r="T221" i="1"/>
  <c r="V24" i="1"/>
  <c r="AA24" i="1"/>
  <c r="U24" i="1"/>
  <c r="R24" i="1"/>
  <c r="Q24" i="1"/>
  <c r="Z24" i="1"/>
  <c r="X24" i="1"/>
  <c r="S24" i="1"/>
  <c r="T74" i="1"/>
  <c r="W74" i="1"/>
  <c r="V74" i="1"/>
  <c r="Y74" i="1"/>
  <c r="T99" i="1"/>
  <c r="P99" i="1"/>
  <c r="Y99" i="1"/>
  <c r="X99" i="1"/>
  <c r="W99" i="1"/>
  <c r="V99" i="1"/>
  <c r="R99" i="1"/>
  <c r="U175" i="1"/>
  <c r="Z175" i="1"/>
  <c r="S175" i="1"/>
  <c r="R175" i="1"/>
  <c r="Q175" i="1"/>
  <c r="P175" i="1"/>
  <c r="W199" i="1"/>
  <c r="U199" i="1"/>
  <c r="T199" i="1"/>
  <c r="AA199" i="1"/>
  <c r="X199" i="1"/>
  <c r="Z199" i="1"/>
  <c r="Y199" i="1"/>
  <c r="V199" i="1"/>
  <c r="S199" i="1"/>
  <c r="R199" i="1"/>
  <c r="Z30" i="1"/>
  <c r="R91" i="1"/>
  <c r="W105" i="1"/>
  <c r="R197" i="1"/>
  <c r="P6" i="1"/>
  <c r="X31" i="1"/>
  <c r="P36" i="1"/>
  <c r="Y49" i="1"/>
  <c r="R58" i="1"/>
  <c r="W80" i="1"/>
  <c r="U91" i="1"/>
  <c r="Z105" i="1"/>
  <c r="T185" i="1"/>
  <c r="R190" i="1"/>
  <c r="X40" i="1"/>
  <c r="V40" i="1"/>
  <c r="U40" i="1"/>
  <c r="T40" i="1"/>
  <c r="P40" i="1"/>
  <c r="Q40" i="1"/>
  <c r="AA40" i="1"/>
  <c r="Y40" i="1"/>
  <c r="R40" i="1"/>
  <c r="S168" i="1"/>
  <c r="Q168" i="1"/>
  <c r="P168" i="1"/>
  <c r="Q166" i="1"/>
  <c r="X90" i="1"/>
  <c r="P90" i="1"/>
  <c r="R90" i="1"/>
  <c r="Q90" i="1"/>
  <c r="Z90" i="1"/>
  <c r="Y90" i="1"/>
  <c r="W90" i="1"/>
  <c r="V90" i="1"/>
  <c r="S90" i="1"/>
  <c r="W66" i="1"/>
  <c r="AA66" i="1"/>
  <c r="U66" i="1"/>
  <c r="T66" i="1"/>
  <c r="R66" i="1"/>
  <c r="W48" i="1"/>
  <c r="Q48" i="1"/>
  <c r="P48" i="1"/>
  <c r="AA48" i="1"/>
  <c r="Z48" i="1"/>
  <c r="Y48" i="1"/>
  <c r="Y148" i="1"/>
  <c r="U148" i="1"/>
  <c r="R148" i="1"/>
  <c r="P148" i="1"/>
  <c r="W148" i="1"/>
  <c r="AA148" i="1"/>
  <c r="Y197" i="1"/>
  <c r="X197" i="1"/>
  <c r="S197" i="1"/>
  <c r="Q197" i="1"/>
  <c r="P197" i="1"/>
  <c r="V3" i="1"/>
  <c r="T3" i="1"/>
  <c r="U3" i="1"/>
  <c r="X3" i="1"/>
  <c r="Y3" i="1"/>
  <c r="AA3" i="1"/>
  <c r="X28" i="1"/>
  <c r="Z28" i="1"/>
  <c r="AA28" i="1"/>
  <c r="X53" i="1"/>
  <c r="AA53" i="1"/>
  <c r="S53" i="1"/>
  <c r="R53" i="1"/>
  <c r="P53" i="1"/>
  <c r="X78" i="1"/>
  <c r="R78" i="1"/>
  <c r="Q78" i="1"/>
  <c r="P78" i="1"/>
  <c r="Z78" i="1"/>
  <c r="Y78" i="1"/>
  <c r="W78" i="1"/>
  <c r="V78" i="1"/>
  <c r="AA78" i="1"/>
  <c r="X103" i="1"/>
  <c r="AA103" i="1"/>
  <c r="Z103" i="1"/>
  <c r="Y103" i="1"/>
  <c r="W103" i="1"/>
  <c r="V103" i="1"/>
  <c r="U103" i="1"/>
  <c r="AA153" i="1"/>
  <c r="R153" i="1"/>
  <c r="Q153" i="1"/>
  <c r="P153" i="1"/>
  <c r="Z179" i="1"/>
  <c r="U179" i="1"/>
  <c r="R179" i="1"/>
  <c r="S179" i="1"/>
  <c r="Q179" i="1"/>
  <c r="T179" i="1"/>
  <c r="V179" i="1"/>
  <c r="W179" i="1"/>
  <c r="X179" i="1"/>
  <c r="AA202" i="1"/>
  <c r="R202" i="1"/>
  <c r="Q202" i="1"/>
  <c r="U202" i="1"/>
  <c r="T202" i="1"/>
  <c r="S202" i="1"/>
  <c r="P202" i="1"/>
  <c r="Z202" i="1"/>
  <c r="Y202" i="1"/>
  <c r="X202" i="1"/>
  <c r="S28" i="1"/>
  <c r="Z31" i="1"/>
  <c r="Q36" i="1"/>
  <c r="W40" i="1"/>
  <c r="U53" i="1"/>
  <c r="P59" i="1"/>
  <c r="X80" i="1"/>
  <c r="Q106" i="1"/>
  <c r="V123" i="1"/>
  <c r="AA140" i="1"/>
  <c r="S190" i="1"/>
  <c r="V197" i="1"/>
  <c r="T29" i="1"/>
  <c r="S29" i="1"/>
  <c r="R29" i="1"/>
  <c r="Q29" i="1"/>
  <c r="P29" i="1"/>
  <c r="AA29" i="1"/>
  <c r="Z29" i="1"/>
  <c r="X29" i="1"/>
  <c r="U29" i="1"/>
  <c r="W54" i="1"/>
  <c r="X54" i="1"/>
  <c r="V54" i="1"/>
  <c r="U54" i="1"/>
  <c r="T54" i="1"/>
  <c r="Q54" i="1"/>
  <c r="AA54" i="1"/>
  <c r="Z54" i="1"/>
  <c r="Y54" i="1"/>
  <c r="W79" i="1"/>
  <c r="V79" i="1"/>
  <c r="S79" i="1"/>
  <c r="R79" i="1"/>
  <c r="AA79" i="1"/>
  <c r="Z79" i="1"/>
  <c r="U79" i="1"/>
  <c r="Y79" i="1"/>
  <c r="T79" i="1"/>
  <c r="W104" i="1"/>
  <c r="V104" i="1"/>
  <c r="Q104" i="1"/>
  <c r="Z104" i="1"/>
  <c r="Y104" i="1"/>
  <c r="X104" i="1"/>
  <c r="U104" i="1"/>
  <c r="R104" i="1"/>
  <c r="AA104" i="1"/>
  <c r="P104" i="1"/>
  <c r="V154" i="1"/>
  <c r="R154" i="1"/>
  <c r="Y154" i="1"/>
  <c r="P154" i="1"/>
  <c r="W154" i="1"/>
  <c r="T154" i="1"/>
  <c r="S154" i="1"/>
  <c r="Q154" i="1"/>
  <c r="X154" i="1"/>
  <c r="R180" i="1"/>
  <c r="P180" i="1"/>
  <c r="W180" i="1"/>
  <c r="U180" i="1"/>
  <c r="T180" i="1"/>
  <c r="S180" i="1"/>
  <c r="Q180" i="1"/>
  <c r="Z180" i="1"/>
  <c r="Y180" i="1"/>
  <c r="X180" i="1"/>
  <c r="V180" i="1"/>
  <c r="Z203" i="1"/>
  <c r="Y203" i="1"/>
  <c r="T203" i="1"/>
  <c r="W203" i="1"/>
  <c r="V203" i="1"/>
  <c r="AA203" i="1"/>
  <c r="Q203" i="1"/>
  <c r="P203" i="1"/>
  <c r="X203" i="1"/>
  <c r="U203" i="1"/>
  <c r="R203" i="1"/>
  <c r="Z6" i="1"/>
  <c r="T28" i="1"/>
  <c r="R33" i="1"/>
  <c r="R36" i="1"/>
  <c r="Z40" i="1"/>
  <c r="V53" i="1"/>
  <c r="U59" i="1"/>
  <c r="Q73" i="1"/>
  <c r="Y80" i="1"/>
  <c r="P98" i="1"/>
  <c r="U106" i="1"/>
  <c r="W123" i="1"/>
  <c r="T190" i="1"/>
  <c r="W197" i="1"/>
  <c r="X204" i="1"/>
  <c r="Q14" i="1"/>
  <c r="R14" i="1"/>
  <c r="W14" i="1"/>
  <c r="P39" i="1"/>
  <c r="AA39" i="1"/>
  <c r="P64" i="1"/>
  <c r="AA64" i="1"/>
  <c r="Q64" i="1"/>
  <c r="P89" i="1"/>
  <c r="AA89" i="1"/>
  <c r="Z89" i="1"/>
  <c r="R89" i="1"/>
  <c r="Q89" i="1"/>
  <c r="Y89" i="1"/>
  <c r="X89" i="1"/>
  <c r="W89" i="1"/>
  <c r="T89" i="1"/>
  <c r="P114" i="1"/>
  <c r="AA114" i="1"/>
  <c r="Z114" i="1"/>
  <c r="U114" i="1"/>
  <c r="S114" i="1"/>
  <c r="R114" i="1"/>
  <c r="Y114" i="1"/>
  <c r="V114" i="1"/>
  <c r="R139" i="1"/>
  <c r="S139" i="1"/>
  <c r="Z165" i="1"/>
  <c r="Q165" i="1"/>
  <c r="P165" i="1"/>
  <c r="X165" i="1"/>
  <c r="W165" i="1"/>
  <c r="AA165" i="1"/>
  <c r="R189" i="1"/>
  <c r="W189" i="1"/>
  <c r="P189" i="1"/>
  <c r="Z189" i="1"/>
  <c r="Y189" i="1"/>
  <c r="X189" i="1"/>
  <c r="V189" i="1"/>
  <c r="S189" i="1"/>
  <c r="S14" i="1"/>
  <c r="R136" i="1"/>
  <c r="P145" i="1"/>
  <c r="Y195" i="1"/>
  <c r="V136" i="1"/>
  <c r="W18" i="1"/>
  <c r="Q18" i="1"/>
  <c r="Y18" i="1"/>
  <c r="P18" i="1"/>
  <c r="T43" i="1"/>
  <c r="U43" i="1"/>
  <c r="S43" i="1"/>
  <c r="R43" i="1"/>
  <c r="T68" i="1"/>
  <c r="P68" i="1"/>
  <c r="Y68" i="1"/>
  <c r="X68" i="1"/>
  <c r="W68" i="1"/>
  <c r="V68" i="1"/>
  <c r="R68" i="1"/>
  <c r="T93" i="1"/>
  <c r="AA93" i="1"/>
  <c r="W118" i="1"/>
  <c r="Y118" i="1"/>
  <c r="S118" i="1"/>
  <c r="R118" i="1"/>
  <c r="Q118" i="1"/>
  <c r="P143" i="1"/>
  <c r="AA143" i="1"/>
  <c r="Z143" i="1"/>
  <c r="U143" i="1"/>
  <c r="X143" i="1"/>
  <c r="W143" i="1"/>
  <c r="V143" i="1"/>
  <c r="T143" i="1"/>
  <c r="Q143" i="1"/>
  <c r="AA169" i="1"/>
  <c r="S169" i="1"/>
  <c r="Y169" i="1"/>
  <c r="V169" i="1"/>
  <c r="U169" i="1"/>
  <c r="V193" i="1"/>
  <c r="AA193" i="1"/>
  <c r="P193" i="1"/>
  <c r="AA18" i="1"/>
  <c r="AA43" i="1"/>
  <c r="R46" i="1"/>
  <c r="W136" i="1"/>
  <c r="S193" i="1"/>
  <c r="R196" i="1"/>
  <c r="X136" i="1"/>
  <c r="T193" i="1"/>
  <c r="AA20" i="1"/>
  <c r="W20" i="1"/>
  <c r="X20" i="1"/>
  <c r="P70" i="1"/>
  <c r="AA70" i="1"/>
  <c r="W70" i="1"/>
  <c r="V70" i="1"/>
  <c r="U70" i="1"/>
  <c r="T70" i="1"/>
  <c r="Q70" i="1"/>
  <c r="P95" i="1"/>
  <c r="AA95" i="1"/>
  <c r="Z95" i="1"/>
  <c r="W145" i="1"/>
  <c r="V145" i="1"/>
  <c r="Q145" i="1"/>
  <c r="Z145" i="1"/>
  <c r="Y145" i="1"/>
  <c r="X145" i="1"/>
  <c r="U145" i="1"/>
  <c r="R145" i="1"/>
  <c r="R195" i="1"/>
  <c r="W195" i="1"/>
  <c r="P195" i="1"/>
  <c r="X18" i="1"/>
  <c r="Y136" i="1"/>
  <c r="Q189" i="1"/>
  <c r="U193" i="1"/>
  <c r="P45" i="1"/>
  <c r="AA45" i="1"/>
  <c r="S45" i="1"/>
  <c r="R45" i="1"/>
  <c r="Q45" i="1"/>
  <c r="U120" i="1"/>
  <c r="R120" i="1"/>
  <c r="AA120" i="1"/>
  <c r="Z120" i="1"/>
  <c r="Q21" i="1"/>
  <c r="V21" i="1"/>
  <c r="X46" i="1"/>
  <c r="AA46" i="1"/>
  <c r="V46" i="1"/>
  <c r="X71" i="1"/>
  <c r="Y71" i="1"/>
  <c r="W71" i="1"/>
  <c r="AA71" i="1"/>
  <c r="X96" i="1"/>
  <c r="Q96" i="1"/>
  <c r="P96" i="1"/>
  <c r="Z96" i="1"/>
  <c r="Y96" i="1"/>
  <c r="W96" i="1"/>
  <c r="V96" i="1"/>
  <c r="S96" i="1"/>
  <c r="R121" i="1"/>
  <c r="X121" i="1"/>
  <c r="AA121" i="1"/>
  <c r="Z121" i="1"/>
  <c r="Y121" i="1"/>
  <c r="W121" i="1"/>
  <c r="T121" i="1"/>
  <c r="T146" i="1"/>
  <c r="Y146" i="1"/>
  <c r="AA146" i="1"/>
  <c r="Y173" i="1"/>
  <c r="P173" i="1"/>
  <c r="S173" i="1"/>
  <c r="R173" i="1"/>
  <c r="Q173" i="1"/>
  <c r="Z196" i="1"/>
  <c r="Q196" i="1"/>
  <c r="P196" i="1"/>
  <c r="T196" i="1"/>
  <c r="S196" i="1"/>
  <c r="AA196" i="1"/>
  <c r="Y196" i="1"/>
  <c r="V196" i="1"/>
  <c r="X21" i="1"/>
  <c r="V18" i="1"/>
  <c r="U46" i="1"/>
  <c r="R146" i="1"/>
  <c r="T189" i="1"/>
  <c r="W193" i="1"/>
  <c r="X196" i="1"/>
  <c r="S195" i="1"/>
  <c r="P43" i="1"/>
  <c r="Z64" i="1"/>
  <c r="X39" i="1"/>
  <c r="V45" i="1"/>
  <c r="U89" i="1"/>
  <c r="V93" i="1"/>
  <c r="Y95" i="1"/>
  <c r="Q120" i="1"/>
  <c r="T165" i="1"/>
  <c r="T195" i="1"/>
  <c r="S224" i="1"/>
  <c r="P224" i="1"/>
  <c r="U10" i="1"/>
  <c r="R10" i="1"/>
  <c r="S10" i="1"/>
  <c r="T10" i="1"/>
  <c r="Z10" i="1"/>
  <c r="W35" i="1"/>
  <c r="Z35" i="1"/>
  <c r="Y35" i="1"/>
  <c r="X35" i="1"/>
  <c r="S35" i="1"/>
  <c r="W60" i="1"/>
  <c r="U60" i="1"/>
  <c r="T60" i="1"/>
  <c r="AA60" i="1"/>
  <c r="X60" i="1"/>
  <c r="W85" i="1"/>
  <c r="V85" i="1"/>
  <c r="P85" i="1"/>
  <c r="W110" i="1"/>
  <c r="V110" i="1"/>
  <c r="Q110" i="1"/>
  <c r="V135" i="1"/>
  <c r="AA135" i="1"/>
  <c r="P135" i="1"/>
  <c r="Y135" i="1"/>
  <c r="X135" i="1"/>
  <c r="W135" i="1"/>
  <c r="U135" i="1"/>
  <c r="R135" i="1"/>
  <c r="Y186" i="1"/>
  <c r="X186" i="1"/>
  <c r="S186" i="1"/>
  <c r="AA186" i="1"/>
  <c r="V14" i="1"/>
  <c r="S20" i="1"/>
  <c r="Y39" i="1"/>
  <c r="Q43" i="1"/>
  <c r="W45" i="1"/>
  <c r="U71" i="1"/>
  <c r="X85" i="1"/>
  <c r="V89" i="1"/>
  <c r="W93" i="1"/>
  <c r="R96" i="1"/>
  <c r="AA110" i="1"/>
  <c r="V120" i="1"/>
  <c r="Z135" i="1"/>
  <c r="U165" i="1"/>
  <c r="V173" i="1"/>
  <c r="U195" i="1"/>
  <c r="T86" i="1"/>
  <c r="R86" i="1"/>
  <c r="Q86" i="1"/>
  <c r="AA86" i="1"/>
  <c r="Z86" i="1"/>
  <c r="Y86" i="1"/>
  <c r="X86" i="1"/>
  <c r="U86" i="1"/>
  <c r="T111" i="1"/>
  <c r="Y111" i="1"/>
  <c r="R111" i="1"/>
  <c r="Q111" i="1"/>
  <c r="AA111" i="1"/>
  <c r="Z111" i="1"/>
  <c r="X111" i="1"/>
  <c r="U111" i="1"/>
  <c r="U136" i="1"/>
  <c r="T136" i="1"/>
  <c r="AA136" i="1"/>
  <c r="V187" i="1"/>
  <c r="AA187" i="1"/>
  <c r="P187" i="1"/>
  <c r="Y187" i="1"/>
  <c r="X187" i="1"/>
  <c r="W187" i="1"/>
  <c r="U187" i="1"/>
  <c r="R187" i="1"/>
  <c r="U14" i="1"/>
  <c r="R20" i="1"/>
  <c r="Z39" i="1"/>
  <c r="V43" i="1"/>
  <c r="X45" i="1"/>
  <c r="X93" i="1"/>
  <c r="P111" i="1"/>
  <c r="S121" i="1"/>
  <c r="P136" i="1"/>
  <c r="V165" i="1"/>
  <c r="W173" i="1"/>
  <c r="V195" i="1"/>
  <c r="S38" i="1"/>
  <c r="X38" i="1"/>
  <c r="W38" i="1"/>
  <c r="V38" i="1"/>
  <c r="Q38" i="1"/>
  <c r="S63" i="1"/>
  <c r="T63" i="1"/>
  <c r="R63" i="1"/>
  <c r="AA63" i="1"/>
  <c r="Z63" i="1"/>
  <c r="Y63" i="1"/>
  <c r="V63" i="1"/>
  <c r="S88" i="1"/>
  <c r="R88" i="1"/>
  <c r="S113" i="1"/>
  <c r="R113" i="1"/>
  <c r="P113" i="1"/>
  <c r="R163" i="1"/>
  <c r="W163" i="1"/>
  <c r="U163" i="1"/>
  <c r="T163" i="1"/>
  <c r="S163" i="1"/>
  <c r="Q163" i="1"/>
  <c r="U188" i="1"/>
  <c r="T188" i="1"/>
  <c r="AA188" i="1"/>
  <c r="AA10" i="1"/>
  <c r="T14" i="1"/>
  <c r="W43" i="1"/>
  <c r="Y45" i="1"/>
  <c r="Z71" i="1"/>
  <c r="Z85" i="1"/>
  <c r="Y93" i="1"/>
  <c r="U96" i="1"/>
  <c r="S111" i="1"/>
  <c r="U121" i="1"/>
  <c r="Q136" i="1"/>
  <c r="Y165" i="1"/>
  <c r="X173" i="1"/>
  <c r="S188" i="1"/>
  <c r="X195" i="1"/>
  <c r="Z223" i="1"/>
  <c r="AA223" i="1"/>
  <c r="W223" i="1"/>
  <c r="V223" i="1"/>
  <c r="U223" i="1"/>
  <c r="S94" i="1"/>
  <c r="R94" i="1"/>
  <c r="U119" i="1"/>
  <c r="P119" i="1"/>
  <c r="X119" i="1"/>
  <c r="Z170" i="1"/>
  <c r="AA170" i="1"/>
  <c r="U194" i="1"/>
  <c r="T194" i="1"/>
  <c r="T26" i="1"/>
  <c r="X44" i="1"/>
  <c r="S51" i="1"/>
  <c r="T94" i="1"/>
  <c r="R101" i="1"/>
  <c r="S126" i="1"/>
  <c r="P170" i="1"/>
  <c r="AA178" i="1"/>
  <c r="V194" i="1"/>
  <c r="T170" i="1"/>
  <c r="X178" i="1"/>
  <c r="Y194" i="1"/>
  <c r="U178" i="1"/>
  <c r="Z194" i="1"/>
  <c r="S100" i="1"/>
  <c r="R100" i="1"/>
  <c r="Y125" i="1"/>
  <c r="P125" i="1"/>
  <c r="T176" i="1"/>
  <c r="S176" i="1"/>
  <c r="V200" i="1"/>
  <c r="U200" i="1"/>
  <c r="P200" i="1"/>
  <c r="Y26" i="1"/>
  <c r="R75" i="1"/>
  <c r="Y94" i="1"/>
  <c r="AA194" i="1"/>
  <c r="R200" i="1"/>
  <c r="P51" i="1"/>
  <c r="AA51" i="1"/>
  <c r="P76" i="1"/>
  <c r="AA76" i="1"/>
  <c r="P101" i="1"/>
  <c r="AA101" i="1"/>
  <c r="Z101" i="1"/>
  <c r="X126" i="1"/>
  <c r="W126" i="1"/>
  <c r="R126" i="1"/>
  <c r="V178" i="1"/>
  <c r="W178" i="1"/>
  <c r="S201" i="1"/>
  <c r="X201" i="1"/>
  <c r="Z26" i="1"/>
  <c r="Y51" i="1"/>
  <c r="T75" i="1"/>
  <c r="Z94" i="1"/>
  <c r="X101" i="1"/>
  <c r="AA126" i="1"/>
  <c r="S178" i="1"/>
  <c r="S200" i="1"/>
  <c r="Z144" i="1"/>
  <c r="Q194" i="1"/>
  <c r="U201" i="1"/>
  <c r="AA144" i="1"/>
  <c r="R194" i="1"/>
  <c r="V201" i="1"/>
  <c r="T223" i="1"/>
  <c r="Y223" i="1"/>
  <c r="U224" i="1"/>
  <c r="W224" i="1"/>
  <c r="P223" i="1"/>
  <c r="X224" i="1"/>
  <c r="Q223" i="1"/>
  <c r="Y224" i="1"/>
  <c r="R223" i="1"/>
  <c r="Z224" i="1"/>
  <c r="AA224" i="1"/>
  <c r="R224" i="1"/>
  <c r="P218" i="1"/>
  <c r="Q218" i="1"/>
  <c r="U221" i="1"/>
  <c r="S218" i="1"/>
  <c r="W221" i="1"/>
  <c r="T218" i="1"/>
  <c r="X221" i="1"/>
  <c r="U218" i="1"/>
  <c r="Y221" i="1"/>
  <c r="V218" i="1"/>
  <c r="Z221" i="1"/>
  <c r="R218" i="1"/>
  <c r="AA221" i="1"/>
  <c r="Q221" i="1"/>
  <c r="V128" i="1"/>
  <c r="W128" i="1"/>
  <c r="Y128" i="1"/>
  <c r="U130" i="1"/>
  <c r="T130" i="1"/>
  <c r="Z128" i="1"/>
  <c r="V130" i="1"/>
  <c r="X128" i="1"/>
  <c r="AA128" i="1"/>
  <c r="W130" i="1"/>
  <c r="P129" i="1"/>
  <c r="X130" i="1"/>
  <c r="Q129" i="1"/>
  <c r="Y130" i="1"/>
  <c r="R129" i="1"/>
  <c r="Z130" i="1"/>
  <c r="U128" i="1"/>
  <c r="S130" i="1"/>
  <c r="S129" i="1"/>
  <c r="AA130" i="1"/>
  <c r="P128" i="1"/>
  <c r="R128" i="1"/>
  <c r="V131" i="1"/>
  <c r="S128" i="1"/>
  <c r="AA129" i="1"/>
  <c r="W131" i="1"/>
  <c r="X129" i="1"/>
  <c r="Q128" i="1"/>
  <c r="Y129" i="1"/>
  <c r="T139" i="1"/>
  <c r="P141" i="1"/>
  <c r="U139" i="1"/>
  <c r="Q141" i="1"/>
  <c r="V139" i="1"/>
  <c r="R141" i="1"/>
  <c r="W139" i="1"/>
  <c r="S141" i="1"/>
  <c r="P138" i="1"/>
  <c r="X139" i="1"/>
  <c r="T141" i="1"/>
  <c r="Q138" i="1"/>
  <c r="Y139" i="1"/>
  <c r="U141" i="1"/>
  <c r="R138" i="1"/>
  <c r="Z139" i="1"/>
  <c r="V141" i="1"/>
  <c r="S138" i="1"/>
  <c r="AA139" i="1"/>
  <c r="W141" i="1"/>
  <c r="T138" i="1"/>
  <c r="P140" i="1"/>
  <c r="X141" i="1"/>
  <c r="U138" i="1"/>
  <c r="Q140" i="1"/>
  <c r="Y141" i="1"/>
  <c r="V138" i="1"/>
  <c r="R140" i="1"/>
  <c r="Z141" i="1"/>
  <c r="W138" i="1"/>
  <c r="S140" i="1"/>
  <c r="X138" i="1"/>
  <c r="T140" i="1"/>
  <c r="Y138" i="1"/>
  <c r="U140" i="1"/>
  <c r="Z138" i="1"/>
  <c r="V140" i="1"/>
  <c r="W140" i="1"/>
  <c r="P139" i="1"/>
  <c r="X140" i="1"/>
  <c r="Q139" i="1"/>
  <c r="Y140" i="1"/>
  <c r="Z150" i="1"/>
  <c r="T151" i="1"/>
  <c r="Y150" i="1"/>
  <c r="X149" i="1"/>
  <c r="U151" i="1"/>
  <c r="Z149" i="1"/>
  <c r="S148" i="1"/>
  <c r="AA149" i="1"/>
  <c r="W151" i="1"/>
  <c r="R149" i="1"/>
  <c r="Y149" i="1"/>
  <c r="V151" i="1"/>
  <c r="T148" i="1"/>
  <c r="P150" i="1"/>
  <c r="X151" i="1"/>
  <c r="Q149" i="1"/>
  <c r="Y151" i="1"/>
  <c r="Q150" i="1"/>
  <c r="V148" i="1"/>
  <c r="R150" i="1"/>
  <c r="Z151" i="1"/>
  <c r="S149" i="1"/>
  <c r="AA151" i="1"/>
  <c r="X148" i="1"/>
  <c r="T150" i="1"/>
  <c r="S150" i="1"/>
  <c r="U150" i="1"/>
  <c r="V150" i="1"/>
  <c r="W150" i="1"/>
  <c r="P149" i="1"/>
  <c r="X150" i="1"/>
  <c r="T149" i="1"/>
  <c r="P151" i="1"/>
  <c r="U149" i="1"/>
  <c r="Q151" i="1"/>
  <c r="V149" i="1"/>
  <c r="R151" i="1"/>
  <c r="S153" i="1"/>
  <c r="AA154" i="1"/>
  <c r="W156" i="1"/>
  <c r="T153" i="1"/>
  <c r="P155" i="1"/>
  <c r="X156" i="1"/>
  <c r="U153" i="1"/>
  <c r="Q155" i="1"/>
  <c r="Y156" i="1"/>
  <c r="V153" i="1"/>
  <c r="R155" i="1"/>
  <c r="Z156" i="1"/>
  <c r="W153" i="1"/>
  <c r="S155" i="1"/>
  <c r="AA156" i="1"/>
  <c r="X153" i="1"/>
  <c r="T155" i="1"/>
  <c r="Y153" i="1"/>
  <c r="U155" i="1"/>
  <c r="Z153" i="1"/>
  <c r="V155" i="1"/>
  <c r="U154" i="1"/>
  <c r="Q156" i="1"/>
  <c r="V159" i="1"/>
  <c r="R161" i="1"/>
  <c r="W159" i="1"/>
  <c r="S161" i="1"/>
  <c r="P158" i="1"/>
  <c r="X159" i="1"/>
  <c r="T161" i="1"/>
  <c r="Q158" i="1"/>
  <c r="Y159" i="1"/>
  <c r="U161" i="1"/>
  <c r="R158" i="1"/>
  <c r="Z159" i="1"/>
  <c r="V161" i="1"/>
  <c r="S158" i="1"/>
  <c r="AA159" i="1"/>
  <c r="W161" i="1"/>
  <c r="T158" i="1"/>
  <c r="P160" i="1"/>
  <c r="X161" i="1"/>
  <c r="U158" i="1"/>
  <c r="Q160" i="1"/>
  <c r="Y161" i="1"/>
  <c r="V158" i="1"/>
  <c r="R160" i="1"/>
  <c r="Z161" i="1"/>
  <c r="W158" i="1"/>
  <c r="S160" i="1"/>
  <c r="AA161" i="1"/>
  <c r="X158" i="1"/>
  <c r="T160" i="1"/>
  <c r="Y158" i="1"/>
  <c r="U160" i="1"/>
  <c r="Z158" i="1"/>
  <c r="V160" i="1"/>
  <c r="W160" i="1"/>
  <c r="P159" i="1"/>
  <c r="X160" i="1"/>
  <c r="Q159" i="1"/>
  <c r="Y160" i="1"/>
  <c r="R159" i="1"/>
  <c r="Z160" i="1"/>
  <c r="S159" i="1"/>
  <c r="X171" i="1"/>
  <c r="Y171" i="1"/>
  <c r="V168" i="1"/>
  <c r="R170" i="1"/>
  <c r="Z171" i="1"/>
  <c r="AA171" i="1"/>
  <c r="Y168" i="1"/>
  <c r="U170" i="1"/>
  <c r="Z168" i="1"/>
  <c r="V170" i="1"/>
  <c r="AA168" i="1"/>
  <c r="W170" i="1"/>
  <c r="P169" i="1"/>
  <c r="X170" i="1"/>
  <c r="Q169" i="1"/>
  <c r="Y170" i="1"/>
  <c r="R169" i="1"/>
  <c r="P171" i="1"/>
  <c r="Q171" i="1"/>
  <c r="R171" i="1"/>
  <c r="W169" i="1"/>
  <c r="S171" i="1"/>
  <c r="T171" i="1"/>
  <c r="U171" i="1"/>
  <c r="R168" i="1"/>
  <c r="Z169" i="1"/>
  <c r="V171" i="1"/>
  <c r="S120" i="1"/>
  <c r="T120" i="1"/>
  <c r="W120" i="1"/>
  <c r="X120" i="1"/>
  <c r="Y120" i="1"/>
  <c r="P121" i="1"/>
  <c r="Q121" i="1"/>
  <c r="AA118" i="1"/>
  <c r="R119" i="1"/>
  <c r="S119" i="1"/>
  <c r="T119" i="1"/>
  <c r="T118" i="1"/>
  <c r="U118" i="1"/>
  <c r="V118" i="1"/>
  <c r="Q5" i="1"/>
  <c r="R3" i="1"/>
  <c r="X6" i="1"/>
  <c r="Z4" i="1"/>
  <c r="Q3" i="1"/>
  <c r="W9" i="1"/>
  <c r="P11" i="1"/>
  <c r="AA4" i="1"/>
  <c r="X9" i="1"/>
  <c r="W6" i="1"/>
  <c r="Y4" i="1"/>
  <c r="V9" i="1"/>
  <c r="Q11" i="1"/>
  <c r="S3" i="1"/>
  <c r="V6" i="1"/>
  <c r="X4" i="1"/>
  <c r="U9" i="1"/>
  <c r="R11" i="1"/>
  <c r="U6" i="1"/>
  <c r="W4" i="1"/>
  <c r="T9" i="1"/>
  <c r="S11" i="1"/>
  <c r="S5" i="1"/>
  <c r="R5" i="1"/>
  <c r="P8" i="1"/>
  <c r="S6" i="1"/>
  <c r="U4" i="1"/>
  <c r="AA8" i="1"/>
  <c r="R9" i="1"/>
  <c r="U11" i="1"/>
  <c r="V4" i="1"/>
  <c r="S9" i="1"/>
  <c r="T4" i="1"/>
  <c r="Z8" i="1"/>
  <c r="V5" i="1"/>
  <c r="U5" i="1"/>
  <c r="W3" i="1"/>
  <c r="R8" i="1"/>
  <c r="AI229" i="1" l="1"/>
  <c r="AJ229" i="1"/>
  <c r="AS229" i="1"/>
  <c r="AR229" i="1"/>
  <c r="AT229" i="1"/>
  <c r="AO229" i="1"/>
  <c r="AK229" i="1"/>
  <c r="AM229" i="1"/>
  <c r="AN229" i="1"/>
  <c r="AL229" i="1"/>
  <c r="AU223" i="1"/>
  <c r="AP229" i="1"/>
  <c r="AQ229" i="1"/>
  <c r="AU30" i="1"/>
  <c r="AU116" i="1"/>
  <c r="AU182" i="1"/>
  <c r="AU124" i="1"/>
  <c r="AU91" i="1"/>
  <c r="AU183" i="1"/>
  <c r="AU204" i="1"/>
  <c r="AU44" i="1"/>
  <c r="AU143" i="1"/>
  <c r="AU16" i="1"/>
  <c r="AU48" i="1"/>
  <c r="AU55" i="1"/>
  <c r="AU40" i="1"/>
  <c r="AU199" i="1"/>
  <c r="AU24" i="1"/>
  <c r="AU119" i="1"/>
  <c r="AU133" i="1"/>
  <c r="AU59" i="1"/>
  <c r="AU181" i="1"/>
  <c r="AU221" i="1"/>
  <c r="AU153" i="1"/>
  <c r="AU31" i="1"/>
  <c r="AU90" i="1"/>
  <c r="AU3" i="1"/>
  <c r="AU149" i="1"/>
  <c r="AU118" i="1"/>
  <c r="AU53" i="1"/>
  <c r="AU105" i="1"/>
  <c r="AU14" i="1"/>
  <c r="AU218" i="1"/>
  <c r="AU93" i="1"/>
  <c r="AU43" i="1"/>
  <c r="AU28" i="1"/>
  <c r="AU65" i="1"/>
  <c r="AU126" i="1"/>
  <c r="AU188" i="1"/>
  <c r="AU25" i="1"/>
  <c r="AU66" i="1"/>
  <c r="AU80" i="1"/>
  <c r="AU114" i="1"/>
  <c r="AU168" i="1"/>
  <c r="AU110" i="1"/>
  <c r="AU45" i="1"/>
  <c r="AU88" i="1"/>
  <c r="AU174" i="1"/>
  <c r="AU51" i="1"/>
  <c r="AU193" i="1"/>
  <c r="AU41" i="1"/>
  <c r="AU11" i="1"/>
  <c r="AU18" i="1"/>
  <c r="AU38" i="1"/>
  <c r="AU202" i="1"/>
  <c r="AU171" i="1"/>
  <c r="AU23" i="1"/>
  <c r="AU179" i="1"/>
  <c r="AU61" i="1"/>
  <c r="AU151" i="1"/>
  <c r="AU103" i="1"/>
  <c r="AU220" i="1"/>
  <c r="AU113" i="1"/>
  <c r="AU115" i="1"/>
  <c r="AU134" i="1"/>
  <c r="AU106" i="1"/>
  <c r="AU78" i="1"/>
  <c r="AU130" i="1"/>
  <c r="AU203" i="1"/>
  <c r="AU15" i="1"/>
  <c r="AU200" i="1"/>
  <c r="AU100" i="1"/>
  <c r="AU98" i="1"/>
  <c r="AU146" i="1"/>
  <c r="AU189" i="1"/>
  <c r="AU33" i="1"/>
  <c r="AU192" i="1"/>
  <c r="AU201" i="1"/>
  <c r="AU163" i="1"/>
  <c r="AU120" i="1"/>
  <c r="AU84" i="1"/>
  <c r="AU156" i="1"/>
  <c r="AU19" i="1"/>
  <c r="AU26" i="1"/>
  <c r="AU104" i="1"/>
  <c r="AU46" i="1"/>
  <c r="AU166" i="1"/>
  <c r="AU89" i="1"/>
  <c r="AU34" i="1"/>
  <c r="AU108" i="1"/>
  <c r="AU224" i="1"/>
  <c r="AU125" i="1"/>
  <c r="AU71" i="1"/>
  <c r="AU64" i="1"/>
  <c r="AU60" i="1"/>
  <c r="AU96" i="1"/>
  <c r="AU219" i="1"/>
  <c r="AU68" i="1"/>
  <c r="AU136" i="1"/>
  <c r="AU185" i="1"/>
  <c r="AU81" i="1"/>
  <c r="AU79" i="1"/>
  <c r="AU123" i="1"/>
  <c r="AU145" i="1"/>
  <c r="AU36" i="1"/>
  <c r="AU69" i="1"/>
  <c r="AU74" i="1"/>
  <c r="AU158" i="1"/>
  <c r="AU128" i="1"/>
  <c r="AU197" i="1"/>
  <c r="AU29" i="1"/>
  <c r="AU173" i="1"/>
  <c r="AU39" i="1"/>
  <c r="AU225" i="1"/>
  <c r="AU86" i="1"/>
  <c r="AU9" i="1"/>
  <c r="AU141" i="1"/>
  <c r="AU140" i="1"/>
  <c r="AU135" i="1"/>
  <c r="AU187" i="1"/>
  <c r="AU155" i="1"/>
  <c r="AU76" i="1"/>
  <c r="AU21" i="1"/>
  <c r="AU195" i="1"/>
  <c r="AU4" i="1"/>
  <c r="AU148" i="1"/>
  <c r="AU131" i="1"/>
  <c r="AU150" i="1"/>
  <c r="AU85" i="1"/>
  <c r="AU54" i="1"/>
  <c r="AU175" i="1"/>
  <c r="AU139" i="1"/>
  <c r="AU63" i="1"/>
  <c r="AU20" i="1"/>
  <c r="AU169" i="1"/>
  <c r="AU83" i="1"/>
  <c r="AU144" i="1"/>
  <c r="AU109" i="1"/>
  <c r="AU70" i="1"/>
  <c r="AU170" i="1"/>
  <c r="AU58" i="1"/>
  <c r="AU8" i="1"/>
  <c r="AU121" i="1"/>
  <c r="AU196" i="1"/>
  <c r="AU194" i="1"/>
  <c r="AU178" i="1"/>
  <c r="AU176" i="1"/>
  <c r="AU50" i="1"/>
  <c r="AU73" i="1"/>
  <c r="AU10" i="1"/>
  <c r="AU160" i="1"/>
  <c r="AU56" i="1"/>
  <c r="AU99" i="1"/>
  <c r="AU190" i="1"/>
  <c r="AU161" i="1"/>
  <c r="AU94" i="1"/>
  <c r="AU180" i="1"/>
  <c r="AU165" i="1"/>
  <c r="AU154" i="1"/>
  <c r="AU159" i="1"/>
  <c r="AU75" i="1"/>
  <c r="AU226" i="1"/>
  <c r="AU95" i="1"/>
  <c r="AU138" i="1"/>
  <c r="AU49" i="1"/>
  <c r="AU111" i="1"/>
  <c r="AU35" i="1"/>
  <c r="AU6" i="1"/>
  <c r="AU129" i="1"/>
  <c r="AU101" i="1"/>
  <c r="AU186" i="1"/>
  <c r="AU13" i="1"/>
  <c r="AB4" i="1"/>
  <c r="AB3" i="1"/>
  <c r="AB5" i="1"/>
  <c r="AV3" i="1" l="1"/>
  <c r="AV4" i="1"/>
  <c r="E236" i="1" l="1"/>
  <c r="J197" i="1" l="1"/>
  <c r="J196" i="1"/>
  <c r="J183" i="1"/>
  <c r="J182" i="1"/>
  <c r="J171" i="1"/>
  <c r="J170" i="1"/>
  <c r="J169" i="1"/>
  <c r="J168" i="1"/>
  <c r="J161" i="1"/>
  <c r="J160" i="1"/>
  <c r="J159" i="1"/>
  <c r="J158" i="1"/>
  <c r="J156" i="1"/>
  <c r="J155" i="1"/>
  <c r="J154" i="1"/>
  <c r="J153" i="1"/>
  <c r="X164" i="1" l="1"/>
  <c r="W164" i="1"/>
  <c r="V164" i="1"/>
  <c r="U164" i="1"/>
  <c r="T164" i="1"/>
  <c r="S164" i="1"/>
  <c r="R164" i="1"/>
  <c r="Q164" i="1"/>
  <c r="P164" i="1"/>
  <c r="Y164" i="1"/>
  <c r="AA164" i="1"/>
  <c r="Z164" i="1"/>
  <c r="AB165" i="1"/>
  <c r="AV165" i="1" s="1"/>
  <c r="AB189" i="1"/>
  <c r="AV189" i="1" s="1"/>
  <c r="AB200" i="1"/>
  <c r="AV200" i="1" s="1"/>
  <c r="J151" i="1"/>
  <c r="J150" i="1"/>
  <c r="J149" i="1"/>
  <c r="J148" i="1"/>
  <c r="J141" i="1"/>
  <c r="J140" i="1"/>
  <c r="J139" i="1"/>
  <c r="J138" i="1"/>
  <c r="J131" i="1"/>
  <c r="J130" i="1"/>
  <c r="J129" i="1"/>
  <c r="J128" i="1"/>
  <c r="J121" i="1"/>
  <c r="J120" i="1"/>
  <c r="J119" i="1"/>
  <c r="J118" i="1"/>
  <c r="J116" i="1"/>
  <c r="J115" i="1"/>
  <c r="J114" i="1"/>
  <c r="J113" i="1"/>
  <c r="J106" i="1"/>
  <c r="J105" i="1"/>
  <c r="J104" i="1"/>
  <c r="J103" i="1"/>
  <c r="P206" i="1" l="1"/>
  <c r="S210" i="1"/>
  <c r="S215" i="1"/>
  <c r="AU164" i="1"/>
  <c r="S208" i="1"/>
  <c r="P208" i="1"/>
  <c r="S207" i="1"/>
  <c r="P207" i="1"/>
  <c r="AB224" i="1"/>
  <c r="AV224" i="1" s="1"/>
  <c r="AB176" i="1"/>
  <c r="AV176" i="1" s="1"/>
  <c r="AB220" i="1"/>
  <c r="AV220" i="1" s="1"/>
  <c r="AB175" i="1"/>
  <c r="AV175" i="1" s="1"/>
  <c r="AB218" i="1"/>
  <c r="AV218" i="1" s="1"/>
  <c r="AB225" i="1"/>
  <c r="AV225" i="1" s="1"/>
  <c r="AB163" i="1"/>
  <c r="AV163" i="1" s="1"/>
  <c r="AB173" i="1"/>
  <c r="AV173" i="1" s="1"/>
  <c r="Q216" i="1"/>
  <c r="P216" i="1"/>
  <c r="Z216" i="1"/>
  <c r="Y216" i="1"/>
  <c r="V216" i="1"/>
  <c r="U216" i="1"/>
  <c r="S216" i="1"/>
  <c r="R216" i="1"/>
  <c r="AA216" i="1"/>
  <c r="X216" i="1"/>
  <c r="W216" i="1"/>
  <c r="T216" i="1"/>
  <c r="AB221" i="1"/>
  <c r="AV221" i="1" s="1"/>
  <c r="AB201" i="1"/>
  <c r="AV201" i="1" s="1"/>
  <c r="AB190" i="1"/>
  <c r="AV190" i="1" s="1"/>
  <c r="AB226" i="1"/>
  <c r="AV226" i="1" s="1"/>
  <c r="AB186" i="1"/>
  <c r="AV186" i="1" s="1"/>
  <c r="AB204" i="1"/>
  <c r="AV204" i="1" s="1"/>
  <c r="U206" i="1"/>
  <c r="T206" i="1"/>
  <c r="V206" i="1"/>
  <c r="S206" i="1"/>
  <c r="AA206" i="1"/>
  <c r="Y206" i="1"/>
  <c r="Z206" i="1"/>
  <c r="X206" i="1"/>
  <c r="W206" i="1"/>
  <c r="R206" i="1"/>
  <c r="Q206" i="1"/>
  <c r="AB223" i="1"/>
  <c r="AV223" i="1" s="1"/>
  <c r="AB219" i="1"/>
  <c r="AV219" i="1" s="1"/>
  <c r="X215" i="1"/>
  <c r="W215" i="1"/>
  <c r="V215" i="1"/>
  <c r="P215" i="1"/>
  <c r="AA215" i="1"/>
  <c r="Z215" i="1"/>
  <c r="Y215" i="1"/>
  <c r="U215" i="1"/>
  <c r="T215" i="1"/>
  <c r="R215" i="1"/>
  <c r="Q215" i="1"/>
  <c r="P212" i="1"/>
  <c r="Z212" i="1"/>
  <c r="Y212" i="1"/>
  <c r="S212" i="1"/>
  <c r="R212" i="1"/>
  <c r="AA212" i="1"/>
  <c r="X212" i="1"/>
  <c r="W212" i="1"/>
  <c r="V212" i="1"/>
  <c r="U212" i="1"/>
  <c r="T212" i="1"/>
  <c r="Q212" i="1"/>
  <c r="AB108" i="1"/>
  <c r="AV108" i="1" s="1"/>
  <c r="V210" i="1"/>
  <c r="U210" i="1"/>
  <c r="P210" i="1"/>
  <c r="T210" i="1"/>
  <c r="R210" i="1"/>
  <c r="Q210" i="1"/>
  <c r="AA210" i="1"/>
  <c r="Z210" i="1"/>
  <c r="Y210" i="1"/>
  <c r="X210" i="1"/>
  <c r="W210" i="1"/>
  <c r="AB203" i="1"/>
  <c r="AV203" i="1" s="1"/>
  <c r="AB166" i="1"/>
  <c r="AV166" i="1" s="1"/>
  <c r="AB202" i="1"/>
  <c r="AV202" i="1" s="1"/>
  <c r="AB199" i="1"/>
  <c r="AV199" i="1" s="1"/>
  <c r="W211" i="1"/>
  <c r="P211" i="1"/>
  <c r="Z211" i="1"/>
  <c r="Y211" i="1"/>
  <c r="V211" i="1"/>
  <c r="U211" i="1"/>
  <c r="S211" i="1"/>
  <c r="AA211" i="1"/>
  <c r="X211" i="1"/>
  <c r="T211" i="1"/>
  <c r="R211" i="1"/>
  <c r="Q211" i="1"/>
  <c r="AB185" i="1"/>
  <c r="AV185" i="1" s="1"/>
  <c r="R208" i="1"/>
  <c r="AA208" i="1"/>
  <c r="Y208" i="1"/>
  <c r="X208" i="1"/>
  <c r="V208" i="1"/>
  <c r="Z208" i="1"/>
  <c r="Z229" i="1" s="1"/>
  <c r="W208" i="1"/>
  <c r="W229" i="1" s="1"/>
  <c r="U208" i="1"/>
  <c r="U229" i="1" s="1"/>
  <c r="T208" i="1"/>
  <c r="Q208" i="1"/>
  <c r="AB187" i="1"/>
  <c r="AV187" i="1" s="1"/>
  <c r="AB174" i="1"/>
  <c r="AV174" i="1" s="1"/>
  <c r="AA207" i="1"/>
  <c r="V207" i="1"/>
  <c r="W207" i="1"/>
  <c r="U207" i="1"/>
  <c r="R207" i="1"/>
  <c r="Q207" i="1"/>
  <c r="Z207" i="1"/>
  <c r="Y207" i="1"/>
  <c r="X207" i="1"/>
  <c r="T207" i="1"/>
  <c r="W214" i="1"/>
  <c r="V214" i="1"/>
  <c r="Q214" i="1"/>
  <c r="Y214" i="1"/>
  <c r="X214" i="1"/>
  <c r="T214" i="1"/>
  <c r="S214" i="1"/>
  <c r="P214" i="1"/>
  <c r="U214" i="1"/>
  <c r="R214" i="1"/>
  <c r="Z214" i="1"/>
  <c r="AA214" i="1"/>
  <c r="AB188" i="1"/>
  <c r="AV188" i="1" s="1"/>
  <c r="Q229" i="1" l="1"/>
  <c r="R229" i="1"/>
  <c r="V229" i="1"/>
  <c r="Y229" i="1"/>
  <c r="T229" i="1"/>
  <c r="AA229" i="1"/>
  <c r="S229" i="1"/>
  <c r="P229" i="1"/>
  <c r="X229" i="1"/>
  <c r="AU214" i="1"/>
  <c r="AU207" i="1"/>
  <c r="AV207" i="1" s="1"/>
  <c r="AU212" i="1"/>
  <c r="AU215" i="1"/>
  <c r="AU206" i="1"/>
  <c r="AU216" i="1"/>
  <c r="AU211" i="1"/>
  <c r="AU208" i="1"/>
  <c r="AU210" i="1"/>
  <c r="AB210" i="1"/>
  <c r="AB208" i="1"/>
  <c r="AB211" i="1"/>
  <c r="AB216" i="1"/>
  <c r="AB134" i="1"/>
  <c r="AV134" i="1" s="1"/>
  <c r="AB143" i="1"/>
  <c r="AV143" i="1" s="1"/>
  <c r="AB164" i="1"/>
  <c r="AV164" i="1" s="1"/>
  <c r="AB135" i="1"/>
  <c r="AV135" i="1" s="1"/>
  <c r="AB126" i="1"/>
  <c r="AV126" i="1" s="1"/>
  <c r="AB109" i="1"/>
  <c r="AV109" i="1" s="1"/>
  <c r="AB214" i="1"/>
  <c r="AB207" i="1"/>
  <c r="AB111" i="1"/>
  <c r="AV111" i="1" s="1"/>
  <c r="AB144" i="1"/>
  <c r="AV144" i="1" s="1"/>
  <c r="AB123" i="1"/>
  <c r="AV123" i="1" s="1"/>
  <c r="AB206" i="1"/>
  <c r="AB145" i="1"/>
  <c r="AV145" i="1" s="1"/>
  <c r="AB136" i="1"/>
  <c r="AV136" i="1" s="1"/>
  <c r="AB124" i="1"/>
  <c r="AV124" i="1" s="1"/>
  <c r="AB146" i="1"/>
  <c r="AV146" i="1" s="1"/>
  <c r="AB125" i="1"/>
  <c r="AV125" i="1" s="1"/>
  <c r="AB110" i="1"/>
  <c r="AV110" i="1" s="1"/>
  <c r="AB212" i="1"/>
  <c r="AB133" i="1"/>
  <c r="AV133" i="1" s="1"/>
  <c r="AB215" i="1"/>
  <c r="AV211" i="1" l="1"/>
  <c r="AV215" i="1"/>
  <c r="AV216" i="1"/>
  <c r="AV214" i="1"/>
  <c r="AV210" i="1"/>
  <c r="AV212" i="1"/>
  <c r="AV208" i="1"/>
  <c r="AV206" i="1"/>
  <c r="J96" i="1"/>
  <c r="J95" i="1"/>
  <c r="J94" i="1"/>
  <c r="J93" i="1"/>
  <c r="J86" i="1"/>
  <c r="J85" i="1"/>
  <c r="J84" i="1"/>
  <c r="J83" i="1"/>
  <c r="J76" i="1"/>
  <c r="J75" i="1"/>
  <c r="J74" i="1"/>
  <c r="J73" i="1"/>
  <c r="J66" i="1"/>
  <c r="J65" i="1"/>
  <c r="J64" i="1"/>
  <c r="J63" i="1"/>
  <c r="J54" i="1"/>
  <c r="J53" i="1"/>
  <c r="J51" i="1"/>
  <c r="J50" i="1"/>
  <c r="J49" i="1"/>
  <c r="J48" i="1"/>
  <c r="J39" i="1"/>
  <c r="J38" i="1"/>
  <c r="J36" i="1"/>
  <c r="J35" i="1"/>
  <c r="J34" i="1"/>
  <c r="J33" i="1"/>
  <c r="J24" i="1"/>
  <c r="J23" i="1"/>
  <c r="J21" i="1"/>
  <c r="J20" i="1"/>
  <c r="J19" i="1"/>
  <c r="J18" i="1"/>
  <c r="AB46" i="1" l="1"/>
  <c r="AV46" i="1" s="1"/>
  <c r="AB71" i="1" l="1"/>
  <c r="AV71" i="1" s="1"/>
  <c r="AB61" i="1"/>
  <c r="AV61" i="1" s="1"/>
  <c r="AB56" i="1"/>
  <c r="AV56" i="1" s="1"/>
  <c r="AB79" i="1"/>
  <c r="AV79" i="1" s="1"/>
  <c r="AB101" i="1"/>
  <c r="AV101" i="1" s="1"/>
  <c r="AB45" i="1"/>
  <c r="AV45" i="1" s="1"/>
  <c r="AB100" i="1"/>
  <c r="AV100" i="1" s="1"/>
  <c r="AB41" i="1"/>
  <c r="AV41" i="1" s="1"/>
  <c r="AB78" i="1"/>
  <c r="AV78" i="1" s="1"/>
  <c r="AB91" i="1"/>
  <c r="AV91" i="1" s="1"/>
  <c r="AB55" i="1"/>
  <c r="AV55" i="1" s="1"/>
  <c r="AB25" i="1"/>
  <c r="AV25" i="1" s="1"/>
  <c r="AB89" i="1"/>
  <c r="AV89" i="1" s="1"/>
  <c r="AB69" i="1"/>
  <c r="AV69" i="1" s="1"/>
  <c r="AB40" i="1"/>
  <c r="AV40" i="1" s="1"/>
  <c r="AB60" i="1"/>
  <c r="AV60" i="1" s="1"/>
  <c r="AB80" i="1"/>
  <c r="AV80" i="1" s="1"/>
  <c r="AB88" i="1"/>
  <c r="AV88" i="1" s="1"/>
  <c r="AB98" i="1"/>
  <c r="AV98" i="1" s="1"/>
  <c r="AB31" i="1"/>
  <c r="AV31" i="1" s="1"/>
  <c r="AB26" i="1"/>
  <c r="AV26" i="1" s="1"/>
  <c r="AB70" i="1"/>
  <c r="AV70" i="1" s="1"/>
  <c r="AB29" i="1"/>
  <c r="AV29" i="1" s="1"/>
  <c r="AB99" i="1"/>
  <c r="AV99" i="1" s="1"/>
  <c r="AB68" i="1"/>
  <c r="AV68" i="1" s="1"/>
  <c r="AB15" i="1"/>
  <c r="AV15" i="1" s="1"/>
  <c r="AB58" i="1"/>
  <c r="AV58" i="1" s="1"/>
  <c r="AB16" i="1"/>
  <c r="AV16" i="1" s="1"/>
  <c r="AB81" i="1"/>
  <c r="AV81" i="1" s="1"/>
  <c r="AB90" i="1"/>
  <c r="AV90" i="1" s="1"/>
  <c r="AB59" i="1"/>
  <c r="AV59" i="1" s="1"/>
  <c r="AB28" i="1"/>
  <c r="AV28" i="1" s="1"/>
  <c r="AB44" i="1"/>
  <c r="AV44" i="1" s="1"/>
  <c r="AB43" i="1"/>
  <c r="AV43" i="1" s="1"/>
  <c r="AB30" i="1"/>
  <c r="AV30" i="1" s="1"/>
  <c r="J9" i="1" l="1"/>
  <c r="J8" i="1"/>
  <c r="J6" i="1" l="1"/>
  <c r="J5" i="1"/>
  <c r="J4" i="1"/>
  <c r="J3" i="1"/>
  <c r="AB11" i="1" l="1"/>
  <c r="AV11" i="1" s="1"/>
  <c r="AB13" i="1"/>
  <c r="AV13" i="1" s="1"/>
  <c r="AB14" i="1"/>
  <c r="AV14" i="1" s="1"/>
  <c r="AB10" i="1" l="1"/>
  <c r="AV10" i="1" l="1"/>
  <c r="AB6" i="1"/>
  <c r="AV6" i="1" s="1"/>
  <c r="AB8" i="1" l="1"/>
  <c r="AV8" i="1" s="1"/>
  <c r="AB9" i="1"/>
  <c r="AV9" i="1" s="1"/>
  <c r="AB18" i="1" l="1"/>
  <c r="AV18" i="1" s="1"/>
  <c r="AB19" i="1"/>
  <c r="AV19" i="1" s="1"/>
  <c r="AB20" i="1" l="1"/>
  <c r="AV20" i="1" s="1"/>
  <c r="AB21" i="1"/>
  <c r="AV21" i="1" s="1"/>
  <c r="AB23" i="1" l="1"/>
  <c r="AV23" i="1" s="1"/>
  <c r="AB24" i="1"/>
  <c r="AV24" i="1" s="1"/>
  <c r="AB34" i="1" l="1"/>
  <c r="AV34" i="1" s="1"/>
  <c r="AB33" i="1"/>
  <c r="AV33" i="1" s="1"/>
  <c r="AB36" i="1"/>
  <c r="AV36" i="1" s="1"/>
  <c r="AB35" i="1"/>
  <c r="AV35" i="1" s="1"/>
  <c r="AB38" i="1" l="1"/>
  <c r="AV38" i="1" s="1"/>
  <c r="AB39" i="1"/>
  <c r="AV39" i="1" s="1"/>
  <c r="AB48" i="1" l="1"/>
  <c r="AV48" i="1" s="1"/>
  <c r="AB49" i="1"/>
  <c r="AV49" i="1" s="1"/>
  <c r="AB51" i="1"/>
  <c r="AV51" i="1" s="1"/>
  <c r="AB50" i="1"/>
  <c r="AV50" i="1" s="1"/>
  <c r="AB53" i="1" l="1"/>
  <c r="AV53" i="1" s="1"/>
  <c r="AB54" i="1"/>
  <c r="AV54" i="1" s="1"/>
  <c r="AB65" i="1" l="1"/>
  <c r="AV65" i="1" s="1"/>
  <c r="AB66" i="1"/>
  <c r="AV66" i="1" s="1"/>
  <c r="AB63" i="1"/>
  <c r="AV63" i="1" s="1"/>
  <c r="AB64" i="1"/>
  <c r="AV64" i="1" s="1"/>
  <c r="AB76" i="1" l="1"/>
  <c r="AV76" i="1" s="1"/>
  <c r="AB75" i="1"/>
  <c r="AV75" i="1" s="1"/>
  <c r="AB74" i="1"/>
  <c r="AV74" i="1" s="1"/>
  <c r="AB73" i="1"/>
  <c r="AV73" i="1" s="1"/>
  <c r="AB83" i="1" l="1"/>
  <c r="AV83" i="1" s="1"/>
  <c r="AB85" i="1"/>
  <c r="AV85" i="1" s="1"/>
  <c r="AB86" i="1"/>
  <c r="AV86" i="1" s="1"/>
  <c r="AB84" i="1"/>
  <c r="AV84" i="1" s="1"/>
  <c r="AB96" i="1" l="1"/>
  <c r="AV96" i="1" s="1"/>
  <c r="AB95" i="1"/>
  <c r="AV95" i="1" s="1"/>
  <c r="AB94" i="1"/>
  <c r="AV94" i="1" s="1"/>
  <c r="AB93" i="1"/>
  <c r="AV93" i="1" s="1"/>
  <c r="AB105" i="1" l="1"/>
  <c r="AV105" i="1" s="1"/>
  <c r="AB106" i="1"/>
  <c r="AV106" i="1" s="1"/>
  <c r="AB103" i="1"/>
  <c r="AV103" i="1" s="1"/>
  <c r="AB104" i="1"/>
  <c r="AV104" i="1" s="1"/>
  <c r="AB114" i="1" l="1"/>
  <c r="AV114" i="1" s="1"/>
  <c r="AB113" i="1"/>
  <c r="AV113" i="1" s="1"/>
  <c r="AB116" i="1"/>
  <c r="AV116" i="1" s="1"/>
  <c r="AB115" i="1"/>
  <c r="AV115" i="1" s="1"/>
  <c r="AB118" i="1" l="1"/>
  <c r="AV118" i="1" s="1"/>
  <c r="AB120" i="1"/>
  <c r="AV120" i="1" s="1"/>
  <c r="AB121" i="1"/>
  <c r="AV121" i="1" s="1"/>
  <c r="AB119" i="1"/>
  <c r="AV119" i="1" s="1"/>
  <c r="AB128" i="1" l="1"/>
  <c r="AV128" i="1" s="1"/>
  <c r="AB131" i="1"/>
  <c r="AV131" i="1" s="1"/>
  <c r="AB130" i="1"/>
  <c r="AV130" i="1" s="1"/>
  <c r="AB129" i="1"/>
  <c r="AV129" i="1" s="1"/>
  <c r="AB140" i="1" l="1"/>
  <c r="AV140" i="1" s="1"/>
  <c r="AB139" i="1"/>
  <c r="AV139" i="1" s="1"/>
  <c r="AB138" i="1"/>
  <c r="AV138" i="1" s="1"/>
  <c r="AB141" i="1"/>
  <c r="AV141" i="1" s="1"/>
  <c r="AB148" i="1" l="1"/>
  <c r="AV148" i="1" s="1"/>
  <c r="AB151" i="1"/>
  <c r="AV151" i="1" s="1"/>
  <c r="AB149" i="1"/>
  <c r="AV149" i="1" s="1"/>
  <c r="AB150" i="1"/>
  <c r="AV150" i="1" s="1"/>
  <c r="AB153" i="1" l="1"/>
  <c r="AV153" i="1" s="1"/>
  <c r="AB156" i="1"/>
  <c r="AV156" i="1" s="1"/>
  <c r="AB155" i="1"/>
  <c r="AV155" i="1" s="1"/>
  <c r="AB154" i="1"/>
  <c r="AV154" i="1" s="1"/>
  <c r="AB158" i="1" l="1"/>
  <c r="AV158" i="1" s="1"/>
  <c r="AB159" i="1"/>
  <c r="AV159" i="1" s="1"/>
  <c r="AB160" i="1"/>
  <c r="AV160" i="1" s="1"/>
  <c r="AB161" i="1"/>
  <c r="AV161" i="1" s="1"/>
  <c r="AB168" i="1" l="1"/>
  <c r="AV168" i="1" s="1"/>
  <c r="AB171" i="1"/>
  <c r="AV171" i="1" s="1"/>
  <c r="AB169" i="1"/>
  <c r="AV169" i="1" s="1"/>
  <c r="AB170" i="1"/>
  <c r="AV170" i="1" s="1"/>
  <c r="AB180" i="1" l="1"/>
  <c r="AV180" i="1" s="1"/>
  <c r="AB181" i="1"/>
  <c r="AV181" i="1" s="1"/>
  <c r="AB183" i="1"/>
  <c r="AV183" i="1" s="1"/>
  <c r="AB178" i="1"/>
  <c r="AV178" i="1" s="1"/>
  <c r="AB182" i="1"/>
  <c r="AV182" i="1" s="1"/>
  <c r="AB179" i="1"/>
  <c r="AV179" i="1" s="1"/>
  <c r="AB192" i="1" l="1"/>
  <c r="AV192" i="1" s="1"/>
  <c r="AB195" i="1"/>
  <c r="AV195" i="1" s="1"/>
  <c r="AB194" i="1"/>
  <c r="AV194" i="1" s="1"/>
  <c r="AB196" i="1"/>
  <c r="AV196" i="1" s="1"/>
  <c r="AB197" i="1"/>
  <c r="AB193" i="1"/>
  <c r="AV193" i="1" s="1"/>
  <c r="AV197" i="1" l="1"/>
  <c r="AV229" i="1" s="1"/>
  <c r="AB229" i="1"/>
  <c r="C16" i="6" s="1"/>
  <c r="C18" i="6" s="1"/>
  <c r="C19" i="6" s="1"/>
  <c r="AU5" i="1"/>
  <c r="AU229" i="1" s="1"/>
  <c r="C21" i="6" s="1"/>
  <c r="AV5" i="1" l="1"/>
  <c r="D17" i="6"/>
  <c r="C23" i="6" l="1"/>
  <c r="C11" i="6"/>
  <c r="D18" i="6"/>
  <c r="D19" i="6" s="1"/>
  <c r="D23" i="6"/>
  <c r="D24" i="6" s="1"/>
  <c r="C13" i="6" l="1"/>
  <c r="C14" i="6" s="1"/>
  <c r="C24" i="6"/>
  <c r="D13" i="6"/>
  <c r="D14" i="6" s="1"/>
  <c r="D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Stark</author>
    <author>tc={132B304C-021C-4D13-980B-ACE914C8E4FE}</author>
    <author>tc={0E978C89-1A4A-4DE6-B3EB-D01072469872}</author>
    <author>tc={B2CB7982-655E-4610-81B2-9C8E70FE951B}</author>
  </authors>
  <commentList>
    <comment ref="A234" authorId="0" shapeId="0" xr:uid="{87FD291E-41DA-496C-80AB-F8E88AEF59D2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fopr calculations after compliance year</t>
        </r>
      </text>
    </comment>
    <comment ref="E234" authorId="1" shapeId="0" xr:uid="{132B304C-021C-4D13-980B-ACE914C8E4FE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ISOR Appendix H Table H-5 value as it is lower than regulation limit of 1.3</t>
      </text>
    </comment>
    <comment ref="A235" authorId="0" shapeId="0" xr:uid="{02312E9A-5046-4EF5-B58A-B0835E5B6B4F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for calculations after complaince year</t>
        </r>
      </text>
    </comment>
    <comment ref="E235" authorId="2" shapeId="0" xr:uid="{0E978C89-1A4A-4DE6-B3EB-D01072469872}">
      <text>
        <t>[Threaded comment]
Your version of Excel allows you to read this threaded comment; however, any edits to it will get removed if the file is opened in a newer version of Excel. Learn more: https://go.microsoft.com/fwlink/?linkid=870924
Comment:
    ISOR Appendix H Table H-5 100-799bhp</t>
      </text>
    </comment>
    <comment ref="B238" authorId="3" shapeId="0" xr:uid="{B2CB7982-655E-4610-81B2-9C8E70FE951B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EPA Emissions Standards Reference guide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Stark</author>
    <author>tc={30660E43-4A79-4BAB-9C4D-1B2FBA0669A6}</author>
    <author>tc={5FFB3EA1-AFE7-475E-AC3F-31A71619F170}</author>
    <author>tc={471BAC20-C1FF-488F-B68F-DDA9EA61E5A2}</author>
  </authors>
  <commentList>
    <comment ref="A228" authorId="0" shapeId="0" xr:uid="{6453EC3C-D815-4FB1-99D4-E09846E6C3B1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fopr calculations after compliance year</t>
        </r>
      </text>
    </comment>
    <comment ref="E228" authorId="1" shapeId="0" xr:uid="{30660E43-4A79-4BAB-9C4D-1B2FBA0669A6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ISOR Appendix H Table H-5 value as it is lower than regulation limit of 1.3</t>
      </text>
    </comment>
    <comment ref="A229" authorId="0" shapeId="0" xr:uid="{07033B72-7385-43D4-8312-BDCA1EDBD5A2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for calculations after complaince year</t>
        </r>
      </text>
    </comment>
    <comment ref="E229" authorId="2" shapeId="0" xr:uid="{5FFB3EA1-AFE7-475E-AC3F-31A71619F170}">
      <text>
        <t>[Threaded comment]
Your version of Excel allows you to read this threaded comment; however, any edits to it will get removed if the file is opened in a newer version of Excel. Learn more: https://go.microsoft.com/fwlink/?linkid=870924
Comment:
    ISOR Appendix H Table H-5 100-799bhp</t>
      </text>
    </comment>
    <comment ref="B232" authorId="3" shapeId="0" xr:uid="{471BAC20-C1FF-488F-B68F-DDA9EA61E5A2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EPA Emissions Standards Reference guide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Stark</author>
    <author>tc={0A0AFD69-B204-4D00-B4A9-700FC3F1242A}</author>
    <author>tc={EDF25126-712D-4536-9B27-A0A2914D80D3}</author>
    <author>tc={39CD6326-0389-4292-90F7-E4C70BF4FECA}</author>
  </authors>
  <commentList>
    <comment ref="A234" authorId="0" shapeId="0" xr:uid="{1B0EE1C3-02E3-495E-A1FD-C73B88EFC5BF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fopr calculations after compliance year</t>
        </r>
      </text>
    </comment>
    <comment ref="E234" authorId="1" shapeId="0" xr:uid="{0A0AFD69-B204-4D00-B4A9-700FC3F1242A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ISOR Appendix H Table H-5 value as it is lower than regulation limit of 1.3</t>
      </text>
    </comment>
    <comment ref="A235" authorId="0" shapeId="0" xr:uid="{B803DD3D-A53A-42FD-B683-487F5DED1C1D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for calculations after complaince year</t>
        </r>
      </text>
    </comment>
    <comment ref="E235" authorId="2" shapeId="0" xr:uid="{EDF25126-712D-4536-9B27-A0A2914D80D3}">
      <text>
        <t>[Threaded comment]
Your version of Excel allows you to read this threaded comment; however, any edits to it will get removed if the file is opened in a newer version of Excel. Learn more: https://go.microsoft.com/fwlink/?linkid=870924
Comment:
    ISOR Appendix H Table H-5 100-799bhp</t>
      </text>
    </comment>
    <comment ref="B238" authorId="3" shapeId="0" xr:uid="{39CD6326-0389-4292-90F7-E4C70BF4FECA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EPA Emissions Standards Reference guide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Stark</author>
    <author>tc={47C28CD0-A878-444F-A994-157E77B00813}</author>
    <author>tc={E7DAD811-9F4F-4BB1-97A6-55925AE1BB2E}</author>
    <author>tc={AAC37F15-764B-4ECE-ADD1-7C8A7DA40C64}</author>
  </authors>
  <commentList>
    <comment ref="A228" authorId="0" shapeId="0" xr:uid="{2B8E6628-B277-49F1-A3F0-AA946DF0D184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fopr calculations after compliance year</t>
        </r>
      </text>
    </comment>
    <comment ref="E228" authorId="1" shapeId="0" xr:uid="{47C28CD0-A878-444F-A994-157E77B00813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ISOR Appendix H Table H-5 value as it is lower than regulation limit of 1.3</t>
      </text>
    </comment>
    <comment ref="A229" authorId="0" shapeId="0" xr:uid="{C3B1669B-0AC4-490F-8ED3-70A0E837C400}">
      <text>
        <r>
          <rPr>
            <b/>
            <sz val="9"/>
            <color indexed="81"/>
            <rFont val="Tahoma"/>
            <family val="2"/>
          </rPr>
          <t>Christian Stark:</t>
        </r>
        <r>
          <rPr>
            <sz val="9"/>
            <color indexed="81"/>
            <rFont val="Tahoma"/>
            <family val="2"/>
          </rPr>
          <t xml:space="preserve">
Used for calculations after complaince year</t>
        </r>
      </text>
    </comment>
    <comment ref="E229" authorId="2" shapeId="0" xr:uid="{E7DAD811-9F4F-4BB1-97A6-55925AE1BB2E}">
      <text>
        <t>[Threaded comment]
Your version of Excel allows you to read this threaded comment; however, any edits to it will get removed if the file is opened in a newer version of Excel. Learn more: https://go.microsoft.com/fwlink/?linkid=870924
Comment:
    ISOR Appendix H Table H-5 100-799bhp</t>
      </text>
    </comment>
    <comment ref="B232" authorId="3" shapeId="0" xr:uid="{AAC37F15-764B-4ECE-ADD1-7C8A7DA40C64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EPA Emissions Standards Reference guide</t>
      </text>
    </comment>
  </commentList>
</comments>
</file>

<file path=xl/sharedStrings.xml><?xml version="1.0" encoding="utf-8"?>
<sst xmlns="http://schemas.openxmlformats.org/spreadsheetml/2006/main" count="5444" uniqueCount="399">
  <si>
    <t>WETA Alternative Control Of Emissions (ACE) Plan Calculation Summary Table</t>
  </si>
  <si>
    <t>ACE Strategy</t>
  </si>
  <si>
    <t>Fleet Averaging</t>
  </si>
  <si>
    <t xml:space="preserve">Number of Vessels in ACE plan total: </t>
  </si>
  <si>
    <t>Vessels in ACE plan in service now</t>
  </si>
  <si>
    <t>Vessels under construction</t>
  </si>
  <si>
    <t>Vessels in Design phase</t>
  </si>
  <si>
    <t>Low Use Plan</t>
  </si>
  <si>
    <t>High Use Plan</t>
  </si>
  <si>
    <t>Nominal Compliance Baseline Total Emissions (lbs)</t>
  </si>
  <si>
    <t>ACE Scenario Total Emissions (lbs)</t>
  </si>
  <si>
    <t>ACE Plan Total Emissions Reduction (lbs)</t>
  </si>
  <si>
    <t xml:space="preserve">Percentage Reduction </t>
  </si>
  <si>
    <t>Nominal Compliance Baseline - NOx (lbs)</t>
  </si>
  <si>
    <t>ACE Scenario - NOx (lbs)</t>
  </si>
  <si>
    <t>ACE Plan NOx Reduction (lbs)</t>
  </si>
  <si>
    <t>Percentage Reduction</t>
  </si>
  <si>
    <t>Nominal Compliance Baseline - PM (lbs)</t>
  </si>
  <si>
    <t>ACE Scenarion - PM (lbs)</t>
  </si>
  <si>
    <t>ACE Plan PM Reduction (lbs)</t>
  </si>
  <si>
    <t>ISOR Appendix H Table H-5</t>
  </si>
  <si>
    <t>Emissions years, Vessel in seprate lines dependant on emissions configuration</t>
  </si>
  <si>
    <t>CHC Regulation Table 11</t>
  </si>
  <si>
    <t>Vessel</t>
  </si>
  <si>
    <t>Type</t>
  </si>
  <si>
    <t>OEM</t>
  </si>
  <si>
    <t>Model</t>
  </si>
  <si>
    <t>Engine Family</t>
  </si>
  <si>
    <t>Year</t>
  </si>
  <si>
    <t>HP</t>
  </si>
  <si>
    <t>EPA Tier</t>
  </si>
  <si>
    <t>Compliance Year</t>
  </si>
  <si>
    <t>baseline 2yr ext</t>
  </si>
  <si>
    <t>NOx
g/bhp-hr</t>
  </si>
  <si>
    <t>CARB LF ISOR      Appendix H Table H-9</t>
  </si>
  <si>
    <t>NOx R99 Reductions</t>
  </si>
  <si>
    <t>NOx Emissions lbs/hr</t>
  </si>
  <si>
    <t>NOx eGrid Emissions lbs/hr</t>
  </si>
  <si>
    <t>2023
NOx in lbs</t>
  </si>
  <si>
    <t>NOx Emissions 2023 thru 2034, lbs</t>
  </si>
  <si>
    <t>PM
g/bhp-hr</t>
  </si>
  <si>
    <t>PM CARB Tier 4+ DPF g/bhp-hr</t>
  </si>
  <si>
    <t>PM CARB Tier 3+ DPF g/bhp-hr</t>
  </si>
  <si>
    <t>CARB LF ISOR      appendix H Table H-9</t>
  </si>
  <si>
    <t>PM R99 Reductions</t>
  </si>
  <si>
    <t>PM Emissions lbs/hr</t>
  </si>
  <si>
    <t>PM Emissions 2023 thru 2034, lbs</t>
  </si>
  <si>
    <t>Total Emissions 2023 thru 2034, lbs</t>
  </si>
  <si>
    <t xml:space="preserve">Gemini </t>
  </si>
  <si>
    <t>Main</t>
  </si>
  <si>
    <t xml:space="preserve">MAN </t>
  </si>
  <si>
    <t>D2862LE489</t>
  </si>
  <si>
    <t>Aux</t>
  </si>
  <si>
    <t>John Deere</t>
  </si>
  <si>
    <t>4045TF275</t>
  </si>
  <si>
    <t>7ADEM06.8275</t>
  </si>
  <si>
    <t>Gemini Annual Hours</t>
  </si>
  <si>
    <t>Gen Hour Factor</t>
  </si>
  <si>
    <t>Annual Hours</t>
  </si>
  <si>
    <t>Gemini</t>
  </si>
  <si>
    <t>Gemini DPF</t>
  </si>
  <si>
    <t>4045</t>
  </si>
  <si>
    <t>unknown</t>
  </si>
  <si>
    <t>3+DPF</t>
  </si>
  <si>
    <t>Gemini 1/2 DPF Hours</t>
  </si>
  <si>
    <t>D2862LE48B</t>
  </si>
  <si>
    <t>4+DPF</t>
  </si>
  <si>
    <t>Gemini DPF Hours</t>
  </si>
  <si>
    <t>Pisces</t>
  </si>
  <si>
    <t>Pisces Annual Hours</t>
  </si>
  <si>
    <t>Pisces DPF</t>
  </si>
  <si>
    <t>Pisces 1/2 DPF Hours</t>
  </si>
  <si>
    <t>Pisces DPF Hours</t>
  </si>
  <si>
    <t>Scorpio</t>
  </si>
  <si>
    <t>Scorpio Annual Hours</t>
  </si>
  <si>
    <t>Scorpio DPF</t>
  </si>
  <si>
    <t>Scorpio 1/2 DPF Hours</t>
  </si>
  <si>
    <t>Scorpio DPF Hours</t>
  </si>
  <si>
    <t>Taurus</t>
  </si>
  <si>
    <t>Taurus Annual Hours</t>
  </si>
  <si>
    <t>Taurus DPF</t>
  </si>
  <si>
    <t>Taurus 1/2 DPF Hours</t>
  </si>
  <si>
    <t>.667</t>
  </si>
  <si>
    <t>Taurus DPF Hours</t>
  </si>
  <si>
    <t>Hydrus</t>
  </si>
  <si>
    <t>MTU</t>
  </si>
  <si>
    <t>12V4000M64</t>
  </si>
  <si>
    <t xml:space="preserve">FMDDN76.3MTK </t>
  </si>
  <si>
    <t>4045AFM85</t>
  </si>
  <si>
    <t>EJDXN06.8148</t>
  </si>
  <si>
    <t>Hydrus Annual Hours</t>
  </si>
  <si>
    <t>Hydrus DPF</t>
  </si>
  <si>
    <t>12V4000M65L</t>
  </si>
  <si>
    <t xml:space="preserve">Unknown </t>
  </si>
  <si>
    <t>Unknown</t>
  </si>
  <si>
    <t>Hydrus DPF Hours</t>
  </si>
  <si>
    <t>Cetus</t>
  </si>
  <si>
    <t>Cetus Annual Hours</t>
  </si>
  <si>
    <t>Cetus DPF</t>
  </si>
  <si>
    <t>Cetus DPF Hours</t>
  </si>
  <si>
    <t>Argo</t>
  </si>
  <si>
    <t>Argo Annual Hours</t>
  </si>
  <si>
    <t>Argo DPF</t>
  </si>
  <si>
    <t xml:space="preserve">MTU </t>
  </si>
  <si>
    <t>Argo DPF Hours</t>
  </si>
  <si>
    <t>Carina</t>
  </si>
  <si>
    <t>Carina Annual Hours</t>
  </si>
  <si>
    <t>Carina DPF</t>
  </si>
  <si>
    <t>Carina DPF Hours</t>
  </si>
  <si>
    <t>Peralta</t>
  </si>
  <si>
    <t>Cummins</t>
  </si>
  <si>
    <t>QSK50</t>
  </si>
  <si>
    <t xml:space="preserve">7CEXM019.AAB </t>
  </si>
  <si>
    <t>8ADEM06.8275</t>
  </si>
  <si>
    <t>Peralta Annual Hours</t>
  </si>
  <si>
    <t>Peralta DPF</t>
  </si>
  <si>
    <t>Peralta DPF Hours</t>
  </si>
  <si>
    <t>Bay Breeze</t>
  </si>
  <si>
    <t>16V2000M70</t>
  </si>
  <si>
    <t>7MDDM31.8MRR</t>
  </si>
  <si>
    <t>4045TF270</t>
  </si>
  <si>
    <t>Bay Breeze Annual Hours</t>
  </si>
  <si>
    <t>Pyxis</t>
  </si>
  <si>
    <t>16V4000M65L</t>
  </si>
  <si>
    <t>MMDDN76.3MTS</t>
  </si>
  <si>
    <t>6068AFM85E</t>
  </si>
  <si>
    <t>HJDXN06.8148</t>
  </si>
  <si>
    <t>Pyxis Hours</t>
  </si>
  <si>
    <t>Pyxis+DPF</t>
  </si>
  <si>
    <t>Pyxis+DPF Hours</t>
  </si>
  <si>
    <t>Vela</t>
  </si>
  <si>
    <t>Vela Hours</t>
  </si>
  <si>
    <t>Vela+DPF</t>
  </si>
  <si>
    <t>Vela+DPF Hours</t>
  </si>
  <si>
    <t>Lyra</t>
  </si>
  <si>
    <t>Lyra Hours</t>
  </si>
  <si>
    <t>Lyra+DPF</t>
  </si>
  <si>
    <t>Lyra+DPF Hours</t>
  </si>
  <si>
    <t>Intintoli</t>
  </si>
  <si>
    <t>16V4000M73L</t>
  </si>
  <si>
    <t>AMDDN86.2MTR</t>
  </si>
  <si>
    <t>6068TF275</t>
  </si>
  <si>
    <t>Intintoli Hours</t>
  </si>
  <si>
    <t xml:space="preserve">Mare Island </t>
  </si>
  <si>
    <t>Mare Island Hours</t>
  </si>
  <si>
    <t xml:space="preserve">Dorado </t>
  </si>
  <si>
    <t>KJDXN06.8148</t>
  </si>
  <si>
    <t>Dorado Hours</t>
  </si>
  <si>
    <t>Dorado+DPF</t>
  </si>
  <si>
    <t>Dorado+DPF Hours</t>
  </si>
  <si>
    <t>Dephinus</t>
  </si>
  <si>
    <t xml:space="preserve">Dephinus </t>
  </si>
  <si>
    <t>Dephinus Hours</t>
  </si>
  <si>
    <t>Dephinus+DPF</t>
  </si>
  <si>
    <t>Dephinus+DPF Hours</t>
  </si>
  <si>
    <t>Hull 160 TBD Name</t>
  </si>
  <si>
    <t>Hull 160 Hours</t>
  </si>
  <si>
    <t>Hull 160+DPF TBD Name</t>
  </si>
  <si>
    <t xml:space="preserve"> Hull 160+DPF Hours</t>
  </si>
  <si>
    <t>Hull 161 TBD Name</t>
  </si>
  <si>
    <t>Hull 161 Hours</t>
  </si>
  <si>
    <t>Hull 161+DPF TBD Name</t>
  </si>
  <si>
    <t>Hull 161+DPF Hours</t>
  </si>
  <si>
    <t>149PAX ZEAT #1 TBD Name</t>
  </si>
  <si>
    <t>TBD</t>
  </si>
  <si>
    <t>TDB</t>
  </si>
  <si>
    <t>ZEAT</t>
  </si>
  <si>
    <t>149PAX ZEAT #1TBD Name</t>
  </si>
  <si>
    <t>149PAX ZEAT #1 Hours</t>
  </si>
  <si>
    <t>149PAX ZEAT #2 TBD Name</t>
  </si>
  <si>
    <t>149PAX ZEAT #2 Hours</t>
  </si>
  <si>
    <t>149PAX ZEAT #3 TBD Name</t>
  </si>
  <si>
    <t>149PAX ZEAT #3 Hours</t>
  </si>
  <si>
    <t>400PAX DPF #1 TBD Name</t>
  </si>
  <si>
    <t>400PAX DPF #1 Hours</t>
  </si>
  <si>
    <t>400PAX DPF #2 TBD Name</t>
  </si>
  <si>
    <t>400PAX DPF #2 Hours</t>
  </si>
  <si>
    <t>Total Emissions (lbs)</t>
  </si>
  <si>
    <t>Central Bay Hour Usage</t>
  </si>
  <si>
    <t>North Bay Hour Usage</t>
  </si>
  <si>
    <t>Total Vessel Hour Usage</t>
  </si>
  <si>
    <t>CARB T4+DPF</t>
  </si>
  <si>
    <t>T4+DPF</t>
  </si>
  <si>
    <t>0-3,700kw</t>
  </si>
  <si>
    <t>C1&lt;7L</t>
  </si>
  <si>
    <t>CARB T3+DPF</t>
  </si>
  <si>
    <t>T3+DPF</t>
  </si>
  <si>
    <t>0.9&lt;Disp&gt;1.2L</t>
  </si>
  <si>
    <t>&lt;35kw/L</t>
  </si>
  <si>
    <t>eGRID</t>
  </si>
  <si>
    <t>Elec</t>
  </si>
  <si>
    <t>Nox</t>
  </si>
  <si>
    <t>lbs/hp-hr</t>
  </si>
  <si>
    <t xml:space="preserve">Hydrogen </t>
  </si>
  <si>
    <t>50kW-hr of electricity per kg of H2, 55% eff 1 kg of H2 gets you 18.5kw-hr in fuel cell, 34% overall eff</t>
  </si>
  <si>
    <t>H2 uses eGrid at load/.34 for efficiency</t>
  </si>
  <si>
    <t>g/kw-hr to g/bhp/hr</t>
  </si>
  <si>
    <t>Hydrus ZEAT</t>
  </si>
  <si>
    <t xml:space="preserve">ZEAT </t>
  </si>
  <si>
    <t>Hydrus ZEAT Hours</t>
  </si>
  <si>
    <t>Cetus ZEAT</t>
  </si>
  <si>
    <t>Cetus ZEAT Hours</t>
  </si>
  <si>
    <t>Argo ZEAT</t>
  </si>
  <si>
    <t>Argo ZEAT Hours</t>
  </si>
  <si>
    <t>Carina ZEAT</t>
  </si>
  <si>
    <t>Carina ZEAT Hours</t>
  </si>
  <si>
    <t>400PAX ZEAT #1 TBD Name</t>
  </si>
  <si>
    <t>400PAX ZEAT #1 Hours</t>
  </si>
  <si>
    <t>400PAX ZEAT #2 TBD Name</t>
  </si>
  <si>
    <t>400PAX ZEAT #2 Hours</t>
  </si>
  <si>
    <t>50kW-hr of electricity/kg of H2, 55% eff 1 kg of H2 gets you 18.5kw-hr in fuel cell, 34% overall eff</t>
  </si>
  <si>
    <t>Vessel Data</t>
  </si>
  <si>
    <t>Harbor Craft Name</t>
  </si>
  <si>
    <t>Home Port</t>
  </si>
  <si>
    <t>Vessel Type</t>
  </si>
  <si>
    <t>CARB UVI</t>
  </si>
  <si>
    <t>USCG Doc Number</t>
  </si>
  <si>
    <t>Call Sign Number</t>
  </si>
  <si>
    <t>MMSI Nbr</t>
  </si>
  <si>
    <t xml:space="preserve">BAY BREEZE </t>
  </si>
  <si>
    <t>Alameda, CA</t>
  </si>
  <si>
    <t>Ferry</t>
  </si>
  <si>
    <t>CARB00016</t>
  </si>
  <si>
    <t>WDE3988</t>
  </si>
  <si>
    <t>INTINTOLI</t>
  </si>
  <si>
    <t>CARB00009</t>
  </si>
  <si>
    <t>WCX2709</t>
  </si>
  <si>
    <t>MARE ISLAND</t>
  </si>
  <si>
    <t>CARB00010</t>
  </si>
  <si>
    <t>WDC2198</t>
  </si>
  <si>
    <t>PERALTA</t>
  </si>
  <si>
    <t>CARB00007</t>
  </si>
  <si>
    <t>WDB9847</t>
  </si>
  <si>
    <t>GEMINI</t>
  </si>
  <si>
    <t>CARB00013</t>
  </si>
  <si>
    <t>WDE6488</t>
  </si>
  <si>
    <t>PISCES</t>
  </si>
  <si>
    <t>CARB00008</t>
  </si>
  <si>
    <t>WDE7319</t>
  </si>
  <si>
    <t>SCORPIO</t>
  </si>
  <si>
    <t>CARB00014</t>
  </si>
  <si>
    <t>WDF2159</t>
  </si>
  <si>
    <t>TAURUS</t>
  </si>
  <si>
    <t>CARB00015</t>
  </si>
  <si>
    <t>WDF3127</t>
  </si>
  <si>
    <t>HYDRUS</t>
  </si>
  <si>
    <t>CARB00012</t>
  </si>
  <si>
    <t>WDJ3145</t>
  </si>
  <si>
    <t>CETUS</t>
  </si>
  <si>
    <t>CARB00017</t>
  </si>
  <si>
    <t>WDJ5269</t>
  </si>
  <si>
    <t>ARGO</t>
  </si>
  <si>
    <t>CARB00018</t>
  </si>
  <si>
    <t>WDJ8605</t>
  </si>
  <si>
    <t>CARINA</t>
  </si>
  <si>
    <t>CARB00019</t>
  </si>
  <si>
    <t>WDK5289</t>
  </si>
  <si>
    <t>PYXIS</t>
  </si>
  <si>
    <t>Mare Island, CA</t>
  </si>
  <si>
    <t>CARB00020</t>
  </si>
  <si>
    <t>WDK4292</t>
  </si>
  <si>
    <t>VELA</t>
  </si>
  <si>
    <t>CARB00021</t>
  </si>
  <si>
    <t>WDK7865</t>
  </si>
  <si>
    <t>LYRA</t>
  </si>
  <si>
    <t>CARB00022</t>
  </si>
  <si>
    <t>WDK7866</t>
  </si>
  <si>
    <t>DORADO</t>
  </si>
  <si>
    <t>CARB00023</t>
  </si>
  <si>
    <t>WDM8995</t>
  </si>
  <si>
    <t>DELPHINUS</t>
  </si>
  <si>
    <t>CARB02634</t>
  </si>
  <si>
    <t>WDP3038</t>
  </si>
  <si>
    <t>Hull 160</t>
  </si>
  <si>
    <t>Hull 161</t>
  </si>
  <si>
    <t>149 PAX Hull 1</t>
  </si>
  <si>
    <t>Short Run Ferry</t>
  </si>
  <si>
    <t>149 PAX Hull 2</t>
  </si>
  <si>
    <t>149 PAX Hull 3</t>
  </si>
  <si>
    <t>400 PAX Hull 1</t>
  </si>
  <si>
    <t>400 PAX Hull 2</t>
  </si>
  <si>
    <t>HYDRUS ZEAT</t>
  </si>
  <si>
    <t>CETUS ZEAT</t>
  </si>
  <si>
    <t>ARGO ZEAT</t>
  </si>
  <si>
    <t>CARINA ZEAT</t>
  </si>
  <si>
    <t>Main Engines</t>
  </si>
  <si>
    <t>Model Number</t>
  </si>
  <si>
    <t>BHP</t>
  </si>
  <si>
    <t>Cylinders</t>
  </si>
  <si>
    <t>EPA Marine Tier</t>
  </si>
  <si>
    <t>Port Engine SN</t>
  </si>
  <si>
    <t>EPA Model Year</t>
  </si>
  <si>
    <t>Family Nbr</t>
  </si>
  <si>
    <t>Stbd Engine SN</t>
  </si>
  <si>
    <t>8MDDM31.8MRR</t>
  </si>
  <si>
    <t>AMDDM31.8MRR</t>
  </si>
  <si>
    <t>9MDDN86.2MTR</t>
  </si>
  <si>
    <t>7CEXM019.AAB</t>
  </si>
  <si>
    <t xml:space="preserve">D2826LE489 </t>
  </si>
  <si>
    <t>MAN</t>
  </si>
  <si>
    <t>710 6048 804 6068</t>
  </si>
  <si>
    <t>MMNBN24.2CO4</t>
  </si>
  <si>
    <t>710 6048 812 6068</t>
  </si>
  <si>
    <t>710 6065 806 6068</t>
  </si>
  <si>
    <t>710 6065 812 6068</t>
  </si>
  <si>
    <t>710 6064 816 6068</t>
  </si>
  <si>
    <t>710 6064 818 6068</t>
  </si>
  <si>
    <t>710 6066 804 6068</t>
  </si>
  <si>
    <t>710 6066 812 6068</t>
  </si>
  <si>
    <t>12V4000M64+</t>
  </si>
  <si>
    <t>GMDDN57.2MTK</t>
  </si>
  <si>
    <t>PMDDN76.3MTS</t>
  </si>
  <si>
    <t>NMDDN76.3MTS</t>
  </si>
  <si>
    <t>N/A</t>
  </si>
  <si>
    <t>Generators / Auxiliary Engines</t>
  </si>
  <si>
    <t>Port Gen SN</t>
  </si>
  <si>
    <t>Stbd Gen SN</t>
  </si>
  <si>
    <t>PE4045T743682</t>
  </si>
  <si>
    <t>PE4045T743681</t>
  </si>
  <si>
    <t>PE6068T814448</t>
  </si>
  <si>
    <t>BADEN06.8275</t>
  </si>
  <si>
    <t>PE6068T814451</t>
  </si>
  <si>
    <t>PE6068T825725</t>
  </si>
  <si>
    <t>PE6068T808710</t>
  </si>
  <si>
    <t>AADEN06.8275</t>
  </si>
  <si>
    <t>PE4045T704610</t>
  </si>
  <si>
    <t>PE4045L946634</t>
  </si>
  <si>
    <t>PE4045T663621</t>
  </si>
  <si>
    <t>PE4045T663624</t>
  </si>
  <si>
    <t>PE4045T711388</t>
  </si>
  <si>
    <t>PE4045T727372</t>
  </si>
  <si>
    <t>PE4045T722673</t>
  </si>
  <si>
    <t>PE4045T760282</t>
  </si>
  <si>
    <t>9ADEN06.8275</t>
  </si>
  <si>
    <t>PE4045T760283</t>
  </si>
  <si>
    <t>PE4045L946624</t>
  </si>
  <si>
    <t>PE4045L997224</t>
  </si>
  <si>
    <t>GJDXN06.8148</t>
  </si>
  <si>
    <t>PE4045L997223</t>
  </si>
  <si>
    <t>4045L946654</t>
  </si>
  <si>
    <t>4045L995765</t>
  </si>
  <si>
    <t>PE4045N007650</t>
  </si>
  <si>
    <t>PE4045N007637</t>
  </si>
  <si>
    <t>PE6068N004186</t>
  </si>
  <si>
    <t>PE6068N004254</t>
  </si>
  <si>
    <t>PE6068N004187</t>
  </si>
  <si>
    <t>PE6068N004253</t>
  </si>
  <si>
    <t>PE6068N004311</t>
  </si>
  <si>
    <t>PE6068N004352</t>
  </si>
  <si>
    <t>PE4045N024185</t>
  </si>
  <si>
    <t>PE4045N024184</t>
  </si>
  <si>
    <t>PE4045N037566</t>
  </si>
  <si>
    <t>NJDXN06.8147</t>
  </si>
  <si>
    <t>PE4045N037567</t>
  </si>
  <si>
    <t>WETA Terminals</t>
  </si>
  <si>
    <t>Address</t>
  </si>
  <si>
    <t>In DAC</t>
  </si>
  <si>
    <t>2 Mi Range to DAC</t>
  </si>
  <si>
    <t>Range to DAC</t>
  </si>
  <si>
    <t>Associated DAC Census Tract</t>
  </si>
  <si>
    <t>Alameda Main Street</t>
  </si>
  <si>
    <t>2990 Main Street Alameda CA 94501</t>
  </si>
  <si>
    <t>Yes</t>
  </si>
  <si>
    <t>0.00 mi</t>
  </si>
  <si>
    <t xml:space="preserve">Harbor Bay Terminal </t>
  </si>
  <si>
    <t>215 Adelphian Way Alameda CA 94502</t>
  </si>
  <si>
    <t>No</t>
  </si>
  <si>
    <t>1.00 mi</t>
  </si>
  <si>
    <t xml:space="preserve">Oakland Terminal </t>
  </si>
  <si>
    <t>Jack London Square 10 Clay St Oakland Ca 94607</t>
  </si>
  <si>
    <t>0.46 mi</t>
  </si>
  <si>
    <t xml:space="preserve">Mission Bay / Oracle Park Terminal </t>
  </si>
  <si>
    <t>24 Willie Mays Plaza San Francisco CA 94107</t>
  </si>
  <si>
    <t xml:space="preserve">No </t>
  </si>
  <si>
    <t>0.72 mi</t>
  </si>
  <si>
    <t>Richmond Terminal</t>
  </si>
  <si>
    <t>1453 Harbor Way South Richmond CA 94804</t>
  </si>
  <si>
    <t xml:space="preserve">San Francisco Ferry Building </t>
  </si>
  <si>
    <t>1 Ferry Building San Francisco CA 94105</t>
  </si>
  <si>
    <t>0.88 mi</t>
  </si>
  <si>
    <t>South San Francisco Terminal</t>
  </si>
  <si>
    <t>911 Marina Blvd. South San Fancisco CA 94080</t>
  </si>
  <si>
    <t>Seaplane Lagoon Terminal</t>
  </si>
  <si>
    <t>1701 Ferry Point Road, Alameda, CA 94501</t>
  </si>
  <si>
    <t xml:space="preserve">San Francisco Pier 41 Terminal </t>
  </si>
  <si>
    <t>Pier 41 San Francisco, CA 94133</t>
  </si>
  <si>
    <t>1.61 mi</t>
  </si>
  <si>
    <t>Mare Island Terminal &amp; Maintenance Facility</t>
  </si>
  <si>
    <t>1050 Nimitz Ave Vallejo CA 94592</t>
  </si>
  <si>
    <t>Vallejo Terminal</t>
  </si>
  <si>
    <t>289 Mare Island Way Vallejo CA 94590</t>
  </si>
  <si>
    <t>Central Bay Operations &amp; Maintenance Facility</t>
  </si>
  <si>
    <t>670 West Hornet Ave, Alameda CA 94501</t>
  </si>
  <si>
    <t>Treasure Island</t>
  </si>
  <si>
    <t>2 Ave of the Palms, Treasure Island Rd, San Francisco, CA 94130</t>
  </si>
  <si>
    <t>Berkeley</t>
  </si>
  <si>
    <t>Seawall Dr and University Ave, Berkeley CA 94710</t>
  </si>
  <si>
    <t>0.64 mi</t>
  </si>
  <si>
    <t>**Used CalEPA for DAC https://calepa.ca.gov/EnvJustice/GHGInvest/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</si>
</sst>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3" formatCode="_(* #,##0.00_);_(* \(#,##0.00\);_(* &quot;-&quot;??_);_(@_)"/>
    <numFmt numFmtId="164" formatCode="#,###"/>
    <numFmt numFmtId="165" formatCode="0.000"/>
    <numFmt numFmtId="166" formatCode="_(* #,##0_);_(* \(#,##0\);_(* &quot;-&quot;??_);_(@_)"/>
    <numFmt numFmtId="167" formatCode="_(* #,##0.000_);_(* \(#,##0.000\);_(* &quot;-&quot;??_);_(@_)"/>
    <numFmt numFmtId="168" formatCode="0.000000"/>
    <numFmt numFmtId="169" formatCode="0.0000"/>
    <numFmt numFmtId="170" formatCode="0.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1"/>
      <name val="Neo Sans Pro Medium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Arial"/>
      <family val="2"/>
    </font>
    <font>
      <sz val="3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</cellStyleXfs>
  <cellXfs count="354">
    <xf numFmtId="0" fontId="0" fillId="0" borderId="0" xfId="0"/>
    <xf numFmtId="166" fontId="0" fillId="0" borderId="0" xfId="1" applyNumberFormat="1" applyFont="1"/>
    <xf numFmtId="3" fontId="0" fillId="0" borderId="1" xfId="1" applyNumberFormat="1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left" indent="2"/>
    </xf>
    <xf numFmtId="3" fontId="0" fillId="0" borderId="9" xfId="1" applyNumberFormat="1" applyFont="1" applyBorder="1" applyAlignment="1">
      <alignment horizontal="center"/>
    </xf>
    <xf numFmtId="0" fontId="0" fillId="0" borderId="10" xfId="0" applyBorder="1"/>
    <xf numFmtId="10" fontId="0" fillId="0" borderId="11" xfId="2" applyNumberFormat="1" applyFont="1" applyBorder="1" applyAlignment="1">
      <alignment horizontal="center"/>
    </xf>
    <xf numFmtId="10" fontId="0" fillId="0" borderId="12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9" xfId="2" applyNumberFormat="1" applyFont="1" applyBorder="1" applyAlignment="1">
      <alignment horizontal="center"/>
    </xf>
    <xf numFmtId="0" fontId="0" fillId="0" borderId="24" xfId="0" applyBorder="1"/>
    <xf numFmtId="166" fontId="0" fillId="0" borderId="25" xfId="1" applyNumberFormat="1" applyFont="1" applyBorder="1"/>
    <xf numFmtId="166" fontId="0" fillId="0" borderId="26" xfId="1" applyNumberFormat="1" applyFont="1" applyBorder="1"/>
    <xf numFmtId="0" fontId="0" fillId="0" borderId="27" xfId="0" applyBorder="1"/>
    <xf numFmtId="3" fontId="0" fillId="0" borderId="28" xfId="1" applyNumberFormat="1" applyFont="1" applyBorder="1" applyAlignment="1">
      <alignment horizontal="center"/>
    </xf>
    <xf numFmtId="3" fontId="0" fillId="0" borderId="29" xfId="1" applyNumberFormat="1" applyFont="1" applyBorder="1" applyAlignment="1">
      <alignment horizontal="center"/>
    </xf>
    <xf numFmtId="166" fontId="0" fillId="0" borderId="28" xfId="1" applyNumberFormat="1" applyFont="1" applyBorder="1"/>
    <xf numFmtId="166" fontId="0" fillId="0" borderId="29" xfId="1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9" fontId="0" fillId="0" borderId="4" xfId="2" applyFont="1" applyBorder="1" applyAlignment="1" applyProtection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70" fontId="0" fillId="0" borderId="4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9" borderId="5" xfId="0" applyNumberFormat="1" applyFont="1" applyFill="1" applyBorder="1" applyAlignment="1">
      <alignment horizontal="center" vertical="center" wrapText="1"/>
    </xf>
    <xf numFmtId="42" fontId="3" fillId="9" borderId="6" xfId="0" applyNumberFormat="1" applyFont="1" applyFill="1" applyBorder="1" applyAlignment="1">
      <alignment horizontal="center" vertical="center" wrapText="1"/>
    </xf>
    <xf numFmtId="9" fontId="3" fillId="9" borderId="6" xfId="2" applyFont="1" applyFill="1" applyBorder="1" applyAlignment="1" applyProtection="1">
      <alignment horizontal="center" vertical="center" wrapText="1"/>
    </xf>
    <xf numFmtId="2" fontId="3" fillId="9" borderId="6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 wrapText="1"/>
    </xf>
    <xf numFmtId="1" fontId="2" fillId="13" borderId="5" xfId="0" applyNumberFormat="1" applyFont="1" applyFill="1" applyBorder="1" applyAlignment="1">
      <alignment horizontal="center" vertical="center" wrapText="1"/>
    </xf>
    <xf numFmtId="42" fontId="3" fillId="13" borderId="6" xfId="0" applyNumberFormat="1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/>
    </xf>
    <xf numFmtId="1" fontId="4" fillId="13" borderId="7" xfId="0" applyNumberFormat="1" applyFont="1" applyFill="1" applyBorder="1" applyAlignment="1">
      <alignment horizontal="center" vertical="center" wrapText="1"/>
    </xf>
    <xf numFmtId="1" fontId="4" fillId="1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9" fontId="7" fillId="0" borderId="1" xfId="2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7" fontId="7" fillId="11" borderId="1" xfId="1" applyNumberFormat="1" applyFont="1" applyFill="1" applyBorder="1" applyAlignment="1" applyProtection="1">
      <alignment vertical="center" wrapText="1"/>
    </xf>
    <xf numFmtId="166" fontId="8" fillId="0" borderId="1" xfId="1" applyNumberFormat="1" applyFont="1" applyBorder="1" applyAlignment="1" applyProtection="1">
      <alignment horizontal="right" vertical="center"/>
    </xf>
    <xf numFmtId="166" fontId="9" fillId="0" borderId="9" xfId="1" applyNumberFormat="1" applyFont="1" applyBorder="1" applyAlignment="1" applyProtection="1">
      <alignment horizontal="center" vertical="center"/>
    </xf>
    <xf numFmtId="165" fontId="7" fillId="11" borderId="1" xfId="0" applyNumberFormat="1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166" fontId="9" fillId="0" borderId="14" xfId="1" applyNumberFormat="1" applyFont="1" applyBorder="1" applyAlignment="1" applyProtection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9" fontId="7" fillId="5" borderId="1" xfId="2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66" fontId="8" fillId="7" borderId="1" xfId="1" applyNumberFormat="1" applyFont="1" applyFill="1" applyBorder="1" applyAlignment="1" applyProtection="1">
      <alignment horizontal="right" vertical="center"/>
    </xf>
    <xf numFmtId="166" fontId="9" fillId="5" borderId="9" xfId="1" applyNumberFormat="1" applyFont="1" applyFill="1" applyBorder="1" applyAlignment="1" applyProtection="1">
      <alignment horizontal="center" vertical="center"/>
    </xf>
    <xf numFmtId="165" fontId="7" fillId="5" borderId="1" xfId="0" applyNumberFormat="1" applyFont="1" applyFill="1" applyBorder="1" applyAlignment="1">
      <alignment vertical="center" wrapText="1"/>
    </xf>
    <xf numFmtId="170" fontId="7" fillId="5" borderId="1" xfId="0" applyNumberFormat="1" applyFont="1" applyFill="1" applyBorder="1" applyAlignment="1">
      <alignment horizontal="center" vertical="center" wrapText="1"/>
    </xf>
    <xf numFmtId="166" fontId="9" fillId="5" borderId="14" xfId="1" applyNumberFormat="1" applyFont="1" applyFill="1" applyBorder="1" applyAlignment="1" applyProtection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67" fontId="7" fillId="6" borderId="1" xfId="1" applyNumberFormat="1" applyFont="1" applyFill="1" applyBorder="1" applyAlignment="1" applyProtection="1">
      <alignment vertical="center" wrapText="1"/>
    </xf>
    <xf numFmtId="1" fontId="7" fillId="11" borderId="1" xfId="0" applyNumberFormat="1" applyFont="1" applyFill="1" applyBorder="1" applyAlignment="1">
      <alignment horizontal="center" vertical="center" wrapText="1"/>
    </xf>
    <xf numFmtId="1" fontId="7" fillId="11" borderId="9" xfId="0" applyNumberFormat="1" applyFont="1" applyFill="1" applyBorder="1" applyAlignment="1">
      <alignment horizontal="center" vertical="center" wrapText="1"/>
    </xf>
    <xf numFmtId="2" fontId="7" fillId="11" borderId="8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0" fillId="11" borderId="1" xfId="0" applyFill="1" applyBorder="1"/>
    <xf numFmtId="1" fontId="7" fillId="6" borderId="9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169" fontId="7" fillId="0" borderId="1" xfId="1" applyNumberFormat="1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9" fontId="7" fillId="5" borderId="11" xfId="2" applyFont="1" applyFill="1" applyBorder="1" applyAlignment="1" applyProtection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" fontId="7" fillId="5" borderId="11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166" fontId="8" fillId="7" borderId="11" xfId="1" applyNumberFormat="1" applyFont="1" applyFill="1" applyBorder="1" applyAlignment="1" applyProtection="1">
      <alignment horizontal="right" vertical="center"/>
    </xf>
    <xf numFmtId="166" fontId="9" fillId="5" borderId="12" xfId="1" applyNumberFormat="1" applyFont="1" applyFill="1" applyBorder="1" applyAlignment="1" applyProtection="1">
      <alignment horizontal="center" vertical="center"/>
    </xf>
    <xf numFmtId="165" fontId="7" fillId="5" borderId="11" xfId="0" applyNumberFormat="1" applyFont="1" applyFill="1" applyBorder="1" applyAlignment="1">
      <alignment vertical="center" wrapText="1"/>
    </xf>
    <xf numFmtId="170" fontId="7" fillId="5" borderId="11" xfId="0" applyNumberFormat="1" applyFont="1" applyFill="1" applyBorder="1" applyAlignment="1">
      <alignment horizontal="center" vertical="center" wrapText="1"/>
    </xf>
    <xf numFmtId="166" fontId="9" fillId="5" borderId="15" xfId="1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9" fontId="7" fillId="3" borderId="2" xfId="2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9" fontId="10" fillId="0" borderId="0" xfId="2" applyFont="1" applyAlignment="1" applyProtection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 applyProtection="1">
      <alignment vertical="center" wrapText="1"/>
    </xf>
    <xf numFmtId="166" fontId="8" fillId="3" borderId="2" xfId="0" applyNumberFormat="1" applyFont="1" applyFill="1" applyBorder="1" applyAlignment="1">
      <alignment horizontal="right" vertical="center"/>
    </xf>
    <xf numFmtId="1" fontId="9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vertical="center" wrapText="1"/>
    </xf>
    <xf numFmtId="170" fontId="7" fillId="3" borderId="2" xfId="0" applyNumberFormat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0" fontId="15" fillId="14" borderId="11" xfId="0" applyFont="1" applyFill="1" applyBorder="1" applyAlignment="1">
      <alignment horizontal="center" vertical="center" wrapText="1"/>
    </xf>
    <xf numFmtId="9" fontId="15" fillId="14" borderId="11" xfId="2" applyFont="1" applyFill="1" applyBorder="1" applyAlignment="1" applyProtection="1">
      <alignment horizontal="center" vertical="center" wrapText="1"/>
    </xf>
    <xf numFmtId="49" fontId="15" fillId="14" borderId="11" xfId="0" applyNumberFormat="1" applyFont="1" applyFill="1" applyBorder="1" applyAlignment="1">
      <alignment horizontal="center" vertical="center" wrapText="1"/>
    </xf>
    <xf numFmtId="164" fontId="15" fillId="14" borderId="11" xfId="0" applyNumberFormat="1" applyFont="1" applyFill="1" applyBorder="1" applyAlignment="1">
      <alignment horizontal="center" vertical="center" wrapText="1"/>
    </xf>
    <xf numFmtId="1" fontId="15" fillId="14" borderId="11" xfId="0" applyNumberFormat="1" applyFont="1" applyFill="1" applyBorder="1" applyAlignment="1">
      <alignment horizontal="center" vertical="center" wrapText="1"/>
    </xf>
    <xf numFmtId="1" fontId="15" fillId="14" borderId="12" xfId="0" applyNumberFormat="1" applyFont="1" applyFill="1" applyBorder="1" applyAlignment="1">
      <alignment horizontal="center" vertical="center" wrapText="1"/>
    </xf>
    <xf numFmtId="2" fontId="15" fillId="14" borderId="11" xfId="0" applyNumberFormat="1" applyFont="1" applyFill="1" applyBorder="1" applyAlignment="1">
      <alignment horizontal="center" vertical="center" wrapText="1"/>
    </xf>
    <xf numFmtId="167" fontId="15" fillId="14" borderId="11" xfId="1" applyNumberFormat="1" applyFont="1" applyFill="1" applyBorder="1" applyAlignment="1" applyProtection="1">
      <alignment vertical="center" wrapText="1"/>
    </xf>
    <xf numFmtId="166" fontId="15" fillId="14" borderId="11" xfId="0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right" vertical="center"/>
    </xf>
    <xf numFmtId="2" fontId="15" fillId="14" borderId="10" xfId="0" applyNumberFormat="1" applyFont="1" applyFill="1" applyBorder="1" applyAlignment="1">
      <alignment horizontal="center" vertical="center" wrapText="1"/>
    </xf>
    <xf numFmtId="165" fontId="15" fillId="14" borderId="11" xfId="0" applyNumberFormat="1" applyFont="1" applyFill="1" applyBorder="1" applyAlignment="1">
      <alignment vertical="center" wrapText="1"/>
    </xf>
    <xf numFmtId="170" fontId="15" fillId="14" borderId="11" xfId="0" applyNumberFormat="1" applyFont="1" applyFill="1" applyBorder="1" applyAlignment="1">
      <alignment horizontal="center" vertical="center" wrapText="1"/>
    </xf>
    <xf numFmtId="166" fontId="3" fillId="13" borderId="12" xfId="1" applyNumberFormat="1" applyFont="1" applyFill="1" applyBorder="1" applyAlignment="1" applyProtection="1">
      <alignment horizontal="center" vertical="center"/>
    </xf>
    <xf numFmtId="166" fontId="3" fillId="12" borderId="15" xfId="1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7" fillId="0" borderId="1" xfId="1" applyNumberFormat="1" applyFont="1" applyFill="1" applyBorder="1" applyAlignment="1" applyProtection="1">
      <alignment vertical="center" wrapText="1"/>
    </xf>
    <xf numFmtId="166" fontId="8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164" fontId="7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166" fontId="8" fillId="11" borderId="1" xfId="0" applyNumberFormat="1" applyFont="1" applyFill="1" applyBorder="1" applyAlignment="1">
      <alignment horizontal="right" vertical="center"/>
    </xf>
    <xf numFmtId="1" fontId="9" fillId="11" borderId="1" xfId="0" applyNumberFormat="1" applyFont="1" applyFill="1" applyBorder="1" applyAlignment="1">
      <alignment horizontal="center" vertical="center"/>
    </xf>
    <xf numFmtId="170" fontId="7" fillId="11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0" fillId="0" borderId="0" xfId="2" applyFont="1" applyAlignment="1" applyProtection="1">
      <alignment horizontal="center"/>
    </xf>
    <xf numFmtId="2" fontId="7" fillId="0" borderId="0" xfId="0" applyNumberFormat="1" applyFont="1" applyAlignment="1">
      <alignment horizontal="center" vertical="center" wrapText="1"/>
    </xf>
    <xf numFmtId="167" fontId="7" fillId="0" borderId="0" xfId="1" applyNumberFormat="1" applyFont="1" applyFill="1" applyBorder="1" applyAlignment="1" applyProtection="1">
      <alignment vertical="center" wrapText="1"/>
    </xf>
    <xf numFmtId="166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70" fontId="7" fillId="0" borderId="0" xfId="0" applyNumberFormat="1" applyFont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166" fontId="0" fillId="0" borderId="0" xfId="0" applyNumberFormat="1"/>
    <xf numFmtId="168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70" fontId="10" fillId="0" borderId="0" xfId="0" applyNumberFormat="1" applyFont="1" applyAlignment="1">
      <alignment horizontal="center" vertical="center" wrapText="1"/>
    </xf>
    <xf numFmtId="9" fontId="11" fillId="0" borderId="0" xfId="2" applyFont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170" fontId="11" fillId="0" borderId="0" xfId="0" applyNumberFormat="1" applyFont="1" applyAlignment="1">
      <alignment horizontal="center" vertical="center" wrapText="1"/>
    </xf>
    <xf numFmtId="166" fontId="0" fillId="0" borderId="4" xfId="1" applyNumberFormat="1" applyFont="1" applyBorder="1" applyAlignment="1" applyProtection="1">
      <alignment horizontal="center"/>
    </xf>
    <xf numFmtId="166" fontId="2" fillId="9" borderId="6" xfId="1" applyNumberFormat="1" applyFont="1" applyFill="1" applyBorder="1" applyAlignment="1" applyProtection="1">
      <alignment horizontal="center" vertical="center" wrapText="1"/>
    </xf>
    <xf numFmtId="0" fontId="2" fillId="9" borderId="6" xfId="1" applyNumberFormat="1" applyFont="1" applyFill="1" applyBorder="1" applyAlignment="1" applyProtection="1">
      <alignment horizontal="center" vertical="center"/>
    </xf>
    <xf numFmtId="9" fontId="3" fillId="13" borderId="6" xfId="2" applyFont="1" applyFill="1" applyBorder="1" applyAlignment="1" applyProtection="1">
      <alignment horizontal="center" vertical="center" wrapText="1"/>
    </xf>
    <xf numFmtId="166" fontId="4" fillId="12" borderId="13" xfId="1" applyNumberFormat="1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7" fillId="3" borderId="1" xfId="2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 applyProtection="1">
      <alignment vertical="center" wrapText="1"/>
    </xf>
    <xf numFmtId="166" fontId="8" fillId="3" borderId="1" xfId="1" applyNumberFormat="1" applyFont="1" applyFill="1" applyBorder="1" applyAlignment="1" applyProtection="1">
      <alignment horizontal="right" vertical="center"/>
    </xf>
    <xf numFmtId="1" fontId="9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 wrapText="1"/>
    </xf>
    <xf numFmtId="170" fontId="7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right" vertical="center"/>
    </xf>
    <xf numFmtId="166" fontId="9" fillId="3" borderId="1" xfId="1" applyNumberFormat="1" applyFont="1" applyFill="1" applyBorder="1" applyAlignment="1" applyProtection="1">
      <alignment horizontal="center" vertical="center"/>
    </xf>
    <xf numFmtId="166" fontId="3" fillId="9" borderId="12" xfId="1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Border="1" applyAlignment="1" applyProtection="1">
      <alignment horizontal="center" vertical="center"/>
    </xf>
    <xf numFmtId="9" fontId="7" fillId="11" borderId="1" xfId="2" applyFont="1" applyFill="1" applyBorder="1" applyAlignment="1" applyProtection="1">
      <alignment horizontal="center" vertical="center" wrapText="1"/>
    </xf>
    <xf numFmtId="166" fontId="9" fillId="11" borderId="1" xfId="1" applyNumberFormat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9" fontId="7" fillId="0" borderId="0" xfId="2" applyFont="1" applyAlignment="1" applyProtection="1">
      <alignment horizontal="center" vertical="center" wrapText="1"/>
    </xf>
    <xf numFmtId="166" fontId="0" fillId="0" borderId="0" xfId="1" applyNumberFormat="1" applyFont="1" applyProtection="1"/>
    <xf numFmtId="166" fontId="9" fillId="0" borderId="0" xfId="1" applyNumberFormat="1" applyFont="1" applyFill="1" applyBorder="1" applyAlignment="1" applyProtection="1">
      <alignment horizontal="center" vertical="center"/>
    </xf>
    <xf numFmtId="9" fontId="7" fillId="0" borderId="0" xfId="2" applyFont="1" applyAlignment="1" applyProtection="1">
      <alignment horizontal="center"/>
    </xf>
    <xf numFmtId="166" fontId="7" fillId="0" borderId="0" xfId="1" applyNumberFormat="1" applyFont="1" applyProtection="1"/>
    <xf numFmtId="9" fontId="0" fillId="0" borderId="0" xfId="2" applyFont="1" applyProtection="1"/>
    <xf numFmtId="166" fontId="0" fillId="0" borderId="0" xfId="1" applyNumberFormat="1" applyFont="1" applyAlignment="1" applyProtection="1">
      <alignment horizontal="center"/>
    </xf>
    <xf numFmtId="166" fontId="11" fillId="0" borderId="0" xfId="1" applyNumberFormat="1" applyFont="1" applyAlignment="1" applyProtection="1">
      <alignment vertical="center" wrapText="1"/>
    </xf>
    <xf numFmtId="166" fontId="4" fillId="9" borderId="7" xfId="1" applyNumberFormat="1" applyFont="1" applyFill="1" applyBorder="1" applyAlignment="1" applyProtection="1">
      <alignment horizontal="center" vertical="center" wrapText="1"/>
    </xf>
    <xf numFmtId="166" fontId="4" fillId="13" borderId="7" xfId="1" applyNumberFormat="1" applyFont="1" applyFill="1" applyBorder="1" applyAlignment="1" applyProtection="1">
      <alignment horizontal="center" vertical="center" wrapText="1"/>
    </xf>
    <xf numFmtId="166" fontId="7" fillId="0" borderId="1" xfId="0" applyNumberFormat="1" applyFont="1" applyBorder="1" applyAlignment="1">
      <alignment horizontal="right" vertical="center"/>
    </xf>
    <xf numFmtId="166" fontId="15" fillId="0" borderId="9" xfId="1" applyNumberFormat="1" applyFont="1" applyBorder="1" applyAlignment="1" applyProtection="1">
      <alignment horizontal="center" vertical="center"/>
    </xf>
    <xf numFmtId="166" fontId="15" fillId="0" borderId="14" xfId="1" applyNumberFormat="1" applyFont="1" applyBorder="1" applyAlignment="1" applyProtection="1">
      <alignment horizontal="center" vertical="center"/>
    </xf>
    <xf numFmtId="166" fontId="7" fillId="7" borderId="1" xfId="0" applyNumberFormat="1" applyFont="1" applyFill="1" applyBorder="1" applyAlignment="1">
      <alignment horizontal="right" vertical="center"/>
    </xf>
    <xf numFmtId="166" fontId="15" fillId="5" borderId="9" xfId="1" applyNumberFormat="1" applyFont="1" applyFill="1" applyBorder="1" applyAlignment="1" applyProtection="1">
      <alignment horizontal="center" vertical="center"/>
    </xf>
    <xf numFmtId="166" fontId="15" fillId="5" borderId="14" xfId="1" applyNumberFormat="1" applyFont="1" applyFill="1" applyBorder="1" applyAlignment="1" applyProtection="1">
      <alignment horizontal="center" vertical="center"/>
    </xf>
    <xf numFmtId="0" fontId="16" fillId="11" borderId="1" xfId="0" applyFont="1" applyFill="1" applyBorder="1"/>
    <xf numFmtId="1" fontId="7" fillId="0" borderId="1" xfId="0" applyNumberFormat="1" applyFont="1" applyBorder="1" applyAlignment="1">
      <alignment horizontal="right" vertical="center"/>
    </xf>
    <xf numFmtId="43" fontId="7" fillId="0" borderId="1" xfId="0" applyNumberFormat="1" applyFont="1" applyBorder="1" applyAlignment="1">
      <alignment horizontal="right" vertical="center"/>
    </xf>
    <xf numFmtId="1" fontId="7" fillId="7" borderId="1" xfId="0" applyNumberFormat="1" applyFont="1" applyFill="1" applyBorder="1" applyAlignment="1">
      <alignment horizontal="right" vertical="center"/>
    </xf>
    <xf numFmtId="166" fontId="7" fillId="7" borderId="11" xfId="0" applyNumberFormat="1" applyFont="1" applyFill="1" applyBorder="1" applyAlignment="1">
      <alignment horizontal="right" vertical="center"/>
    </xf>
    <xf numFmtId="1" fontId="7" fillId="7" borderId="11" xfId="0" applyNumberFormat="1" applyFont="1" applyFill="1" applyBorder="1" applyAlignment="1">
      <alignment horizontal="right" vertical="center"/>
    </xf>
    <xf numFmtId="166" fontId="7" fillId="7" borderId="11" xfId="1" applyNumberFormat="1" applyFont="1" applyFill="1" applyBorder="1" applyAlignment="1" applyProtection="1">
      <alignment horizontal="right" vertical="center"/>
    </xf>
    <xf numFmtId="166" fontId="15" fillId="5" borderId="12" xfId="1" applyNumberFormat="1" applyFont="1" applyFill="1" applyBorder="1" applyAlignment="1" applyProtection="1">
      <alignment horizontal="center" vertical="center"/>
    </xf>
    <xf numFmtId="166" fontId="15" fillId="5" borderId="15" xfId="1" applyNumberFormat="1" applyFont="1" applyFill="1" applyBorder="1" applyAlignment="1" applyProtection="1">
      <alignment horizontal="center" vertical="center"/>
    </xf>
    <xf numFmtId="166" fontId="7" fillId="3" borderId="1" xfId="0" applyNumberFormat="1" applyFont="1" applyFill="1" applyBorder="1" applyAlignment="1">
      <alignment horizontal="right" vertical="center"/>
    </xf>
    <xf numFmtId="166" fontId="15" fillId="3" borderId="1" xfId="1" applyNumberFormat="1" applyFont="1" applyFill="1" applyBorder="1" applyAlignment="1" applyProtection="1">
      <alignment horizontal="center" vertical="center"/>
    </xf>
    <xf numFmtId="166" fontId="7" fillId="3" borderId="2" xfId="0" applyNumberFormat="1" applyFont="1" applyFill="1" applyBorder="1" applyAlignment="1">
      <alignment horizontal="right" vertical="center"/>
    </xf>
    <xf numFmtId="166" fontId="15" fillId="0" borderId="1" xfId="1" applyNumberFormat="1" applyFont="1" applyBorder="1" applyAlignment="1" applyProtection="1">
      <alignment horizontal="center" vertical="center"/>
    </xf>
    <xf numFmtId="166" fontId="7" fillId="11" borderId="1" xfId="0" applyNumberFormat="1" applyFont="1" applyFill="1" applyBorder="1" applyAlignment="1">
      <alignment horizontal="right" vertical="center"/>
    </xf>
    <xf numFmtId="166" fontId="15" fillId="11" borderId="1" xfId="1" applyNumberFormat="1" applyFont="1" applyFill="1" applyBorder="1" applyAlignment="1" applyProtection="1">
      <alignment horizontal="center" vertical="center"/>
    </xf>
    <xf numFmtId="166" fontId="8" fillId="0" borderId="0" xfId="1" applyNumberFormat="1" applyFont="1" applyFill="1" applyBorder="1" applyAlignment="1" applyProtection="1">
      <alignment horizontal="right" vertical="center"/>
    </xf>
    <xf numFmtId="0" fontId="16" fillId="0" borderId="0" xfId="0" applyFont="1"/>
    <xf numFmtId="166" fontId="16" fillId="0" borderId="0" xfId="0" applyNumberFormat="1" applyFont="1"/>
    <xf numFmtId="1" fontId="2" fillId="9" borderId="6" xfId="1" applyNumberFormat="1" applyFont="1" applyFill="1" applyBorder="1" applyAlignment="1" applyProtection="1">
      <alignment horizontal="center" vertical="center"/>
    </xf>
    <xf numFmtId="166" fontId="7" fillId="0" borderId="1" xfId="1" applyNumberFormat="1" applyFont="1" applyBorder="1" applyAlignment="1" applyProtection="1">
      <alignment horizontal="right" vertical="center"/>
    </xf>
    <xf numFmtId="166" fontId="7" fillId="7" borderId="1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9" fontId="7" fillId="0" borderId="11" xfId="2" applyFont="1" applyFill="1" applyBorder="1" applyAlignment="1" applyProtection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7" fillId="3" borderId="4" xfId="2" applyFont="1" applyFill="1" applyBorder="1" applyAlignment="1" applyProtection="1">
      <alignment horizontal="center" vertical="center" wrapText="1"/>
    </xf>
    <xf numFmtId="167" fontId="7" fillId="3" borderId="4" xfId="1" applyNumberFormat="1" applyFont="1" applyFill="1" applyBorder="1" applyAlignment="1" applyProtection="1">
      <alignment vertical="center" wrapText="1"/>
    </xf>
    <xf numFmtId="166" fontId="7" fillId="0" borderId="4" xfId="0" applyNumberFormat="1" applyFont="1" applyBorder="1" applyAlignment="1">
      <alignment horizontal="right" vertical="center"/>
    </xf>
    <xf numFmtId="166" fontId="15" fillId="0" borderId="31" xfId="1" applyNumberFormat="1" applyFont="1" applyFill="1" applyBorder="1" applyAlignment="1" applyProtection="1">
      <alignment horizontal="center" vertical="center"/>
    </xf>
    <xf numFmtId="165" fontId="7" fillId="3" borderId="4" xfId="0" applyNumberFormat="1" applyFont="1" applyFill="1" applyBorder="1" applyAlignment="1">
      <alignment vertical="center" wrapText="1"/>
    </xf>
    <xf numFmtId="170" fontId="7" fillId="3" borderId="4" xfId="0" applyNumberFormat="1" applyFont="1" applyFill="1" applyBorder="1" applyAlignment="1">
      <alignment horizontal="center" vertical="center" wrapText="1"/>
    </xf>
    <xf numFmtId="166" fontId="7" fillId="0" borderId="11" xfId="0" applyNumberFormat="1" applyFont="1" applyBorder="1" applyAlignment="1">
      <alignment horizontal="right" vertical="center"/>
    </xf>
    <xf numFmtId="166" fontId="15" fillId="0" borderId="12" xfId="1" applyNumberFormat="1" applyFont="1" applyFill="1" applyBorder="1" applyAlignment="1" applyProtection="1">
      <alignment horizontal="center" vertical="center"/>
    </xf>
    <xf numFmtId="166" fontId="15" fillId="0" borderId="15" xfId="1" applyNumberFormat="1" applyFont="1" applyFill="1" applyBorder="1" applyAlignment="1" applyProtection="1">
      <alignment horizontal="center" vertical="center"/>
    </xf>
    <xf numFmtId="166" fontId="15" fillId="14" borderId="30" xfId="0" applyNumberFormat="1" applyFont="1" applyFill="1" applyBorder="1" applyAlignment="1">
      <alignment horizontal="right" vertical="center"/>
    </xf>
    <xf numFmtId="166" fontId="15" fillId="14" borderId="32" xfId="0" applyNumberFormat="1" applyFont="1" applyFill="1" applyBorder="1" applyAlignment="1">
      <alignment horizontal="right" vertical="center"/>
    </xf>
    <xf numFmtId="166" fontId="3" fillId="9" borderId="33" xfId="1" applyNumberFormat="1" applyFont="1" applyFill="1" applyBorder="1" applyAlignment="1" applyProtection="1">
      <alignment horizontal="center" vertical="center"/>
    </xf>
    <xf numFmtId="170" fontId="15" fillId="14" borderId="32" xfId="0" applyNumberFormat="1" applyFont="1" applyFill="1" applyBorder="1" applyAlignment="1">
      <alignment horizontal="center" vertical="center" wrapText="1"/>
    </xf>
    <xf numFmtId="166" fontId="7" fillId="11" borderId="1" xfId="1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166" fontId="7" fillId="0" borderId="0" xfId="1" applyNumberFormat="1" applyFont="1" applyFill="1" applyBorder="1" applyAlignment="1" applyProtection="1">
      <alignment horizontal="right" vertical="center"/>
    </xf>
    <xf numFmtId="166" fontId="7" fillId="0" borderId="0" xfId="0" applyNumberFormat="1" applyFont="1" applyAlignment="1">
      <alignment horizontal="right" vertical="center"/>
    </xf>
    <xf numFmtId="166" fontId="15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Protection="1"/>
    <xf numFmtId="166" fontId="16" fillId="0" borderId="0" xfId="1" applyNumberFormat="1" applyFont="1" applyAlignment="1" applyProtection="1">
      <alignment horizontal="center"/>
    </xf>
    <xf numFmtId="166" fontId="16" fillId="0" borderId="0" xfId="1" applyNumberFormat="1" applyFont="1" applyFill="1" applyBorder="1" applyProtection="1"/>
    <xf numFmtId="0" fontId="18" fillId="0" borderId="0" xfId="3" applyFont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center" wrapText="1"/>
    </xf>
    <xf numFmtId="0" fontId="24" fillId="5" borderId="36" xfId="3" applyFont="1" applyFill="1" applyBorder="1" applyAlignment="1" applyProtection="1">
      <alignment horizontal="center" vertical="center"/>
      <protection locked="0"/>
    </xf>
    <xf numFmtId="0" fontId="24" fillId="5" borderId="37" xfId="3" applyFont="1" applyFill="1" applyBorder="1" applyAlignment="1" applyProtection="1">
      <alignment horizontal="center" vertical="center"/>
      <protection locked="0"/>
    </xf>
    <xf numFmtId="0" fontId="21" fillId="5" borderId="36" xfId="3" applyFont="1" applyFill="1" applyBorder="1" applyAlignment="1">
      <alignment horizontal="center"/>
    </xf>
    <xf numFmtId="0" fontId="21" fillId="5" borderId="37" xfId="3" applyFont="1" applyFill="1" applyBorder="1" applyAlignment="1">
      <alignment horizontal="center"/>
    </xf>
    <xf numFmtId="0" fontId="24" fillId="15" borderId="40" xfId="3" applyFont="1" applyFill="1" applyBorder="1" applyAlignment="1" applyProtection="1">
      <alignment horizontal="center" vertical="center"/>
      <protection locked="0"/>
    </xf>
    <xf numFmtId="0" fontId="24" fillId="15" borderId="38" xfId="3" applyFont="1" applyFill="1" applyBorder="1" applyAlignment="1" applyProtection="1">
      <alignment horizontal="center" vertical="center"/>
      <protection locked="0"/>
    </xf>
    <xf numFmtId="0" fontId="21" fillId="0" borderId="40" xfId="3" applyFont="1" applyBorder="1" applyAlignment="1">
      <alignment horizontal="center"/>
    </xf>
    <xf numFmtId="0" fontId="21" fillId="0" borderId="38" xfId="3" applyFont="1" applyBorder="1" applyAlignment="1">
      <alignment horizontal="center"/>
    </xf>
    <xf numFmtId="0" fontId="24" fillId="5" borderId="40" xfId="3" applyFont="1" applyFill="1" applyBorder="1" applyAlignment="1" applyProtection="1">
      <alignment horizontal="center" vertical="center"/>
      <protection locked="0"/>
    </xf>
    <xf numFmtId="0" fontId="24" fillId="5" borderId="38" xfId="3" applyFont="1" applyFill="1" applyBorder="1" applyAlignment="1" applyProtection="1">
      <alignment horizontal="center" vertical="center"/>
      <protection locked="0"/>
    </xf>
    <xf numFmtId="0" fontId="21" fillId="5" borderId="40" xfId="3" applyFont="1" applyFill="1" applyBorder="1" applyAlignment="1">
      <alignment horizontal="center"/>
    </xf>
    <xf numFmtId="0" fontId="21" fillId="5" borderId="38" xfId="3" applyFont="1" applyFill="1" applyBorder="1" applyAlignment="1">
      <alignment horizontal="center"/>
    </xf>
    <xf numFmtId="0" fontId="21" fillId="5" borderId="39" xfId="3" applyFont="1" applyFill="1" applyBorder="1" applyAlignment="1">
      <alignment horizontal="center"/>
    </xf>
    <xf numFmtId="0" fontId="21" fillId="5" borderId="41" xfId="3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21" fillId="0" borderId="0" xfId="3" applyFont="1" applyAlignment="1">
      <alignment horizontal="center"/>
    </xf>
    <xf numFmtId="0" fontId="24" fillId="0" borderId="0" xfId="3" applyFont="1" applyAlignment="1" applyProtection="1">
      <alignment horizontal="center" vertical="center"/>
      <protection locked="0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14" fillId="14" borderId="1" xfId="0" applyFont="1" applyFill="1" applyBorder="1" applyAlignment="1">
      <alignment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4" fillId="5" borderId="49" xfId="3" applyFont="1" applyFill="1" applyBorder="1" applyAlignment="1" applyProtection="1">
      <alignment horizontal="center" vertical="center"/>
      <protection locked="0"/>
    </xf>
    <xf numFmtId="0" fontId="24" fillId="15" borderId="50" xfId="3" applyFont="1" applyFill="1" applyBorder="1" applyAlignment="1" applyProtection="1">
      <alignment horizontal="center" vertical="center"/>
      <protection locked="0"/>
    </xf>
    <xf numFmtId="0" fontId="24" fillId="5" borderId="50" xfId="3" applyFont="1" applyFill="1" applyBorder="1" applyAlignment="1" applyProtection="1">
      <alignment horizontal="center" vertical="center"/>
      <protection locked="0"/>
    </xf>
    <xf numFmtId="0" fontId="21" fillId="0" borderId="50" xfId="3" applyFont="1" applyBorder="1" applyAlignment="1">
      <alignment horizontal="center"/>
    </xf>
    <xf numFmtId="0" fontId="21" fillId="5" borderId="50" xfId="3" applyFont="1" applyFill="1" applyBorder="1" applyAlignment="1">
      <alignment horizontal="center"/>
    </xf>
    <xf numFmtId="0" fontId="24" fillId="5" borderId="41" xfId="3" applyFont="1" applyFill="1" applyBorder="1" applyAlignment="1" applyProtection="1">
      <alignment horizontal="center" vertical="center"/>
      <protection locked="0"/>
    </xf>
    <xf numFmtId="0" fontId="24" fillId="5" borderId="39" xfId="3" applyFont="1" applyFill="1" applyBorder="1" applyAlignment="1" applyProtection="1">
      <alignment horizontal="center" vertical="center"/>
      <protection locked="0"/>
    </xf>
    <xf numFmtId="0" fontId="21" fillId="5" borderId="51" xfId="3" applyFont="1" applyFill="1" applyBorder="1" applyAlignment="1">
      <alignment horizontal="center"/>
    </xf>
    <xf numFmtId="0" fontId="23" fillId="0" borderId="1" xfId="3" applyFont="1" applyBorder="1" applyAlignment="1">
      <alignment horizontal="center" vertical="center" wrapText="1"/>
    </xf>
    <xf numFmtId="0" fontId="21" fillId="5" borderId="49" xfId="3" applyFont="1" applyFill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166" fontId="4" fillId="0" borderId="0" xfId="1" applyNumberFormat="1" applyFont="1" applyFill="1" applyBorder="1" applyAlignment="1" applyProtection="1">
      <alignment horizontal="center" vertical="center" wrapText="1"/>
    </xf>
    <xf numFmtId="1" fontId="0" fillId="0" borderId="1" xfId="1" applyNumberFormat="1" applyFont="1" applyBorder="1" applyAlignment="1">
      <alignment horizontal="center"/>
    </xf>
    <xf numFmtId="1" fontId="0" fillId="0" borderId="9" xfId="1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64" fontId="7" fillId="0" borderId="18" xfId="0" applyNumberFormat="1" applyFont="1" applyBorder="1" applyAlignment="1">
      <alignment horizontal="left" vertical="center" wrapText="1"/>
    </xf>
    <xf numFmtId="164" fontId="7" fillId="0" borderId="19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6" fontId="0" fillId="5" borderId="4" xfId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 vertical="center" wrapText="1"/>
    </xf>
    <xf numFmtId="0" fontId="25" fillId="14" borderId="18" xfId="3" applyFont="1" applyFill="1" applyBorder="1" applyAlignment="1">
      <alignment horizontal="center" vertical="center"/>
    </xf>
    <xf numFmtId="0" fontId="25" fillId="14" borderId="19" xfId="3" applyFont="1" applyFill="1" applyBorder="1" applyAlignment="1">
      <alignment horizontal="center" vertical="center"/>
    </xf>
    <xf numFmtId="0" fontId="25" fillId="14" borderId="3" xfId="3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D990FEAE-0F99-4042-AC0F-1F20C7301F44}"/>
    <cellStyle name="Normal 2 2" xfId="6" xr:uid="{0765AC6D-9F98-46A7-A56F-E3F8E4CB1518}"/>
    <cellStyle name="Normal 3" xfId="4" xr:uid="{B0B02D17-BEF6-4E5A-80CA-704AA7901CBA}"/>
    <cellStyle name="Percent" xfId="2" builtinId="5"/>
    <cellStyle name="Percent 2" xfId="5" xr:uid="{F91122AC-EE31-4340-8FE5-5D07D77FC4E5}"/>
  </cellStyles>
  <dxfs count="0"/>
  <tableStyles count="0" defaultTableStyle="TableStyleMedium2" defaultPivotStyle="PivotStyleLight16"/>
  <colors>
    <mruColors>
      <color rgb="FFD4ECBA"/>
      <color rgb="FFF4F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238</xdr:row>
      <xdr:rowOff>207362</xdr:rowOff>
    </xdr:from>
    <xdr:to>
      <xdr:col>8</xdr:col>
      <xdr:colOff>885518</xdr:colOff>
      <xdr:row>252</xdr:row>
      <xdr:rowOff>8764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03865-4D78-97DB-CA8B-5CE1983D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435480"/>
          <a:ext cx="10935260" cy="61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232</xdr:row>
      <xdr:rowOff>207362</xdr:rowOff>
    </xdr:from>
    <xdr:to>
      <xdr:col>8</xdr:col>
      <xdr:colOff>885518</xdr:colOff>
      <xdr:row>250</xdr:row>
      <xdr:rowOff>355745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2B36E-9C73-4276-894B-92A02C3A8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62087"/>
          <a:ext cx="10629593" cy="6263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238</xdr:row>
      <xdr:rowOff>207362</xdr:rowOff>
    </xdr:from>
    <xdr:to>
      <xdr:col>8</xdr:col>
      <xdr:colOff>885518</xdr:colOff>
      <xdr:row>252</xdr:row>
      <xdr:rowOff>8764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BC9B3-4D1F-4862-A59C-5F10FD074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62087"/>
          <a:ext cx="10629593" cy="6263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149678</xdr:colOff>
      <xdr:row>235</xdr:row>
      <xdr:rowOff>30469</xdr:rowOff>
    </xdr:from>
    <xdr:to>
      <xdr:col>11</xdr:col>
      <xdr:colOff>409267</xdr:colOff>
      <xdr:row>251</xdr:row>
      <xdr:rowOff>519033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238DD-19DA-4FC1-913D-56F31A87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0285" y="57126040"/>
          <a:ext cx="10628232" cy="63124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hristian Stark" id="{D9BC0373-6507-4FE5-A146-537EF41D47F5}" userId="Christian Stark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34" dT="2023-03-24T22:46:30.91" personId="{D9BC0373-6507-4FE5-A146-537EF41D47F5}" id="{132B304C-021C-4D13-980B-ACE914C8E4FE}">
    <text>Used ISOR Appendix H Table H-5 value as it is lower than regulation limit of 1.3</text>
  </threadedComment>
  <threadedComment ref="E235" dT="2023-03-24T22:42:49.58" personId="{D9BC0373-6507-4FE5-A146-537EF41D47F5}" id="{0E978C89-1A4A-4DE6-B3EB-D01072469872}">
    <text>ISOR Appendix H Table H-5 100-799bhp</text>
  </threadedComment>
  <threadedComment ref="B238" dT="2023-03-09T22:33:38.56" personId="{D9BC0373-6507-4FE5-A146-537EF41D47F5}" id="{B2CB7982-655E-4610-81B2-9C8E70FE951B}">
    <text>As per EPA Emissions Standards Reference guide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28" dT="2023-03-24T22:46:30.91" personId="{D9BC0373-6507-4FE5-A146-537EF41D47F5}" id="{30660E43-4A79-4BAB-9C4D-1B2FBA0669A6}">
    <text>Used ISOR Appendix H Table H-5 value as it is lower than regulation limit of 1.3</text>
  </threadedComment>
  <threadedComment ref="E229" dT="2023-03-24T22:42:49.58" personId="{D9BC0373-6507-4FE5-A146-537EF41D47F5}" id="{5FFB3EA1-AFE7-475E-AC3F-31A71619F170}">
    <text>ISOR Appendix H Table H-5 100-799bhp</text>
  </threadedComment>
  <threadedComment ref="B232" dT="2023-03-09T22:33:38.56" personId="{D9BC0373-6507-4FE5-A146-537EF41D47F5}" id="{471BAC20-C1FF-488F-B68F-DDA9EA61E5A2}">
    <text>As per EPA Emissions Standards Reference guide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34" dT="2023-03-24T22:46:30.91" personId="{D9BC0373-6507-4FE5-A146-537EF41D47F5}" id="{0A0AFD69-B204-4D00-B4A9-700FC3F1242A}">
    <text>Used ISOR Appendix H Table H-5 value as it is lower than regulation limit of 1.3</text>
  </threadedComment>
  <threadedComment ref="E235" dT="2023-03-24T22:42:49.58" personId="{D9BC0373-6507-4FE5-A146-537EF41D47F5}" id="{EDF25126-712D-4536-9B27-A0A2914D80D3}">
    <text>ISOR Appendix H Table H-5 100-799bhp</text>
  </threadedComment>
  <threadedComment ref="B238" dT="2023-03-09T22:33:38.56" personId="{D9BC0373-6507-4FE5-A146-537EF41D47F5}" id="{39CD6326-0389-4292-90F7-E4C70BF4FECA}">
    <text>As per EPA Emissions Standards Reference guide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228" dT="2023-03-24T22:46:30.91" personId="{D9BC0373-6507-4FE5-A146-537EF41D47F5}" id="{47C28CD0-A878-444F-A994-157E77B00813}">
    <text>Used ISOR Appendix H Table H-5 value as it is lower than regulation limit of 1.3</text>
  </threadedComment>
  <threadedComment ref="E229" dT="2023-03-24T22:42:49.58" personId="{D9BC0373-6507-4FE5-A146-537EF41D47F5}" id="{E7DAD811-9F4F-4BB1-97A6-55925AE1BB2E}">
    <text>ISOR Appendix H Table H-5 100-799bhp</text>
  </threadedComment>
  <threadedComment ref="B232" dT="2023-03-09T22:33:38.56" personId="{D9BC0373-6507-4FE5-A146-537EF41D47F5}" id="{AAC37F15-764B-4ECE-ADD1-7C8A7DA40C64}">
    <text>As per EPA Emissions Standards Reference guide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6501-9332-4C6C-9A6A-DD7EBD9F6D32}">
  <sheetPr>
    <pageSetUpPr fitToPage="1"/>
  </sheetPr>
  <dimension ref="B1:D24"/>
  <sheetViews>
    <sheetView workbookViewId="0">
      <selection activeCell="B27" sqref="B27"/>
    </sheetView>
  </sheetViews>
  <sheetFormatPr defaultRowHeight="14.45"/>
  <cols>
    <col min="2" max="2" width="43.140625" customWidth="1"/>
    <col min="3" max="3" width="14.28515625" style="1" customWidth="1"/>
    <col min="4" max="4" width="14.5703125" style="1" bestFit="1" customWidth="1"/>
  </cols>
  <sheetData>
    <row r="1" spans="2:4" ht="15" thickBot="1"/>
    <row r="2" spans="2:4" ht="15" thickBot="1">
      <c r="B2" s="338" t="s">
        <v>0</v>
      </c>
      <c r="C2" s="339"/>
      <c r="D2" s="340"/>
    </row>
    <row r="3" spans="2:4">
      <c r="B3" s="11"/>
      <c r="C3" s="12"/>
      <c r="D3" s="13"/>
    </row>
    <row r="4" spans="2:4">
      <c r="B4" s="3" t="s">
        <v>1</v>
      </c>
      <c r="C4" s="341" t="s">
        <v>2</v>
      </c>
      <c r="D4" s="342"/>
    </row>
    <row r="5" spans="2:4">
      <c r="B5" s="3" t="s">
        <v>3</v>
      </c>
      <c r="C5" s="336">
        <v>24</v>
      </c>
      <c r="D5" s="337"/>
    </row>
    <row r="6" spans="2:4">
      <c r="B6" s="4" t="s">
        <v>4</v>
      </c>
      <c r="C6" s="336">
        <v>16</v>
      </c>
      <c r="D6" s="337"/>
    </row>
    <row r="7" spans="2:4">
      <c r="B7" s="4" t="s">
        <v>5</v>
      </c>
      <c r="C7" s="336">
        <v>3</v>
      </c>
      <c r="D7" s="337"/>
    </row>
    <row r="8" spans="2:4">
      <c r="B8" s="4" t="s">
        <v>6</v>
      </c>
      <c r="C8" s="336">
        <v>5</v>
      </c>
      <c r="D8" s="337"/>
    </row>
    <row r="9" spans="2:4">
      <c r="B9" s="14"/>
      <c r="C9" s="17"/>
      <c r="D9" s="18"/>
    </row>
    <row r="10" spans="2:4">
      <c r="B10" s="3"/>
      <c r="C10" s="333" t="s">
        <v>7</v>
      </c>
      <c r="D10" s="334" t="s">
        <v>8</v>
      </c>
    </row>
    <row r="11" spans="2:4">
      <c r="B11" s="3" t="s">
        <v>9</v>
      </c>
      <c r="C11" s="2">
        <f t="shared" ref="C11:D13" si="0">C16+C21</f>
        <v>2570984.3160466785</v>
      </c>
      <c r="D11" s="5">
        <f t="shared" si="0"/>
        <v>3757767.5238906508</v>
      </c>
    </row>
    <row r="12" spans="2:4">
      <c r="B12" s="3" t="s">
        <v>10</v>
      </c>
      <c r="C12" s="2">
        <f t="shared" si="0"/>
        <v>2143795.9105450544</v>
      </c>
      <c r="D12" s="5">
        <f t="shared" si="0"/>
        <v>2895486.8770919801</v>
      </c>
    </row>
    <row r="13" spans="2:4">
      <c r="B13" s="3" t="s">
        <v>11</v>
      </c>
      <c r="C13" s="2">
        <f t="shared" si="0"/>
        <v>427188.4055016241</v>
      </c>
      <c r="D13" s="5">
        <f t="shared" si="0"/>
        <v>862280.64679867064</v>
      </c>
    </row>
    <row r="14" spans="2:4">
      <c r="B14" s="3" t="s">
        <v>12</v>
      </c>
      <c r="C14" s="9">
        <f>C13/C11</f>
        <v>0.16615753073068071</v>
      </c>
      <c r="D14" s="10">
        <f>D13/D11</f>
        <v>0.22946620335520324</v>
      </c>
    </row>
    <row r="15" spans="2:4">
      <c r="B15" s="14"/>
      <c r="C15" s="15"/>
      <c r="D15" s="16"/>
    </row>
    <row r="16" spans="2:4">
      <c r="B16" s="3" t="s">
        <v>13</v>
      </c>
      <c r="C16" s="2">
        <f>'Baseline Low'!AB229</f>
        <v>2541629.0840139128</v>
      </c>
      <c r="D16" s="5">
        <f>'Baseline High'!AB229</f>
        <v>3716109.1084307893</v>
      </c>
    </row>
    <row r="17" spans="2:4">
      <c r="B17" s="3" t="s">
        <v>14</v>
      </c>
      <c r="C17" s="2">
        <f>'Ace Low'!AB223</f>
        <v>2114466.514582179</v>
      </c>
      <c r="D17" s="5">
        <f>'Ace High'!AB223</f>
        <v>2853970.2784676901</v>
      </c>
    </row>
    <row r="18" spans="2:4">
      <c r="B18" s="3" t="s">
        <v>15</v>
      </c>
      <c r="C18" s="2">
        <f>C16-C17</f>
        <v>427162.56943173381</v>
      </c>
      <c r="D18" s="5">
        <f>D16-D17</f>
        <v>862138.82996309921</v>
      </c>
    </row>
    <row r="19" spans="2:4">
      <c r="B19" s="3" t="s">
        <v>16</v>
      </c>
      <c r="C19" s="9">
        <f>C18/C16</f>
        <v>0.16806644687789365</v>
      </c>
      <c r="D19" s="10">
        <f>D18/D16</f>
        <v>0.23200040817078074</v>
      </c>
    </row>
    <row r="20" spans="2:4">
      <c r="B20" s="14"/>
      <c r="C20" s="15"/>
      <c r="D20" s="16"/>
    </row>
    <row r="21" spans="2:4">
      <c r="B21" s="3" t="s">
        <v>17</v>
      </c>
      <c r="C21" s="2">
        <f>'Baseline Low'!AU229</f>
        <v>29355.232032765536</v>
      </c>
      <c r="D21" s="5">
        <f>'Baseline High'!AU229</f>
        <v>41658.415459861521</v>
      </c>
    </row>
    <row r="22" spans="2:4">
      <c r="B22" s="3" t="s">
        <v>18</v>
      </c>
      <c r="C22" s="2">
        <f>'Ace Low'!AU223</f>
        <v>29329.395962875249</v>
      </c>
      <c r="D22" s="5">
        <f>'Ace High'!AU223</f>
        <v>41516.598624290062</v>
      </c>
    </row>
    <row r="23" spans="2:4">
      <c r="B23" s="3" t="s">
        <v>19</v>
      </c>
      <c r="C23" s="2">
        <f>C21-C22</f>
        <v>25.836069890287035</v>
      </c>
      <c r="D23" s="5">
        <f>D21-D22</f>
        <v>141.8168355714588</v>
      </c>
    </row>
    <row r="24" spans="2:4" ht="15" thickBot="1">
      <c r="B24" s="6" t="s">
        <v>16</v>
      </c>
      <c r="C24" s="7">
        <f>C23/C21</f>
        <v>8.8011806077531582E-4</v>
      </c>
      <c r="D24" s="8">
        <f>D23/D21</f>
        <v>3.4042781993977025E-3</v>
      </c>
    </row>
  </sheetData>
  <sheetProtection algorithmName="SHA-512" hashValue="I1i5J7fGiq6ragXu39HL2grc6hFYelpLyyUB5VoYNcqgg5loj7WAYzjAefZu3EcdGkcIfpfZoboBGizpjMvo/A==" saltValue="82jlf6xo5PQDL4k4mn88Dg==" spinCount="100000" sheet="1" objects="1" scenarios="1"/>
  <mergeCells count="6">
    <mergeCell ref="C8:D8"/>
    <mergeCell ref="B2:D2"/>
    <mergeCell ref="C4:D4"/>
    <mergeCell ref="C5:D5"/>
    <mergeCell ref="C6:D6"/>
    <mergeCell ref="C7:D7"/>
  </mergeCells>
  <pageMargins left="0.25" right="0.25" top="0.75" bottom="0.75" header="0.3" footer="0.3"/>
  <pageSetup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F3A-2023-4AC6-AAA9-4F03314228CE}">
  <sheetPr>
    <pageSetUpPr fitToPage="1"/>
  </sheetPr>
  <dimension ref="A1:BD283"/>
  <sheetViews>
    <sheetView tabSelected="1" zoomScale="70" zoomScaleNormal="70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9.140625" defaultRowHeight="14.45"/>
  <cols>
    <col min="1" max="1" width="40.140625" customWidth="1"/>
    <col min="2" max="2" width="13.140625" customWidth="1"/>
    <col min="3" max="3" width="15.28515625" customWidth="1"/>
    <col min="4" max="4" width="21.28515625" customWidth="1"/>
    <col min="5" max="5" width="23.28515625" customWidth="1"/>
    <col min="6" max="6" width="11.7109375" customWidth="1"/>
    <col min="7" max="7" width="10.85546875" customWidth="1"/>
    <col min="8" max="8" width="10.140625" customWidth="1"/>
    <col min="9" max="9" width="18.85546875" style="170" customWidth="1"/>
    <col min="10" max="10" width="15.140625" style="170" customWidth="1"/>
    <col min="11" max="11" width="15.7109375" customWidth="1"/>
    <col min="12" max="12" width="15.7109375" style="170" customWidth="1"/>
    <col min="13" max="13" width="12.140625" style="159" customWidth="1"/>
    <col min="14" max="14" width="15.7109375" style="182" customWidth="1"/>
    <col min="15" max="15" width="15.7109375" customWidth="1"/>
    <col min="16" max="16" width="16.28515625" customWidth="1"/>
    <col min="17" max="27" width="10.7109375" customWidth="1"/>
    <col min="28" max="28" width="20.7109375" style="179" customWidth="1"/>
    <col min="29" max="29" width="15.7109375" customWidth="1"/>
    <col min="30" max="30" width="15.85546875" customWidth="1"/>
    <col min="31" max="31" width="15.7109375" customWidth="1"/>
    <col min="32" max="32" width="15.7109375" style="170" customWidth="1"/>
    <col min="33" max="33" width="12.140625" style="159" customWidth="1"/>
    <col min="34" max="34" width="15.7109375" style="183" customWidth="1"/>
    <col min="35" max="35" width="16.28515625" customWidth="1"/>
    <col min="36" max="46" width="10.7109375" customWidth="1"/>
    <col min="47" max="48" width="20.7109375" style="179" customWidth="1"/>
    <col min="49" max="56" width="28.85546875" customWidth="1"/>
  </cols>
  <sheetData>
    <row r="1" spans="1:56" ht="29.45" thickBot="1">
      <c r="A1" s="19"/>
      <c r="B1" s="19"/>
      <c r="C1" s="19"/>
      <c r="D1" s="19"/>
      <c r="E1" s="19"/>
      <c r="F1" s="19"/>
      <c r="G1" s="19"/>
      <c r="H1" s="19"/>
      <c r="I1" s="20"/>
      <c r="J1" s="20"/>
      <c r="K1" s="21" t="s">
        <v>20</v>
      </c>
      <c r="L1" s="20"/>
      <c r="M1" s="22"/>
      <c r="N1" s="23"/>
      <c r="O1" s="19"/>
      <c r="P1" s="343" t="s">
        <v>21</v>
      </c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24"/>
      <c r="AC1" s="21" t="s">
        <v>20</v>
      </c>
      <c r="AD1" s="344" t="s">
        <v>22</v>
      </c>
      <c r="AE1" s="345"/>
      <c r="AF1" s="20"/>
      <c r="AG1" s="22"/>
      <c r="AH1" s="25"/>
      <c r="AI1" s="343" t="s">
        <v>21</v>
      </c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24"/>
      <c r="AV1" s="24"/>
    </row>
    <row r="2" spans="1:56" ht="69.599999999999994">
      <c r="A2" s="26" t="s">
        <v>23</v>
      </c>
      <c r="B2" s="27" t="s">
        <v>24</v>
      </c>
      <c r="C2" s="28" t="s">
        <v>25</v>
      </c>
      <c r="D2" s="28" t="s">
        <v>26</v>
      </c>
      <c r="E2" s="29" t="s">
        <v>27</v>
      </c>
      <c r="F2" s="27" t="s">
        <v>28</v>
      </c>
      <c r="G2" s="30" t="s">
        <v>29</v>
      </c>
      <c r="H2" s="31" t="s">
        <v>30</v>
      </c>
      <c r="I2" s="32" t="s">
        <v>31</v>
      </c>
      <c r="J2" s="33" t="s">
        <v>32</v>
      </c>
      <c r="K2" s="34" t="s">
        <v>33</v>
      </c>
      <c r="L2" s="35" t="s">
        <v>34</v>
      </c>
      <c r="M2" s="36" t="s">
        <v>35</v>
      </c>
      <c r="N2" s="37" t="s">
        <v>36</v>
      </c>
      <c r="O2" s="35" t="s">
        <v>37</v>
      </c>
      <c r="P2" s="38" t="s">
        <v>38</v>
      </c>
      <c r="Q2" s="39">
        <v>2024</v>
      </c>
      <c r="R2" s="39">
        <v>2025</v>
      </c>
      <c r="S2" s="39">
        <v>2026</v>
      </c>
      <c r="T2" s="39">
        <v>2027</v>
      </c>
      <c r="U2" s="39">
        <v>2028</v>
      </c>
      <c r="V2" s="39">
        <v>2029</v>
      </c>
      <c r="W2" s="39">
        <v>2030</v>
      </c>
      <c r="X2" s="39">
        <v>2031</v>
      </c>
      <c r="Y2" s="39">
        <v>2032</v>
      </c>
      <c r="Z2" s="39">
        <v>2033</v>
      </c>
      <c r="AA2" s="39">
        <v>2034</v>
      </c>
      <c r="AB2" s="40" t="s">
        <v>39</v>
      </c>
      <c r="AC2" s="41" t="s">
        <v>40</v>
      </c>
      <c r="AD2" s="42" t="s">
        <v>41</v>
      </c>
      <c r="AE2" s="42" t="s">
        <v>42</v>
      </c>
      <c r="AF2" s="42" t="s">
        <v>43</v>
      </c>
      <c r="AG2" s="42" t="s">
        <v>44</v>
      </c>
      <c r="AH2" s="42" t="s">
        <v>45</v>
      </c>
      <c r="AI2" s="43" t="s">
        <v>38</v>
      </c>
      <c r="AJ2" s="44">
        <v>2024</v>
      </c>
      <c r="AK2" s="44">
        <v>2025</v>
      </c>
      <c r="AL2" s="44">
        <v>2026</v>
      </c>
      <c r="AM2" s="44">
        <v>2027</v>
      </c>
      <c r="AN2" s="44">
        <v>2028</v>
      </c>
      <c r="AO2" s="44">
        <v>2029</v>
      </c>
      <c r="AP2" s="44">
        <v>2030</v>
      </c>
      <c r="AQ2" s="44">
        <v>2031</v>
      </c>
      <c r="AR2" s="44">
        <v>2032</v>
      </c>
      <c r="AS2" s="44">
        <v>2033</v>
      </c>
      <c r="AT2" s="44">
        <v>2034</v>
      </c>
      <c r="AU2" s="45" t="s">
        <v>46</v>
      </c>
      <c r="AV2" s="46" t="s">
        <v>47</v>
      </c>
      <c r="AW2" s="47"/>
      <c r="AX2" s="47"/>
      <c r="AY2" s="47"/>
      <c r="AZ2" s="47"/>
      <c r="BA2" s="47"/>
      <c r="BB2" s="47"/>
      <c r="BC2" s="47"/>
      <c r="BD2" s="47"/>
    </row>
    <row r="3" spans="1:56" ht="15.6">
      <c r="A3" s="48" t="s">
        <v>48</v>
      </c>
      <c r="B3" s="49" t="s">
        <v>49</v>
      </c>
      <c r="C3" s="50" t="s">
        <v>50</v>
      </c>
      <c r="D3" s="50" t="s">
        <v>51</v>
      </c>
      <c r="E3" s="50" t="s">
        <v>51</v>
      </c>
      <c r="F3" s="49">
        <v>2021</v>
      </c>
      <c r="G3" s="51">
        <v>1450</v>
      </c>
      <c r="H3" s="51">
        <v>4</v>
      </c>
      <c r="I3" s="52">
        <v>2028</v>
      </c>
      <c r="J3" s="53">
        <f>I3+2</f>
        <v>2030</v>
      </c>
      <c r="K3" s="54">
        <v>1.04</v>
      </c>
      <c r="L3" s="49">
        <v>0.31</v>
      </c>
      <c r="M3" s="55">
        <v>0</v>
      </c>
      <c r="N3" s="56">
        <f>((K3*G3)*L3)*0.00220462*(1-M3)</f>
        <v>1.0306157576000001</v>
      </c>
      <c r="O3" s="57"/>
      <c r="P3" s="58">
        <f>P$7*$N3</f>
        <v>2061.2315152000001</v>
      </c>
      <c r="Q3" s="58">
        <f t="shared" ref="Q3:AA3" si="0">Q$7*$N3</f>
        <v>1545.9236364000001</v>
      </c>
      <c r="R3" s="58">
        <f t="shared" si="0"/>
        <v>1545.9236364000001</v>
      </c>
      <c r="S3" s="58">
        <f t="shared" si="0"/>
        <v>1545.9236364000001</v>
      </c>
      <c r="T3" s="58">
        <f t="shared" si="0"/>
        <v>0</v>
      </c>
      <c r="U3" s="58">
        <f t="shared" si="0"/>
        <v>0</v>
      </c>
      <c r="V3" s="58">
        <f t="shared" si="0"/>
        <v>0</v>
      </c>
      <c r="W3" s="58">
        <f t="shared" si="0"/>
        <v>0</v>
      </c>
      <c r="X3" s="58">
        <f t="shared" si="0"/>
        <v>0</v>
      </c>
      <c r="Y3" s="58">
        <f t="shared" si="0"/>
        <v>0</v>
      </c>
      <c r="Z3" s="58">
        <f t="shared" si="0"/>
        <v>0</v>
      </c>
      <c r="AA3" s="58">
        <f t="shared" si="0"/>
        <v>0</v>
      </c>
      <c r="AB3" s="59">
        <f>SUM(P3:AA3)</f>
        <v>6699.0024243999997</v>
      </c>
      <c r="AC3" s="54">
        <v>0.03</v>
      </c>
      <c r="AD3" s="60"/>
      <c r="AE3" s="61"/>
      <c r="AF3" s="49">
        <v>0.31</v>
      </c>
      <c r="AG3" s="55">
        <v>0.3</v>
      </c>
      <c r="AH3" s="62">
        <f>((SUM(AC3:AE3)*G3)*AF3)*0.00220462*(1-AG3)</f>
        <v>2.081051049E-2</v>
      </c>
      <c r="AI3" s="58">
        <f>AI7*$AH3</f>
        <v>41.621020979999997</v>
      </c>
      <c r="AJ3" s="58">
        <f t="shared" ref="AJ3:AT3" si="1">AJ7*$AH3</f>
        <v>31.215765734999998</v>
      </c>
      <c r="AK3" s="58">
        <f t="shared" si="1"/>
        <v>31.215765734999998</v>
      </c>
      <c r="AL3" s="58">
        <f t="shared" si="1"/>
        <v>31.215765734999998</v>
      </c>
      <c r="AM3" s="58">
        <f t="shared" si="1"/>
        <v>0</v>
      </c>
      <c r="AN3" s="58">
        <f t="shared" si="1"/>
        <v>0</v>
      </c>
      <c r="AO3" s="58">
        <f t="shared" si="1"/>
        <v>0</v>
      </c>
      <c r="AP3" s="58">
        <f t="shared" si="1"/>
        <v>0</v>
      </c>
      <c r="AQ3" s="58">
        <f t="shared" si="1"/>
        <v>0</v>
      </c>
      <c r="AR3" s="58">
        <f t="shared" si="1"/>
        <v>0</v>
      </c>
      <c r="AS3" s="58">
        <f t="shared" si="1"/>
        <v>0</v>
      </c>
      <c r="AT3" s="58">
        <f t="shared" si="1"/>
        <v>0</v>
      </c>
      <c r="AU3" s="59">
        <f>SUM(AI3:AT3)</f>
        <v>135.26831818499997</v>
      </c>
      <c r="AV3" s="63">
        <f>AU3+AB3</f>
        <v>6834.2707425849994</v>
      </c>
    </row>
    <row r="4" spans="1:56" ht="15.6">
      <c r="A4" s="48" t="s">
        <v>48</v>
      </c>
      <c r="B4" s="49" t="s">
        <v>49</v>
      </c>
      <c r="C4" s="50" t="s">
        <v>50</v>
      </c>
      <c r="D4" s="50" t="s">
        <v>51</v>
      </c>
      <c r="E4" s="50" t="s">
        <v>51</v>
      </c>
      <c r="F4" s="49">
        <v>2021</v>
      </c>
      <c r="G4" s="51">
        <v>1450</v>
      </c>
      <c r="H4" s="51">
        <v>4</v>
      </c>
      <c r="I4" s="52">
        <v>2028</v>
      </c>
      <c r="J4" s="53">
        <f t="shared" ref="J4:J9" si="2">I4+2</f>
        <v>2030</v>
      </c>
      <c r="K4" s="54">
        <v>1.04</v>
      </c>
      <c r="L4" s="49">
        <v>0.31</v>
      </c>
      <c r="M4" s="55">
        <v>0</v>
      </c>
      <c r="N4" s="56">
        <f>((K4*G4)*L4)*0.00220462*(1-M4)</f>
        <v>1.0306157576000001</v>
      </c>
      <c r="O4" s="57"/>
      <c r="P4" s="58">
        <f t="shared" ref="P4:AA4" si="3">P$7*$N4</f>
        <v>2061.2315152000001</v>
      </c>
      <c r="Q4" s="58">
        <f t="shared" si="3"/>
        <v>1545.9236364000001</v>
      </c>
      <c r="R4" s="58">
        <f t="shared" si="3"/>
        <v>1545.9236364000001</v>
      </c>
      <c r="S4" s="58">
        <f t="shared" si="3"/>
        <v>1545.9236364000001</v>
      </c>
      <c r="T4" s="58">
        <f t="shared" si="3"/>
        <v>0</v>
      </c>
      <c r="U4" s="58">
        <f t="shared" si="3"/>
        <v>0</v>
      </c>
      <c r="V4" s="58">
        <f t="shared" si="3"/>
        <v>0</v>
      </c>
      <c r="W4" s="58">
        <f t="shared" si="3"/>
        <v>0</v>
      </c>
      <c r="X4" s="58">
        <f t="shared" si="3"/>
        <v>0</v>
      </c>
      <c r="Y4" s="58">
        <f t="shared" si="3"/>
        <v>0</v>
      </c>
      <c r="Z4" s="58">
        <f t="shared" si="3"/>
        <v>0</v>
      </c>
      <c r="AA4" s="58">
        <f t="shared" si="3"/>
        <v>0</v>
      </c>
      <c r="AB4" s="59">
        <f>SUM(P4:AA4)</f>
        <v>6699.0024243999997</v>
      </c>
      <c r="AC4" s="54">
        <v>0.03</v>
      </c>
      <c r="AD4" s="60"/>
      <c r="AE4" s="61"/>
      <c r="AF4" s="49">
        <v>0.31</v>
      </c>
      <c r="AG4" s="55">
        <v>0.3</v>
      </c>
      <c r="AH4" s="62">
        <f>((SUM(AC4:AE4)*G4)*AF4)*0.00220462*(1-AG4)</f>
        <v>2.081051049E-2</v>
      </c>
      <c r="AI4" s="58">
        <f>AI7*$AH4</f>
        <v>41.621020979999997</v>
      </c>
      <c r="AJ4" s="58">
        <f t="shared" ref="AJ4:AT4" si="4">AJ7*$AH4</f>
        <v>31.215765734999998</v>
      </c>
      <c r="AK4" s="58">
        <f t="shared" si="4"/>
        <v>31.215765734999998</v>
      </c>
      <c r="AL4" s="58">
        <f t="shared" si="4"/>
        <v>31.215765734999998</v>
      </c>
      <c r="AM4" s="58">
        <f t="shared" si="4"/>
        <v>0</v>
      </c>
      <c r="AN4" s="58">
        <f t="shared" si="4"/>
        <v>0</v>
      </c>
      <c r="AO4" s="58">
        <f t="shared" si="4"/>
        <v>0</v>
      </c>
      <c r="AP4" s="58">
        <f t="shared" si="4"/>
        <v>0</v>
      </c>
      <c r="AQ4" s="58">
        <f t="shared" si="4"/>
        <v>0</v>
      </c>
      <c r="AR4" s="58">
        <f t="shared" si="4"/>
        <v>0</v>
      </c>
      <c r="AS4" s="58">
        <f t="shared" si="4"/>
        <v>0</v>
      </c>
      <c r="AT4" s="58">
        <f t="shared" si="4"/>
        <v>0</v>
      </c>
      <c r="AU4" s="59">
        <f>SUM(AI4:AT4)</f>
        <v>135.26831818499997</v>
      </c>
      <c r="AV4" s="63">
        <f>AU4+AB4</f>
        <v>6834.2707425849994</v>
      </c>
    </row>
    <row r="5" spans="1:56" ht="15.6">
      <c r="A5" s="48" t="s">
        <v>48</v>
      </c>
      <c r="B5" s="49" t="s">
        <v>52</v>
      </c>
      <c r="C5" s="49" t="s">
        <v>53</v>
      </c>
      <c r="D5" s="50" t="s">
        <v>54</v>
      </c>
      <c r="E5" s="50" t="s">
        <v>55</v>
      </c>
      <c r="F5" s="49">
        <v>2007</v>
      </c>
      <c r="G5" s="51">
        <v>87</v>
      </c>
      <c r="H5" s="51">
        <v>2</v>
      </c>
      <c r="I5" s="52">
        <v>2024</v>
      </c>
      <c r="J5" s="53">
        <f t="shared" si="2"/>
        <v>2026</v>
      </c>
      <c r="K5" s="54">
        <v>4.0199999999999996</v>
      </c>
      <c r="L5" s="49">
        <v>0.39</v>
      </c>
      <c r="M5" s="55">
        <v>0.1</v>
      </c>
      <c r="N5" s="56">
        <f>((K5*G5)*L5)*0.00220462*(1-M5)</f>
        <v>0.27063637337879998</v>
      </c>
      <c r="O5" s="57"/>
      <c r="P5" s="58">
        <f>P$7*$N5*0.66667</f>
        <v>360.85030208088915</v>
      </c>
      <c r="Q5" s="58">
        <f t="shared" ref="Q5:AA6" si="5">Q$7*$N5*0.66667</f>
        <v>270.63772656066686</v>
      </c>
      <c r="R5" s="58">
        <f t="shared" si="5"/>
        <v>270.63772656066686</v>
      </c>
      <c r="S5" s="58">
        <f t="shared" si="5"/>
        <v>270.63772656066686</v>
      </c>
      <c r="T5" s="58">
        <f t="shared" si="5"/>
        <v>0</v>
      </c>
      <c r="U5" s="58">
        <f t="shared" si="5"/>
        <v>0</v>
      </c>
      <c r="V5" s="58">
        <f t="shared" si="5"/>
        <v>0</v>
      </c>
      <c r="W5" s="58">
        <f t="shared" si="5"/>
        <v>0</v>
      </c>
      <c r="X5" s="58">
        <f t="shared" si="5"/>
        <v>0</v>
      </c>
      <c r="Y5" s="58">
        <f t="shared" si="5"/>
        <v>0</v>
      </c>
      <c r="Z5" s="58">
        <f t="shared" si="5"/>
        <v>0</v>
      </c>
      <c r="AA5" s="58">
        <f t="shared" si="5"/>
        <v>0</v>
      </c>
      <c r="AB5" s="59">
        <f>SUM(P5:AA5)</f>
        <v>1172.7634817628896</v>
      </c>
      <c r="AC5" s="54">
        <v>0.17</v>
      </c>
      <c r="AD5" s="60"/>
      <c r="AE5" s="60"/>
      <c r="AF5" s="49">
        <v>0.39</v>
      </c>
      <c r="AG5" s="55">
        <v>0.3</v>
      </c>
      <c r="AH5" s="62">
        <f>((SUM(AC5:AE5)*G5)*AF5)*0.00220462*(1-AG5)</f>
        <v>8.9015280354000012E-3</v>
      </c>
      <c r="AI5" s="58">
        <f>AI7*$AH5*0.66667</f>
        <v>11.868763390720238</v>
      </c>
      <c r="AJ5" s="58">
        <f t="shared" ref="AJ5:AT5" si="6">AJ7*$AH5*0.66667</f>
        <v>8.901572543040178</v>
      </c>
      <c r="AK5" s="58">
        <f t="shared" si="6"/>
        <v>8.901572543040178</v>
      </c>
      <c r="AL5" s="58">
        <f t="shared" si="6"/>
        <v>8.901572543040178</v>
      </c>
      <c r="AM5" s="58">
        <f t="shared" si="6"/>
        <v>0</v>
      </c>
      <c r="AN5" s="58">
        <f t="shared" si="6"/>
        <v>0</v>
      </c>
      <c r="AO5" s="58">
        <f t="shared" si="6"/>
        <v>0</v>
      </c>
      <c r="AP5" s="58">
        <f t="shared" si="6"/>
        <v>0</v>
      </c>
      <c r="AQ5" s="58">
        <f t="shared" si="6"/>
        <v>0</v>
      </c>
      <c r="AR5" s="58">
        <f t="shared" si="6"/>
        <v>0</v>
      </c>
      <c r="AS5" s="58">
        <f t="shared" si="6"/>
        <v>0</v>
      </c>
      <c r="AT5" s="58">
        <f t="shared" si="6"/>
        <v>0</v>
      </c>
      <c r="AU5" s="59">
        <f>SUM(AI5:AT5)</f>
        <v>38.57348101984077</v>
      </c>
      <c r="AV5" s="63">
        <f>AU5+AB5</f>
        <v>1211.3369627827303</v>
      </c>
    </row>
    <row r="6" spans="1:56" ht="15.6">
      <c r="A6" s="48" t="s">
        <v>48</v>
      </c>
      <c r="B6" s="49" t="s">
        <v>52</v>
      </c>
      <c r="C6" s="49" t="s">
        <v>53</v>
      </c>
      <c r="D6" s="50" t="s">
        <v>54</v>
      </c>
      <c r="E6" s="50" t="s">
        <v>55</v>
      </c>
      <c r="F6" s="49">
        <v>2007</v>
      </c>
      <c r="G6" s="51">
        <v>87</v>
      </c>
      <c r="H6" s="51">
        <v>2</v>
      </c>
      <c r="I6" s="52">
        <v>2024</v>
      </c>
      <c r="J6" s="53">
        <f t="shared" si="2"/>
        <v>2026</v>
      </c>
      <c r="K6" s="54">
        <v>4.0199999999999996</v>
      </c>
      <c r="L6" s="49">
        <v>0.39</v>
      </c>
      <c r="M6" s="55">
        <v>0.1</v>
      </c>
      <c r="N6" s="56">
        <f>((K6*G6)*L6)*0.00220462*(1-M6)</f>
        <v>0.27063637337879998</v>
      </c>
      <c r="O6" s="57"/>
      <c r="P6" s="58">
        <f>P$7*$N6*0.66667</f>
        <v>360.85030208088915</v>
      </c>
      <c r="Q6" s="58">
        <f t="shared" si="5"/>
        <v>270.63772656066686</v>
      </c>
      <c r="R6" s="58">
        <f t="shared" si="5"/>
        <v>270.63772656066686</v>
      </c>
      <c r="S6" s="58">
        <f t="shared" si="5"/>
        <v>270.63772656066686</v>
      </c>
      <c r="T6" s="58">
        <f t="shared" si="5"/>
        <v>0</v>
      </c>
      <c r="U6" s="58">
        <f t="shared" si="5"/>
        <v>0</v>
      </c>
      <c r="V6" s="58">
        <f t="shared" si="5"/>
        <v>0</v>
      </c>
      <c r="W6" s="58">
        <f t="shared" si="5"/>
        <v>0</v>
      </c>
      <c r="X6" s="58">
        <f t="shared" si="5"/>
        <v>0</v>
      </c>
      <c r="Y6" s="58">
        <f t="shared" si="5"/>
        <v>0</v>
      </c>
      <c r="Z6" s="58">
        <f t="shared" si="5"/>
        <v>0</v>
      </c>
      <c r="AA6" s="58">
        <f t="shared" si="5"/>
        <v>0</v>
      </c>
      <c r="AB6" s="59">
        <f>SUM(P6:AA6)</f>
        <v>1172.7634817628896</v>
      </c>
      <c r="AC6" s="54">
        <v>0.17</v>
      </c>
      <c r="AD6" s="60"/>
      <c r="AE6" s="60"/>
      <c r="AF6" s="49">
        <v>0.39</v>
      </c>
      <c r="AG6" s="55">
        <v>0.3</v>
      </c>
      <c r="AH6" s="62">
        <f>((SUM(AC6:AE6)*G6)*AF6)*0.00220462*(1-AG6)</f>
        <v>8.9015280354000012E-3</v>
      </c>
      <c r="AI6" s="58">
        <f>AI7*$AH6*0.66667</f>
        <v>11.868763390720238</v>
      </c>
      <c r="AJ6" s="58">
        <f t="shared" ref="AJ6:AT6" si="7">AJ7*$AH6*0.66667</f>
        <v>8.901572543040178</v>
      </c>
      <c r="AK6" s="58">
        <f t="shared" si="7"/>
        <v>8.901572543040178</v>
      </c>
      <c r="AL6" s="58">
        <f t="shared" si="7"/>
        <v>8.901572543040178</v>
      </c>
      <c r="AM6" s="58">
        <f t="shared" si="7"/>
        <v>0</v>
      </c>
      <c r="AN6" s="58">
        <f t="shared" si="7"/>
        <v>0</v>
      </c>
      <c r="AO6" s="58">
        <f t="shared" si="7"/>
        <v>0</v>
      </c>
      <c r="AP6" s="58">
        <f t="shared" si="7"/>
        <v>0</v>
      </c>
      <c r="AQ6" s="58">
        <f t="shared" si="7"/>
        <v>0</v>
      </c>
      <c r="AR6" s="58">
        <f t="shared" si="7"/>
        <v>0</v>
      </c>
      <c r="AS6" s="58">
        <f t="shared" si="7"/>
        <v>0</v>
      </c>
      <c r="AT6" s="58">
        <f t="shared" si="7"/>
        <v>0</v>
      </c>
      <c r="AU6" s="59">
        <f>SUM(AI6:AT6)</f>
        <v>38.57348101984077</v>
      </c>
      <c r="AV6" s="63">
        <f>AU6+AB6</f>
        <v>1211.3369627827303</v>
      </c>
    </row>
    <row r="7" spans="1:56" ht="30">
      <c r="A7" s="64" t="s">
        <v>56</v>
      </c>
      <c r="B7" s="65"/>
      <c r="C7" s="65" t="s">
        <v>57</v>
      </c>
      <c r="D7" s="66">
        <v>0.66700000000000004</v>
      </c>
      <c r="E7" s="67"/>
      <c r="F7" s="65"/>
      <c r="G7" s="68"/>
      <c r="H7" s="68"/>
      <c r="I7" s="69"/>
      <c r="J7" s="70"/>
      <c r="K7" s="71"/>
      <c r="L7" s="65"/>
      <c r="M7" s="66"/>
      <c r="N7" s="72"/>
      <c r="O7" s="73" t="s">
        <v>58</v>
      </c>
      <c r="P7" s="74">
        <v>2000</v>
      </c>
      <c r="Q7" s="74">
        <v>1500</v>
      </c>
      <c r="R7" s="74">
        <v>1500</v>
      </c>
      <c r="S7" s="74">
        <v>1500</v>
      </c>
      <c r="T7" s="74"/>
      <c r="U7" s="74"/>
      <c r="V7" s="74"/>
      <c r="W7" s="74"/>
      <c r="X7" s="74"/>
      <c r="Y7" s="74"/>
      <c r="Z7" s="74"/>
      <c r="AA7" s="74"/>
      <c r="AB7" s="75"/>
      <c r="AC7" s="71"/>
      <c r="AD7" s="76"/>
      <c r="AE7" s="76"/>
      <c r="AF7" s="65"/>
      <c r="AG7" s="66"/>
      <c r="AH7" s="77"/>
      <c r="AI7" s="74">
        <f t="shared" ref="AI7:AT7" si="8">P7</f>
        <v>2000</v>
      </c>
      <c r="AJ7" s="74">
        <f t="shared" si="8"/>
        <v>1500</v>
      </c>
      <c r="AK7" s="74">
        <f t="shared" si="8"/>
        <v>1500</v>
      </c>
      <c r="AL7" s="74">
        <f t="shared" si="8"/>
        <v>1500</v>
      </c>
      <c r="AM7" s="74">
        <f t="shared" si="8"/>
        <v>0</v>
      </c>
      <c r="AN7" s="74">
        <f t="shared" si="8"/>
        <v>0</v>
      </c>
      <c r="AO7" s="74">
        <f t="shared" si="8"/>
        <v>0</v>
      </c>
      <c r="AP7" s="74">
        <f t="shared" si="8"/>
        <v>0</v>
      </c>
      <c r="AQ7" s="74">
        <f t="shared" si="8"/>
        <v>0</v>
      </c>
      <c r="AR7" s="74">
        <f t="shared" si="8"/>
        <v>0</v>
      </c>
      <c r="AS7" s="74">
        <f t="shared" si="8"/>
        <v>0</v>
      </c>
      <c r="AT7" s="74">
        <f t="shared" si="8"/>
        <v>0</v>
      </c>
      <c r="AU7" s="75"/>
      <c r="AV7" s="78"/>
    </row>
    <row r="8" spans="1:56" ht="15.6">
      <c r="A8" s="48" t="s">
        <v>59</v>
      </c>
      <c r="B8" s="49" t="s">
        <v>49</v>
      </c>
      <c r="C8" s="50" t="s">
        <v>50</v>
      </c>
      <c r="D8" s="50" t="s">
        <v>51</v>
      </c>
      <c r="E8" s="50" t="s">
        <v>51</v>
      </c>
      <c r="F8" s="49">
        <v>2021</v>
      </c>
      <c r="G8" s="51">
        <v>1450</v>
      </c>
      <c r="H8" s="51">
        <v>4</v>
      </c>
      <c r="I8" s="79">
        <v>2028</v>
      </c>
      <c r="J8" s="53">
        <f>I8+2</f>
        <v>2030</v>
      </c>
      <c r="K8" s="54">
        <v>1.04</v>
      </c>
      <c r="L8" s="49">
        <v>0.31</v>
      </c>
      <c r="M8" s="55">
        <v>0</v>
      </c>
      <c r="N8" s="56">
        <f>((K8*G8)*L8)*0.00220462*(1-M8)</f>
        <v>1.0306157576000001</v>
      </c>
      <c r="O8" s="80"/>
      <c r="P8" s="58">
        <f>P$12*$N8</f>
        <v>0</v>
      </c>
      <c r="Q8" s="58">
        <f t="shared" ref="Q8:AA9" si="9">Q$12*$N8</f>
        <v>0</v>
      </c>
      <c r="R8" s="58">
        <f t="shared" si="9"/>
        <v>0</v>
      </c>
      <c r="S8" s="58">
        <f t="shared" si="9"/>
        <v>0</v>
      </c>
      <c r="T8" s="58">
        <f t="shared" si="9"/>
        <v>772.96181820000004</v>
      </c>
      <c r="U8" s="58">
        <f t="shared" si="9"/>
        <v>1030.6157576000001</v>
      </c>
      <c r="V8" s="58">
        <f t="shared" si="9"/>
        <v>1545.9236364000001</v>
      </c>
      <c r="W8" s="58">
        <f t="shared" si="9"/>
        <v>2061.2315152000001</v>
      </c>
      <c r="X8" s="58">
        <f t="shared" si="9"/>
        <v>0</v>
      </c>
      <c r="Y8" s="58">
        <f t="shared" si="9"/>
        <v>0</v>
      </c>
      <c r="Z8" s="58">
        <f t="shared" si="9"/>
        <v>0</v>
      </c>
      <c r="AA8" s="58">
        <f t="shared" si="9"/>
        <v>0</v>
      </c>
      <c r="AB8" s="59">
        <f>SUM(P8:AA8)</f>
        <v>5410.7327273999999</v>
      </c>
      <c r="AC8" s="54">
        <v>0.03</v>
      </c>
      <c r="AD8" s="60"/>
      <c r="AE8" s="61"/>
      <c r="AF8" s="49">
        <v>0.31</v>
      </c>
      <c r="AG8" s="55">
        <v>0.3</v>
      </c>
      <c r="AH8" s="62">
        <f>((SUM(AC8:AE8)*G8)*AF8)*0.00220462*(1-AG8)</f>
        <v>2.081051049E-2</v>
      </c>
      <c r="AI8" s="58">
        <f>AI12*$AH8</f>
        <v>0</v>
      </c>
      <c r="AJ8" s="58">
        <f t="shared" ref="AJ8:AT8" si="10">AJ12*$AH8</f>
        <v>0</v>
      </c>
      <c r="AK8" s="58">
        <f t="shared" si="10"/>
        <v>0</v>
      </c>
      <c r="AL8" s="58">
        <f t="shared" si="10"/>
        <v>0</v>
      </c>
      <c r="AM8" s="58">
        <f t="shared" si="10"/>
        <v>15.607882867499999</v>
      </c>
      <c r="AN8" s="58">
        <f t="shared" si="10"/>
        <v>20.810510489999999</v>
      </c>
      <c r="AO8" s="58">
        <f t="shared" si="10"/>
        <v>31.215765734999998</v>
      </c>
      <c r="AP8" s="58">
        <f t="shared" si="10"/>
        <v>41.621020979999997</v>
      </c>
      <c r="AQ8" s="58">
        <f t="shared" si="10"/>
        <v>0</v>
      </c>
      <c r="AR8" s="58">
        <f t="shared" si="10"/>
        <v>0</v>
      </c>
      <c r="AS8" s="58">
        <f t="shared" si="10"/>
        <v>0</v>
      </c>
      <c r="AT8" s="58">
        <f t="shared" si="10"/>
        <v>0</v>
      </c>
      <c r="AU8" s="59">
        <f>SUM(AI8:AT8)</f>
        <v>109.2551800725</v>
      </c>
      <c r="AV8" s="63">
        <f>AU8+AB8</f>
        <v>5519.9879074724995</v>
      </c>
    </row>
    <row r="9" spans="1:56" ht="15.6">
      <c r="A9" s="48" t="s">
        <v>59</v>
      </c>
      <c r="B9" s="49" t="s">
        <v>49</v>
      </c>
      <c r="C9" s="50" t="s">
        <v>50</v>
      </c>
      <c r="D9" s="50" t="s">
        <v>51</v>
      </c>
      <c r="E9" s="50" t="s">
        <v>51</v>
      </c>
      <c r="F9" s="49">
        <v>2021</v>
      </c>
      <c r="G9" s="51">
        <v>1450</v>
      </c>
      <c r="H9" s="51">
        <v>4</v>
      </c>
      <c r="I9" s="79">
        <v>2028</v>
      </c>
      <c r="J9" s="53">
        <f t="shared" si="2"/>
        <v>2030</v>
      </c>
      <c r="K9" s="54">
        <v>1.04</v>
      </c>
      <c r="L9" s="49">
        <v>0.31</v>
      </c>
      <c r="M9" s="55">
        <v>0</v>
      </c>
      <c r="N9" s="56">
        <f>((K9*G9)*L9)*0.00220462*(1-M9)</f>
        <v>1.0306157576000001</v>
      </c>
      <c r="O9" s="80"/>
      <c r="P9" s="58">
        <f>P$12*$N9</f>
        <v>0</v>
      </c>
      <c r="Q9" s="58">
        <f t="shared" si="9"/>
        <v>0</v>
      </c>
      <c r="R9" s="58">
        <f t="shared" si="9"/>
        <v>0</v>
      </c>
      <c r="S9" s="58">
        <f t="shared" si="9"/>
        <v>0</v>
      </c>
      <c r="T9" s="58">
        <f t="shared" si="9"/>
        <v>772.96181820000004</v>
      </c>
      <c r="U9" s="58">
        <f t="shared" si="9"/>
        <v>1030.6157576000001</v>
      </c>
      <c r="V9" s="58">
        <f t="shared" si="9"/>
        <v>1545.9236364000001</v>
      </c>
      <c r="W9" s="58">
        <f t="shared" si="9"/>
        <v>2061.2315152000001</v>
      </c>
      <c r="X9" s="58">
        <f t="shared" si="9"/>
        <v>0</v>
      </c>
      <c r="Y9" s="58">
        <f t="shared" si="9"/>
        <v>0</v>
      </c>
      <c r="Z9" s="58">
        <f t="shared" si="9"/>
        <v>0</v>
      </c>
      <c r="AA9" s="58">
        <f t="shared" si="9"/>
        <v>0</v>
      </c>
      <c r="AB9" s="59">
        <f>SUM(P9:AA9)</f>
        <v>5410.7327273999999</v>
      </c>
      <c r="AC9" s="54">
        <v>0.03</v>
      </c>
      <c r="AD9" s="60"/>
      <c r="AE9" s="61"/>
      <c r="AF9" s="49">
        <v>0.31</v>
      </c>
      <c r="AG9" s="55">
        <v>0.3</v>
      </c>
      <c r="AH9" s="62">
        <f>((SUM(AC9:AE9)*G9)*AF9)*0.00220462*(1-AG9)</f>
        <v>2.081051049E-2</v>
      </c>
      <c r="AI9" s="58">
        <f>AI12*$AH9</f>
        <v>0</v>
      </c>
      <c r="AJ9" s="58">
        <f t="shared" ref="AJ9:AT9" si="11">AJ12*$AH9</f>
        <v>0</v>
      </c>
      <c r="AK9" s="58">
        <f t="shared" si="11"/>
        <v>0</v>
      </c>
      <c r="AL9" s="58">
        <f t="shared" si="11"/>
        <v>0</v>
      </c>
      <c r="AM9" s="58">
        <f t="shared" si="11"/>
        <v>15.607882867499999</v>
      </c>
      <c r="AN9" s="58">
        <f t="shared" si="11"/>
        <v>20.810510489999999</v>
      </c>
      <c r="AO9" s="58">
        <f t="shared" si="11"/>
        <v>31.215765734999998</v>
      </c>
      <c r="AP9" s="58">
        <f t="shared" si="11"/>
        <v>41.621020979999997</v>
      </c>
      <c r="AQ9" s="58">
        <f t="shared" si="11"/>
        <v>0</v>
      </c>
      <c r="AR9" s="58">
        <f t="shared" si="11"/>
        <v>0</v>
      </c>
      <c r="AS9" s="58">
        <f t="shared" si="11"/>
        <v>0</v>
      </c>
      <c r="AT9" s="58">
        <f t="shared" si="11"/>
        <v>0</v>
      </c>
      <c r="AU9" s="59">
        <f>SUM(AI9:AT9)</f>
        <v>109.2551800725</v>
      </c>
      <c r="AV9" s="63">
        <f>AU9+AB9</f>
        <v>5519.9879074724995</v>
      </c>
    </row>
    <row r="10" spans="1:56" ht="15.6">
      <c r="A10" s="48" t="s">
        <v>60</v>
      </c>
      <c r="B10" s="49" t="s">
        <v>52</v>
      </c>
      <c r="C10" s="49" t="s">
        <v>53</v>
      </c>
      <c r="D10" s="50" t="s">
        <v>61</v>
      </c>
      <c r="E10" s="50" t="s">
        <v>62</v>
      </c>
      <c r="F10" s="49">
        <v>2024</v>
      </c>
      <c r="G10" s="51">
        <v>87</v>
      </c>
      <c r="H10" s="51" t="s">
        <v>63</v>
      </c>
      <c r="I10" s="81"/>
      <c r="J10" s="82"/>
      <c r="K10" s="83">
        <v>3.22</v>
      </c>
      <c r="L10" s="49">
        <v>0.39</v>
      </c>
      <c r="M10" s="55">
        <v>0</v>
      </c>
      <c r="N10" s="56">
        <f>((K10*G10)*L10)*0.00220462*(1-M10)</f>
        <v>0.24086487625200007</v>
      </c>
      <c r="O10" s="80"/>
      <c r="P10" s="58">
        <f>P$12*$N10*0.66667</f>
        <v>0</v>
      </c>
      <c r="Q10" s="58">
        <f t="shared" ref="Q10:AA11" si="12">Q$12*$N10*0.66667</f>
        <v>0</v>
      </c>
      <c r="R10" s="58">
        <f t="shared" si="12"/>
        <v>0</v>
      </c>
      <c r="S10" s="58">
        <f t="shared" si="12"/>
        <v>0</v>
      </c>
      <c r="T10" s="58">
        <f t="shared" si="12"/>
        <v>120.43304028819067</v>
      </c>
      <c r="U10" s="58">
        <f t="shared" si="12"/>
        <v>160.57738705092089</v>
      </c>
      <c r="V10" s="58">
        <f t="shared" si="12"/>
        <v>240.86608057638134</v>
      </c>
      <c r="W10" s="58">
        <f t="shared" si="12"/>
        <v>321.15477410184178</v>
      </c>
      <c r="X10" s="58">
        <f t="shared" si="12"/>
        <v>0</v>
      </c>
      <c r="Y10" s="58">
        <f t="shared" si="12"/>
        <v>0</v>
      </c>
      <c r="Z10" s="58">
        <f t="shared" si="12"/>
        <v>0</v>
      </c>
      <c r="AA10" s="58">
        <f t="shared" si="12"/>
        <v>0</v>
      </c>
      <c r="AB10" s="59">
        <f>SUM(P10:AA10)</f>
        <v>843.03128201733466</v>
      </c>
      <c r="AC10" s="83"/>
      <c r="AD10" s="60"/>
      <c r="AE10" s="84">
        <v>1.2999999999999999E-2</v>
      </c>
      <c r="AF10" s="49">
        <v>0.39</v>
      </c>
      <c r="AG10" s="55">
        <v>0</v>
      </c>
      <c r="AH10" s="62">
        <f>((SUM(AC10:AE10)*G10)*AF10)*0.00220462*(1-AG10)</f>
        <v>9.7243583580000007E-4</v>
      </c>
      <c r="AI10" s="58">
        <f>AI12*$AH10*0.66667</f>
        <v>0</v>
      </c>
      <c r="AJ10" s="58">
        <f t="shared" ref="AJ10:AT10" si="13">AJ12*$AH10*0.66667</f>
        <v>0</v>
      </c>
      <c r="AK10" s="58">
        <f t="shared" si="13"/>
        <v>0</v>
      </c>
      <c r="AL10" s="58">
        <f t="shared" si="13"/>
        <v>0</v>
      </c>
      <c r="AM10" s="58">
        <f t="shared" si="13"/>
        <v>0.48622034898958955</v>
      </c>
      <c r="AN10" s="58">
        <f t="shared" si="13"/>
        <v>0.64829379865278602</v>
      </c>
      <c r="AO10" s="58">
        <f t="shared" si="13"/>
        <v>0.97244069797917909</v>
      </c>
      <c r="AP10" s="58">
        <f t="shared" si="13"/>
        <v>1.296587597305572</v>
      </c>
      <c r="AQ10" s="58">
        <f t="shared" si="13"/>
        <v>0</v>
      </c>
      <c r="AR10" s="58">
        <f t="shared" si="13"/>
        <v>0</v>
      </c>
      <c r="AS10" s="58">
        <f t="shared" si="13"/>
        <v>0</v>
      </c>
      <c r="AT10" s="58">
        <f t="shared" si="13"/>
        <v>0</v>
      </c>
      <c r="AU10" s="59">
        <f>SUM(AI10:AT10)</f>
        <v>3.4035424429271268</v>
      </c>
      <c r="AV10" s="63">
        <f>AU10+AB10</f>
        <v>846.43482446026178</v>
      </c>
    </row>
    <row r="11" spans="1:56" ht="15.6">
      <c r="A11" s="48" t="s">
        <v>60</v>
      </c>
      <c r="B11" s="49" t="s">
        <v>52</v>
      </c>
      <c r="C11" s="49" t="s">
        <v>53</v>
      </c>
      <c r="D11" s="50" t="s">
        <v>61</v>
      </c>
      <c r="E11" s="50" t="s">
        <v>62</v>
      </c>
      <c r="F11" s="49">
        <v>2024</v>
      </c>
      <c r="G11" s="51">
        <v>87</v>
      </c>
      <c r="H11" s="51" t="s">
        <v>63</v>
      </c>
      <c r="I11" s="81"/>
      <c r="J11" s="82"/>
      <c r="K11" s="83">
        <v>3.22</v>
      </c>
      <c r="L11" s="49">
        <v>0.39</v>
      </c>
      <c r="M11" s="55">
        <v>0</v>
      </c>
      <c r="N11" s="56">
        <f>((K11*G11)*L11)*0.00220462*(1-M11)</f>
        <v>0.24086487625200007</v>
      </c>
      <c r="O11" s="80"/>
      <c r="P11" s="58">
        <f>P$12*$N11*0.66667</f>
        <v>0</v>
      </c>
      <c r="Q11" s="58">
        <f t="shared" si="12"/>
        <v>0</v>
      </c>
      <c r="R11" s="58">
        <f t="shared" si="12"/>
        <v>0</v>
      </c>
      <c r="S11" s="58">
        <f t="shared" si="12"/>
        <v>0</v>
      </c>
      <c r="T11" s="58">
        <f t="shared" si="12"/>
        <v>120.43304028819067</v>
      </c>
      <c r="U11" s="58">
        <f t="shared" si="12"/>
        <v>160.57738705092089</v>
      </c>
      <c r="V11" s="58">
        <f t="shared" si="12"/>
        <v>240.86608057638134</v>
      </c>
      <c r="W11" s="58">
        <f t="shared" si="12"/>
        <v>321.15477410184178</v>
      </c>
      <c r="X11" s="58">
        <f t="shared" si="12"/>
        <v>0</v>
      </c>
      <c r="Y11" s="58">
        <f t="shared" si="12"/>
        <v>0</v>
      </c>
      <c r="Z11" s="58">
        <f t="shared" si="12"/>
        <v>0</v>
      </c>
      <c r="AA11" s="58">
        <f t="shared" si="12"/>
        <v>0</v>
      </c>
      <c r="AB11" s="59">
        <f>SUM(P11:AA11)</f>
        <v>843.03128201733466</v>
      </c>
      <c r="AC11" s="83"/>
      <c r="AD11" s="60"/>
      <c r="AE11" s="84">
        <v>1.2999999999999999E-2</v>
      </c>
      <c r="AF11" s="49">
        <v>0.39</v>
      </c>
      <c r="AG11" s="55">
        <v>0</v>
      </c>
      <c r="AH11" s="62">
        <f>((SUM(AC11:AE11)*G11)*AF11)*0.00220462*(1-AG11)</f>
        <v>9.7243583580000007E-4</v>
      </c>
      <c r="AI11" s="58">
        <f t="shared" ref="AI11:AT11" si="14">AI12*$AH11*0.66667</f>
        <v>0</v>
      </c>
      <c r="AJ11" s="58">
        <f t="shared" si="14"/>
        <v>0</v>
      </c>
      <c r="AK11" s="58">
        <f t="shared" si="14"/>
        <v>0</v>
      </c>
      <c r="AL11" s="58">
        <f t="shared" si="14"/>
        <v>0</v>
      </c>
      <c r="AM11" s="58">
        <f t="shared" si="14"/>
        <v>0.48622034898958955</v>
      </c>
      <c r="AN11" s="58">
        <f t="shared" si="14"/>
        <v>0.64829379865278602</v>
      </c>
      <c r="AO11" s="58">
        <f t="shared" si="14"/>
        <v>0.97244069797917909</v>
      </c>
      <c r="AP11" s="58">
        <f t="shared" si="14"/>
        <v>1.296587597305572</v>
      </c>
      <c r="AQ11" s="58">
        <f t="shared" si="14"/>
        <v>0</v>
      </c>
      <c r="AR11" s="58">
        <f t="shared" si="14"/>
        <v>0</v>
      </c>
      <c r="AS11" s="58">
        <f t="shared" si="14"/>
        <v>0</v>
      </c>
      <c r="AT11" s="58">
        <f t="shared" si="14"/>
        <v>0</v>
      </c>
      <c r="AU11" s="59">
        <f>SUM(AI11:AT11)</f>
        <v>3.4035424429271268</v>
      </c>
      <c r="AV11" s="63">
        <f>AU11+AB11</f>
        <v>846.43482446026178</v>
      </c>
    </row>
    <row r="12" spans="1:56" ht="30">
      <c r="A12" s="64" t="s">
        <v>64</v>
      </c>
      <c r="B12" s="65"/>
      <c r="C12" s="65" t="s">
        <v>57</v>
      </c>
      <c r="D12" s="66">
        <v>0.66666000000000003</v>
      </c>
      <c r="E12" s="67"/>
      <c r="F12" s="65"/>
      <c r="G12" s="68"/>
      <c r="H12" s="68"/>
      <c r="I12" s="69"/>
      <c r="J12" s="70"/>
      <c r="K12" s="71"/>
      <c r="L12" s="65"/>
      <c r="M12" s="66"/>
      <c r="N12" s="72"/>
      <c r="O12" s="73" t="s">
        <v>58</v>
      </c>
      <c r="P12" s="74"/>
      <c r="Q12" s="74"/>
      <c r="R12" s="74"/>
      <c r="S12" s="74"/>
      <c r="T12" s="74">
        <v>750</v>
      </c>
      <c r="U12" s="74">
        <v>1000</v>
      </c>
      <c r="V12" s="74">
        <v>1500</v>
      </c>
      <c r="W12" s="74">
        <v>2000</v>
      </c>
      <c r="X12" s="74"/>
      <c r="Y12" s="74"/>
      <c r="Z12" s="74"/>
      <c r="AA12" s="74"/>
      <c r="AB12" s="75"/>
      <c r="AC12" s="71"/>
      <c r="AD12" s="76"/>
      <c r="AE12" s="76"/>
      <c r="AF12" s="65"/>
      <c r="AG12" s="66"/>
      <c r="AH12" s="77"/>
      <c r="AI12" s="74">
        <f t="shared" ref="AI12:AT12" si="15">P12</f>
        <v>0</v>
      </c>
      <c r="AJ12" s="74">
        <f t="shared" si="15"/>
        <v>0</v>
      </c>
      <c r="AK12" s="74">
        <f t="shared" si="15"/>
        <v>0</v>
      </c>
      <c r="AL12" s="74">
        <f t="shared" si="15"/>
        <v>0</v>
      </c>
      <c r="AM12" s="74">
        <f t="shared" si="15"/>
        <v>750</v>
      </c>
      <c r="AN12" s="74">
        <f t="shared" si="15"/>
        <v>1000</v>
      </c>
      <c r="AO12" s="74">
        <f t="shared" si="15"/>
        <v>1500</v>
      </c>
      <c r="AP12" s="74">
        <f t="shared" si="15"/>
        <v>2000</v>
      </c>
      <c r="AQ12" s="74">
        <f t="shared" si="15"/>
        <v>0</v>
      </c>
      <c r="AR12" s="74">
        <f t="shared" si="15"/>
        <v>0</v>
      </c>
      <c r="AS12" s="74">
        <f t="shared" si="15"/>
        <v>0</v>
      </c>
      <c r="AT12" s="74">
        <f t="shared" si="15"/>
        <v>0</v>
      </c>
      <c r="AU12" s="75"/>
      <c r="AV12" s="78"/>
    </row>
    <row r="13" spans="1:56" ht="15.6">
      <c r="A13" s="48" t="s">
        <v>60</v>
      </c>
      <c r="B13" s="49" t="s">
        <v>49</v>
      </c>
      <c r="C13" s="50" t="s">
        <v>50</v>
      </c>
      <c r="D13" s="50" t="s">
        <v>65</v>
      </c>
      <c r="E13" s="50" t="s">
        <v>65</v>
      </c>
      <c r="F13" s="49">
        <v>2030</v>
      </c>
      <c r="G13" s="51">
        <v>1450</v>
      </c>
      <c r="H13" s="51" t="s">
        <v>66</v>
      </c>
      <c r="I13" s="81"/>
      <c r="J13" s="82"/>
      <c r="K13" s="54">
        <v>1.04</v>
      </c>
      <c r="L13" s="49">
        <v>0.31</v>
      </c>
      <c r="M13" s="55">
        <v>0</v>
      </c>
      <c r="N13" s="56">
        <f>((K13*G13)*L13)*0.00220462*(1-M13)</f>
        <v>1.0306157576000001</v>
      </c>
      <c r="O13" s="80"/>
      <c r="P13" s="58">
        <f>P$17*$N13</f>
        <v>0</v>
      </c>
      <c r="Q13" s="58">
        <f t="shared" ref="Q13:AA14" si="16">Q$17*$N13</f>
        <v>0</v>
      </c>
      <c r="R13" s="58">
        <f t="shared" si="16"/>
        <v>0</v>
      </c>
      <c r="S13" s="58">
        <f t="shared" si="16"/>
        <v>0</v>
      </c>
      <c r="T13" s="58">
        <f t="shared" si="16"/>
        <v>0</v>
      </c>
      <c r="U13" s="58">
        <f t="shared" si="16"/>
        <v>0</v>
      </c>
      <c r="V13" s="58">
        <f t="shared" si="16"/>
        <v>0</v>
      </c>
      <c r="W13" s="58">
        <f t="shared" si="16"/>
        <v>0</v>
      </c>
      <c r="X13" s="58">
        <f t="shared" si="16"/>
        <v>1030.6157576000001</v>
      </c>
      <c r="Y13" s="58">
        <f t="shared" si="16"/>
        <v>1545.9236364000001</v>
      </c>
      <c r="Z13" s="58">
        <f t="shared" si="16"/>
        <v>1030.6157576000001</v>
      </c>
      <c r="AA13" s="58">
        <f t="shared" si="16"/>
        <v>515.30787880000003</v>
      </c>
      <c r="AB13" s="59">
        <f>SUM(P13:AA13)</f>
        <v>4122.4630304000002</v>
      </c>
      <c r="AC13" s="83"/>
      <c r="AD13" s="85">
        <v>5.0000000000000001E-3</v>
      </c>
      <c r="AE13" s="86"/>
      <c r="AF13" s="49">
        <v>0.31</v>
      </c>
      <c r="AG13" s="55">
        <v>0</v>
      </c>
      <c r="AH13" s="62">
        <f>((SUM(AC13:AE13)*G13)*AF13)*0.00220462*(1-AG13)</f>
        <v>4.9548834500000001E-3</v>
      </c>
      <c r="AI13" s="58">
        <f>AI17*$AH13</f>
        <v>0</v>
      </c>
      <c r="AJ13" s="58">
        <f t="shared" ref="AJ13:AT13" si="17">AJ17*$AH13</f>
        <v>0</v>
      </c>
      <c r="AK13" s="58">
        <f t="shared" si="17"/>
        <v>0</v>
      </c>
      <c r="AL13" s="58">
        <f t="shared" si="17"/>
        <v>0</v>
      </c>
      <c r="AM13" s="58">
        <f t="shared" si="17"/>
        <v>0</v>
      </c>
      <c r="AN13" s="58">
        <f t="shared" si="17"/>
        <v>0</v>
      </c>
      <c r="AO13" s="58">
        <f t="shared" si="17"/>
        <v>0</v>
      </c>
      <c r="AP13" s="58">
        <f t="shared" si="17"/>
        <v>0</v>
      </c>
      <c r="AQ13" s="58">
        <f t="shared" si="17"/>
        <v>4.9548834500000005</v>
      </c>
      <c r="AR13" s="58">
        <f t="shared" si="17"/>
        <v>7.4323251749999999</v>
      </c>
      <c r="AS13" s="58">
        <f t="shared" si="17"/>
        <v>4.9548834500000005</v>
      </c>
      <c r="AT13" s="58">
        <f t="shared" si="17"/>
        <v>2.4774417250000003</v>
      </c>
      <c r="AU13" s="59">
        <f>SUM(AI13:AT13)</f>
        <v>19.819533800000002</v>
      </c>
      <c r="AV13" s="63">
        <f>AU13+AB13</f>
        <v>4142.2825641999998</v>
      </c>
    </row>
    <row r="14" spans="1:56" ht="15.6">
      <c r="A14" s="48" t="s">
        <v>60</v>
      </c>
      <c r="B14" s="49" t="s">
        <v>49</v>
      </c>
      <c r="C14" s="50" t="s">
        <v>50</v>
      </c>
      <c r="D14" s="50" t="s">
        <v>65</v>
      </c>
      <c r="E14" s="50" t="s">
        <v>65</v>
      </c>
      <c r="F14" s="49">
        <v>2030</v>
      </c>
      <c r="G14" s="51">
        <v>1450</v>
      </c>
      <c r="H14" s="51" t="s">
        <v>66</v>
      </c>
      <c r="I14" s="81"/>
      <c r="J14" s="82"/>
      <c r="K14" s="54">
        <v>1.04</v>
      </c>
      <c r="L14" s="49">
        <v>0.31</v>
      </c>
      <c r="M14" s="55">
        <v>0</v>
      </c>
      <c r="N14" s="56">
        <f>((K14*G14)*L14)*0.00220462*(1-M14)</f>
        <v>1.0306157576000001</v>
      </c>
      <c r="O14" s="80"/>
      <c r="P14" s="58">
        <f>P$17*$N14</f>
        <v>0</v>
      </c>
      <c r="Q14" s="58">
        <f t="shared" si="16"/>
        <v>0</v>
      </c>
      <c r="R14" s="58">
        <f t="shared" si="16"/>
        <v>0</v>
      </c>
      <c r="S14" s="58">
        <f t="shared" si="16"/>
        <v>0</v>
      </c>
      <c r="T14" s="58">
        <f t="shared" si="16"/>
        <v>0</v>
      </c>
      <c r="U14" s="58">
        <f t="shared" si="16"/>
        <v>0</v>
      </c>
      <c r="V14" s="58">
        <f t="shared" si="16"/>
        <v>0</v>
      </c>
      <c r="W14" s="58">
        <f t="shared" si="16"/>
        <v>0</v>
      </c>
      <c r="X14" s="58">
        <f t="shared" si="16"/>
        <v>1030.6157576000001</v>
      </c>
      <c r="Y14" s="58">
        <f t="shared" si="16"/>
        <v>1545.9236364000001</v>
      </c>
      <c r="Z14" s="58">
        <f t="shared" si="16"/>
        <v>1030.6157576000001</v>
      </c>
      <c r="AA14" s="58">
        <f t="shared" si="16"/>
        <v>515.30787880000003</v>
      </c>
      <c r="AB14" s="59">
        <f>SUM(P14:AA14)</f>
        <v>4122.4630304000002</v>
      </c>
      <c r="AC14" s="83"/>
      <c r="AD14" s="85">
        <v>5.0000000000000001E-3</v>
      </c>
      <c r="AE14" s="86"/>
      <c r="AF14" s="49">
        <v>0.31</v>
      </c>
      <c r="AG14" s="55">
        <v>0</v>
      </c>
      <c r="AH14" s="62">
        <f>((SUM(AC14:AE14)*G14)*AF14)*0.00220462*(1-AG14)</f>
        <v>4.9548834500000001E-3</v>
      </c>
      <c r="AI14" s="58">
        <f>AI17*$AH14</f>
        <v>0</v>
      </c>
      <c r="AJ14" s="58">
        <f t="shared" ref="AJ14:AT14" si="18">AJ17*$AH14</f>
        <v>0</v>
      </c>
      <c r="AK14" s="58">
        <f t="shared" si="18"/>
        <v>0</v>
      </c>
      <c r="AL14" s="58">
        <f t="shared" si="18"/>
        <v>0</v>
      </c>
      <c r="AM14" s="58">
        <f t="shared" si="18"/>
        <v>0</v>
      </c>
      <c r="AN14" s="58">
        <f t="shared" si="18"/>
        <v>0</v>
      </c>
      <c r="AO14" s="58">
        <f t="shared" si="18"/>
        <v>0</v>
      </c>
      <c r="AP14" s="58">
        <f t="shared" si="18"/>
        <v>0</v>
      </c>
      <c r="AQ14" s="58">
        <f t="shared" si="18"/>
        <v>4.9548834500000005</v>
      </c>
      <c r="AR14" s="58">
        <f t="shared" si="18"/>
        <v>7.4323251749999999</v>
      </c>
      <c r="AS14" s="58">
        <f t="shared" si="18"/>
        <v>4.9548834500000005</v>
      </c>
      <c r="AT14" s="58">
        <f t="shared" si="18"/>
        <v>2.4774417250000003</v>
      </c>
      <c r="AU14" s="59">
        <f>SUM(AI14:AT14)</f>
        <v>19.819533800000002</v>
      </c>
      <c r="AV14" s="63">
        <f>AU14+AB14</f>
        <v>4142.2825641999998</v>
      </c>
    </row>
    <row r="15" spans="1:56" ht="15.6">
      <c r="A15" s="48" t="s">
        <v>60</v>
      </c>
      <c r="B15" s="49" t="s">
        <v>52</v>
      </c>
      <c r="C15" s="49" t="s">
        <v>53</v>
      </c>
      <c r="D15" s="50" t="s">
        <v>61</v>
      </c>
      <c r="E15" s="50" t="s">
        <v>62</v>
      </c>
      <c r="F15" s="49">
        <v>2024</v>
      </c>
      <c r="G15" s="51">
        <v>87</v>
      </c>
      <c r="H15" s="51" t="s">
        <v>63</v>
      </c>
      <c r="I15" s="81"/>
      <c r="J15" s="82"/>
      <c r="K15" s="83">
        <v>3.22</v>
      </c>
      <c r="L15" s="49">
        <v>0.39</v>
      </c>
      <c r="M15" s="55">
        <v>0</v>
      </c>
      <c r="N15" s="56">
        <f>((K15*G15)*L15)*0.00220462*(1-M15)</f>
        <v>0.24086487625200007</v>
      </c>
      <c r="O15" s="80"/>
      <c r="P15" s="58">
        <f>P$17*$N15*0.66667</f>
        <v>0</v>
      </c>
      <c r="Q15" s="58">
        <f t="shared" ref="Q15:AA16" si="19">Q$17*$N15*0.66667</f>
        <v>0</v>
      </c>
      <c r="R15" s="58">
        <f t="shared" si="19"/>
        <v>0</v>
      </c>
      <c r="S15" s="58">
        <f t="shared" si="19"/>
        <v>0</v>
      </c>
      <c r="T15" s="58">
        <f t="shared" si="19"/>
        <v>0</v>
      </c>
      <c r="U15" s="58">
        <f t="shared" si="19"/>
        <v>0</v>
      </c>
      <c r="V15" s="58">
        <f t="shared" si="19"/>
        <v>0</v>
      </c>
      <c r="W15" s="58">
        <f t="shared" si="19"/>
        <v>0</v>
      </c>
      <c r="X15" s="58">
        <f>X$17*$N15*0.66667</f>
        <v>160.57738705092089</v>
      </c>
      <c r="Y15" s="58">
        <f t="shared" si="19"/>
        <v>240.86608057638134</v>
      </c>
      <c r="Z15" s="58">
        <f t="shared" si="19"/>
        <v>160.57738705092089</v>
      </c>
      <c r="AA15" s="58">
        <f t="shared" si="19"/>
        <v>80.288693525460445</v>
      </c>
      <c r="AB15" s="59">
        <f>SUM(P15:AA15)</f>
        <v>642.30954820368345</v>
      </c>
      <c r="AC15" s="83"/>
      <c r="AD15" s="60"/>
      <c r="AE15" s="84">
        <v>1.2999999999999999E-2</v>
      </c>
      <c r="AF15" s="49">
        <v>0.39</v>
      </c>
      <c r="AG15" s="55">
        <v>0</v>
      </c>
      <c r="AH15" s="62">
        <f>((SUM(AC15:AE15)*G15)*AF15)*0.00220462*(1-AG15)</f>
        <v>9.7243583580000007E-4</v>
      </c>
      <c r="AI15" s="58">
        <f>AI17*$AH15*0.66667</f>
        <v>0</v>
      </c>
      <c r="AJ15" s="58">
        <f t="shared" ref="AJ15:AT15" si="20">AJ17*$AH15*0.66667</f>
        <v>0</v>
      </c>
      <c r="AK15" s="58">
        <f t="shared" si="20"/>
        <v>0</v>
      </c>
      <c r="AL15" s="58">
        <f t="shared" si="20"/>
        <v>0</v>
      </c>
      <c r="AM15" s="58">
        <f t="shared" si="20"/>
        <v>0</v>
      </c>
      <c r="AN15" s="58">
        <f t="shared" si="20"/>
        <v>0</v>
      </c>
      <c r="AO15" s="58">
        <f t="shared" si="20"/>
        <v>0</v>
      </c>
      <c r="AP15" s="58">
        <f t="shared" si="20"/>
        <v>0</v>
      </c>
      <c r="AQ15" s="58">
        <f t="shared" si="20"/>
        <v>0.64829379865278602</v>
      </c>
      <c r="AR15" s="58">
        <f t="shared" si="20"/>
        <v>0.97244069797917909</v>
      </c>
      <c r="AS15" s="58">
        <f t="shared" si="20"/>
        <v>0.64829379865278602</v>
      </c>
      <c r="AT15" s="58">
        <f t="shared" si="20"/>
        <v>0.32414689932639301</v>
      </c>
      <c r="AU15" s="59">
        <f>SUM(AI15:AT15)</f>
        <v>2.5931751946111441</v>
      </c>
      <c r="AV15" s="63">
        <f>AU15+AB15</f>
        <v>644.9027233982946</v>
      </c>
    </row>
    <row r="16" spans="1:56" ht="15.6">
      <c r="A16" s="48" t="s">
        <v>60</v>
      </c>
      <c r="B16" s="49" t="s">
        <v>52</v>
      </c>
      <c r="C16" s="49" t="s">
        <v>53</v>
      </c>
      <c r="D16" s="50" t="s">
        <v>61</v>
      </c>
      <c r="E16" s="50" t="s">
        <v>62</v>
      </c>
      <c r="F16" s="49">
        <v>2024</v>
      </c>
      <c r="G16" s="51">
        <v>87</v>
      </c>
      <c r="H16" s="51" t="s">
        <v>63</v>
      </c>
      <c r="I16" s="81"/>
      <c r="J16" s="82"/>
      <c r="K16" s="83">
        <v>3.22</v>
      </c>
      <c r="L16" s="49">
        <v>0.39</v>
      </c>
      <c r="M16" s="55">
        <v>0</v>
      </c>
      <c r="N16" s="56">
        <f>((K16*G16)*L16)*0.00220462*(1-M16)</f>
        <v>0.24086487625200007</v>
      </c>
      <c r="O16" s="80"/>
      <c r="P16" s="58">
        <f>P$17*$N16*0.66667</f>
        <v>0</v>
      </c>
      <c r="Q16" s="58">
        <f t="shared" si="19"/>
        <v>0</v>
      </c>
      <c r="R16" s="58">
        <f t="shared" si="19"/>
        <v>0</v>
      </c>
      <c r="S16" s="58">
        <f t="shared" si="19"/>
        <v>0</v>
      </c>
      <c r="T16" s="58">
        <f t="shared" si="19"/>
        <v>0</v>
      </c>
      <c r="U16" s="58">
        <f t="shared" si="19"/>
        <v>0</v>
      </c>
      <c r="V16" s="58">
        <f t="shared" si="19"/>
        <v>0</v>
      </c>
      <c r="W16" s="58">
        <f t="shared" si="19"/>
        <v>0</v>
      </c>
      <c r="X16" s="58">
        <f t="shared" si="19"/>
        <v>160.57738705092089</v>
      </c>
      <c r="Y16" s="58">
        <f t="shared" si="19"/>
        <v>240.86608057638134</v>
      </c>
      <c r="Z16" s="58">
        <f t="shared" si="19"/>
        <v>160.57738705092089</v>
      </c>
      <c r="AA16" s="58">
        <f t="shared" si="19"/>
        <v>80.288693525460445</v>
      </c>
      <c r="AB16" s="59">
        <f>SUM(P16:AA16)</f>
        <v>642.30954820368345</v>
      </c>
      <c r="AC16" s="83"/>
      <c r="AD16" s="60"/>
      <c r="AE16" s="84">
        <v>1.2999999999999999E-2</v>
      </c>
      <c r="AF16" s="49">
        <v>0.39</v>
      </c>
      <c r="AG16" s="55">
        <v>0</v>
      </c>
      <c r="AH16" s="62">
        <f>((SUM(AC16:AE16)*G16)*AF16)*0.00220462*(1-AG16)</f>
        <v>9.7243583580000007E-4</v>
      </c>
      <c r="AI16" s="58">
        <f t="shared" ref="AI16:AT16" si="21">AI17*$AH16*0.66667</f>
        <v>0</v>
      </c>
      <c r="AJ16" s="58">
        <f t="shared" si="21"/>
        <v>0</v>
      </c>
      <c r="AK16" s="58">
        <f t="shared" si="21"/>
        <v>0</v>
      </c>
      <c r="AL16" s="58">
        <f t="shared" si="21"/>
        <v>0</v>
      </c>
      <c r="AM16" s="58">
        <f t="shared" si="21"/>
        <v>0</v>
      </c>
      <c r="AN16" s="58">
        <f t="shared" si="21"/>
        <v>0</v>
      </c>
      <c r="AO16" s="58">
        <f t="shared" si="21"/>
        <v>0</v>
      </c>
      <c r="AP16" s="58">
        <f t="shared" si="21"/>
        <v>0</v>
      </c>
      <c r="AQ16" s="58">
        <f t="shared" si="21"/>
        <v>0.64829379865278602</v>
      </c>
      <c r="AR16" s="58">
        <f t="shared" si="21"/>
        <v>0.97244069797917909</v>
      </c>
      <c r="AS16" s="58">
        <f t="shared" si="21"/>
        <v>0.64829379865278602</v>
      </c>
      <c r="AT16" s="58">
        <f t="shared" si="21"/>
        <v>0.32414689932639301</v>
      </c>
      <c r="AU16" s="59">
        <f>SUM(AI16:AT16)</f>
        <v>2.5931751946111441</v>
      </c>
      <c r="AV16" s="63">
        <f>AU16+AB16</f>
        <v>644.9027233982946</v>
      </c>
    </row>
    <row r="17" spans="1:48" ht="30">
      <c r="A17" s="64" t="s">
        <v>67</v>
      </c>
      <c r="B17" s="65"/>
      <c r="C17" s="65" t="s">
        <v>57</v>
      </c>
      <c r="D17" s="66">
        <v>0.66666000000000003</v>
      </c>
      <c r="E17" s="67"/>
      <c r="F17" s="65"/>
      <c r="G17" s="68"/>
      <c r="H17" s="68"/>
      <c r="I17" s="69"/>
      <c r="J17" s="70"/>
      <c r="K17" s="71"/>
      <c r="L17" s="65"/>
      <c r="M17" s="66"/>
      <c r="N17" s="72"/>
      <c r="O17" s="73" t="s">
        <v>58</v>
      </c>
      <c r="P17" s="74"/>
      <c r="Q17" s="74"/>
      <c r="R17" s="74"/>
      <c r="S17" s="74"/>
      <c r="T17" s="74"/>
      <c r="U17" s="74"/>
      <c r="V17" s="74"/>
      <c r="W17" s="74"/>
      <c r="X17" s="74">
        <v>1000</v>
      </c>
      <c r="Y17" s="74">
        <v>1500</v>
      </c>
      <c r="Z17" s="74">
        <v>1000</v>
      </c>
      <c r="AA17" s="74">
        <v>500</v>
      </c>
      <c r="AB17" s="75"/>
      <c r="AC17" s="71"/>
      <c r="AD17" s="76"/>
      <c r="AE17" s="76"/>
      <c r="AF17" s="65"/>
      <c r="AG17" s="66"/>
      <c r="AH17" s="77"/>
      <c r="AI17" s="74">
        <f t="shared" ref="AI17:AT17" si="22">P17</f>
        <v>0</v>
      </c>
      <c r="AJ17" s="74">
        <f t="shared" si="22"/>
        <v>0</v>
      </c>
      <c r="AK17" s="74">
        <f t="shared" si="22"/>
        <v>0</v>
      </c>
      <c r="AL17" s="74">
        <f t="shared" si="22"/>
        <v>0</v>
      </c>
      <c r="AM17" s="74">
        <f t="shared" si="22"/>
        <v>0</v>
      </c>
      <c r="AN17" s="74">
        <f t="shared" si="22"/>
        <v>0</v>
      </c>
      <c r="AO17" s="74">
        <f t="shared" si="22"/>
        <v>0</v>
      </c>
      <c r="AP17" s="74">
        <f t="shared" si="22"/>
        <v>0</v>
      </c>
      <c r="AQ17" s="74">
        <f t="shared" si="22"/>
        <v>1000</v>
      </c>
      <c r="AR17" s="74">
        <f t="shared" si="22"/>
        <v>1500</v>
      </c>
      <c r="AS17" s="74">
        <f t="shared" si="22"/>
        <v>1000</v>
      </c>
      <c r="AT17" s="74">
        <f t="shared" si="22"/>
        <v>500</v>
      </c>
      <c r="AU17" s="75"/>
      <c r="AV17" s="78"/>
    </row>
    <row r="18" spans="1:48" ht="15.6">
      <c r="A18" s="87" t="s">
        <v>68</v>
      </c>
      <c r="B18" s="49" t="s">
        <v>49</v>
      </c>
      <c r="C18" s="50" t="s">
        <v>50</v>
      </c>
      <c r="D18" s="50" t="s">
        <v>51</v>
      </c>
      <c r="E18" s="50" t="s">
        <v>51</v>
      </c>
      <c r="F18" s="49">
        <v>2021</v>
      </c>
      <c r="G18" s="51">
        <v>1450</v>
      </c>
      <c r="H18" s="51">
        <v>4</v>
      </c>
      <c r="I18" s="52">
        <v>2028</v>
      </c>
      <c r="J18" s="53">
        <f>I18+2</f>
        <v>2030</v>
      </c>
      <c r="K18" s="54">
        <v>1.04</v>
      </c>
      <c r="L18" s="49">
        <v>0.31</v>
      </c>
      <c r="M18" s="55">
        <v>0</v>
      </c>
      <c r="N18" s="56">
        <f>((K18*G18)*L18)*0.00220462*(1-M18)</f>
        <v>1.0306157576000001</v>
      </c>
      <c r="O18" s="57"/>
      <c r="P18" s="58">
        <f>P22*$N18</f>
        <v>2061.2315152000001</v>
      </c>
      <c r="Q18" s="58">
        <f>Q22*$N18</f>
        <v>1545.9236364000001</v>
      </c>
      <c r="R18" s="58">
        <f>R22*$N18</f>
        <v>1545.9236364000001</v>
      </c>
      <c r="S18" s="58">
        <f>S22*$N18</f>
        <v>1288.2696970000002</v>
      </c>
      <c r="T18" s="58">
        <f t="shared" ref="T18:AA18" si="23">T22*$N18</f>
        <v>0</v>
      </c>
      <c r="U18" s="58">
        <f t="shared" si="23"/>
        <v>0</v>
      </c>
      <c r="V18" s="58">
        <f t="shared" si="23"/>
        <v>0</v>
      </c>
      <c r="W18" s="58">
        <f t="shared" si="23"/>
        <v>0</v>
      </c>
      <c r="X18" s="58">
        <f t="shared" si="23"/>
        <v>0</v>
      </c>
      <c r="Y18" s="58">
        <f t="shared" si="23"/>
        <v>0</v>
      </c>
      <c r="Z18" s="58">
        <f t="shared" si="23"/>
        <v>0</v>
      </c>
      <c r="AA18" s="58">
        <f t="shared" si="23"/>
        <v>0</v>
      </c>
      <c r="AB18" s="59">
        <f>SUM(P18:AA18)</f>
        <v>6441.3484850000004</v>
      </c>
      <c r="AC18" s="54">
        <v>0.03</v>
      </c>
      <c r="AD18" s="60"/>
      <c r="AE18" s="61"/>
      <c r="AF18" s="49">
        <v>0.31</v>
      </c>
      <c r="AG18" s="55">
        <v>0.3</v>
      </c>
      <c r="AH18" s="62">
        <f>((SUM(AC18:AE18)*G18)*AF18)*0.00220462*(1-AG18)</f>
        <v>2.081051049E-2</v>
      </c>
      <c r="AI18" s="58">
        <f>AI22*$AH18</f>
        <v>41.621020979999997</v>
      </c>
      <c r="AJ18" s="58">
        <f t="shared" ref="AJ18:AT18" si="24">AJ22*$AH18</f>
        <v>31.215765734999998</v>
      </c>
      <c r="AK18" s="58">
        <f t="shared" si="24"/>
        <v>31.215765734999998</v>
      </c>
      <c r="AL18" s="58">
        <f t="shared" si="24"/>
        <v>26.013138112499998</v>
      </c>
      <c r="AM18" s="58">
        <f t="shared" si="24"/>
        <v>0</v>
      </c>
      <c r="AN18" s="58">
        <f t="shared" si="24"/>
        <v>0</v>
      </c>
      <c r="AO18" s="58">
        <f t="shared" si="24"/>
        <v>0</v>
      </c>
      <c r="AP18" s="58">
        <f t="shared" si="24"/>
        <v>0</v>
      </c>
      <c r="AQ18" s="58">
        <f t="shared" si="24"/>
        <v>0</v>
      </c>
      <c r="AR18" s="58">
        <f t="shared" si="24"/>
        <v>0</v>
      </c>
      <c r="AS18" s="58">
        <f t="shared" si="24"/>
        <v>0</v>
      </c>
      <c r="AT18" s="58">
        <f t="shared" si="24"/>
        <v>0</v>
      </c>
      <c r="AU18" s="59">
        <f>SUM(AI18:AT18)</f>
        <v>130.06569056249998</v>
      </c>
      <c r="AV18" s="63">
        <f>AU18+AB18</f>
        <v>6571.4141755625005</v>
      </c>
    </row>
    <row r="19" spans="1:48" ht="15.6">
      <c r="A19" s="87" t="s">
        <v>68</v>
      </c>
      <c r="B19" s="49" t="s">
        <v>49</v>
      </c>
      <c r="C19" s="50" t="s">
        <v>50</v>
      </c>
      <c r="D19" s="50" t="s">
        <v>51</v>
      </c>
      <c r="E19" s="50" t="s">
        <v>51</v>
      </c>
      <c r="F19" s="49">
        <v>2021</v>
      </c>
      <c r="G19" s="51">
        <v>1450</v>
      </c>
      <c r="H19" s="51">
        <v>4</v>
      </c>
      <c r="I19" s="52">
        <v>2028</v>
      </c>
      <c r="J19" s="53">
        <f>I19+2</f>
        <v>2030</v>
      </c>
      <c r="K19" s="54">
        <v>1.04</v>
      </c>
      <c r="L19" s="49">
        <v>0.31</v>
      </c>
      <c r="M19" s="55">
        <v>0</v>
      </c>
      <c r="N19" s="56">
        <f>((K19*G19)*L19)*0.00220462*(1-M19)</f>
        <v>1.0306157576000001</v>
      </c>
      <c r="O19" s="57"/>
      <c r="P19" s="58">
        <f>P22*$N19</f>
        <v>2061.2315152000001</v>
      </c>
      <c r="Q19" s="58">
        <f>Q22*$N19</f>
        <v>1545.9236364000001</v>
      </c>
      <c r="R19" s="58">
        <f>R22*$N19</f>
        <v>1545.9236364000001</v>
      </c>
      <c r="S19" s="58">
        <f>S22*$N19</f>
        <v>1288.2696970000002</v>
      </c>
      <c r="T19" s="58">
        <f t="shared" ref="T19:AA19" si="25">T22*$N19</f>
        <v>0</v>
      </c>
      <c r="U19" s="58">
        <f t="shared" si="25"/>
        <v>0</v>
      </c>
      <c r="V19" s="58">
        <f t="shared" si="25"/>
        <v>0</v>
      </c>
      <c r="W19" s="58">
        <f t="shared" si="25"/>
        <v>0</v>
      </c>
      <c r="X19" s="58">
        <f t="shared" si="25"/>
        <v>0</v>
      </c>
      <c r="Y19" s="58">
        <f t="shared" si="25"/>
        <v>0</v>
      </c>
      <c r="Z19" s="58">
        <f t="shared" si="25"/>
        <v>0</v>
      </c>
      <c r="AA19" s="58">
        <f t="shared" si="25"/>
        <v>0</v>
      </c>
      <c r="AB19" s="59">
        <f>SUM(P19:AA19)</f>
        <v>6441.3484850000004</v>
      </c>
      <c r="AC19" s="54">
        <v>0.03</v>
      </c>
      <c r="AD19" s="60"/>
      <c r="AE19" s="61"/>
      <c r="AF19" s="49">
        <v>0.31</v>
      </c>
      <c r="AG19" s="55">
        <v>0.3</v>
      </c>
      <c r="AH19" s="62">
        <f>((SUM(AC19:AE19)*G19)*AF19)*0.00220462*(1-AG19)</f>
        <v>2.081051049E-2</v>
      </c>
      <c r="AI19" s="58">
        <f>AI22*$AH19</f>
        <v>41.621020979999997</v>
      </c>
      <c r="AJ19" s="58">
        <f t="shared" ref="AJ19:AT19" si="26">AJ22*$AH19</f>
        <v>31.215765734999998</v>
      </c>
      <c r="AK19" s="58">
        <f t="shared" si="26"/>
        <v>31.215765734999998</v>
      </c>
      <c r="AL19" s="58">
        <f t="shared" si="26"/>
        <v>26.013138112499998</v>
      </c>
      <c r="AM19" s="58">
        <f t="shared" si="26"/>
        <v>0</v>
      </c>
      <c r="AN19" s="58">
        <f t="shared" si="26"/>
        <v>0</v>
      </c>
      <c r="AO19" s="58">
        <f t="shared" si="26"/>
        <v>0</v>
      </c>
      <c r="AP19" s="58">
        <f t="shared" si="26"/>
        <v>0</v>
      </c>
      <c r="AQ19" s="58">
        <f t="shared" si="26"/>
        <v>0</v>
      </c>
      <c r="AR19" s="58">
        <f t="shared" si="26"/>
        <v>0</v>
      </c>
      <c r="AS19" s="58">
        <f t="shared" si="26"/>
        <v>0</v>
      </c>
      <c r="AT19" s="58">
        <f t="shared" si="26"/>
        <v>0</v>
      </c>
      <c r="AU19" s="59">
        <f>SUM(AI19:AT19)</f>
        <v>130.06569056249998</v>
      </c>
      <c r="AV19" s="63">
        <f>AU19+AB19</f>
        <v>6571.4141755625005</v>
      </c>
    </row>
    <row r="20" spans="1:48" ht="15.6">
      <c r="A20" s="87" t="s">
        <v>68</v>
      </c>
      <c r="B20" s="49" t="s">
        <v>52</v>
      </c>
      <c r="C20" s="49" t="s">
        <v>53</v>
      </c>
      <c r="D20" s="50" t="s">
        <v>54</v>
      </c>
      <c r="E20" s="50" t="s">
        <v>55</v>
      </c>
      <c r="F20" s="49">
        <v>2008</v>
      </c>
      <c r="G20" s="51">
        <v>87</v>
      </c>
      <c r="H20" s="51">
        <v>2</v>
      </c>
      <c r="I20" s="52">
        <v>2024</v>
      </c>
      <c r="J20" s="53">
        <f>I20+2</f>
        <v>2026</v>
      </c>
      <c r="K20" s="54">
        <v>4.0199999999999996</v>
      </c>
      <c r="L20" s="49">
        <v>0.39</v>
      </c>
      <c r="M20" s="55">
        <v>0.1</v>
      </c>
      <c r="N20" s="56">
        <f>((K20*G20)*L20)*0.00220462*(1-M20)</f>
        <v>0.27063637337879998</v>
      </c>
      <c r="O20" s="57"/>
      <c r="P20" s="58">
        <f>P22*$N20*0.66667</f>
        <v>360.85030208088915</v>
      </c>
      <c r="Q20" s="58">
        <f>Q22*$N20*0.66667</f>
        <v>270.63772656066686</v>
      </c>
      <c r="R20" s="58">
        <f>R22*$N20*0.66667</f>
        <v>270.63772656066686</v>
      </c>
      <c r="S20" s="58">
        <f>S22*$N20*0.66667</f>
        <v>225.53143880055575</v>
      </c>
      <c r="T20" s="58">
        <f t="shared" ref="T20:AA20" si="27">T22*$N20*0.66667</f>
        <v>0</v>
      </c>
      <c r="U20" s="58">
        <f t="shared" si="27"/>
        <v>0</v>
      </c>
      <c r="V20" s="58">
        <f t="shared" si="27"/>
        <v>0</v>
      </c>
      <c r="W20" s="58">
        <f t="shared" si="27"/>
        <v>0</v>
      </c>
      <c r="X20" s="58">
        <f t="shared" si="27"/>
        <v>0</v>
      </c>
      <c r="Y20" s="58">
        <f t="shared" si="27"/>
        <v>0</v>
      </c>
      <c r="Z20" s="58">
        <f t="shared" si="27"/>
        <v>0</v>
      </c>
      <c r="AA20" s="58">
        <f t="shared" si="27"/>
        <v>0</v>
      </c>
      <c r="AB20" s="59">
        <f>SUM(P20:AA20)</f>
        <v>1127.6571940027784</v>
      </c>
      <c r="AC20" s="54">
        <v>0.17</v>
      </c>
      <c r="AD20" s="60"/>
      <c r="AE20" s="60"/>
      <c r="AF20" s="49">
        <v>0.39</v>
      </c>
      <c r="AG20" s="55">
        <v>0.3</v>
      </c>
      <c r="AH20" s="62">
        <f>((SUM(AC20:AE20)*G20)*AF20)*0.00220462*(1-AG20)</f>
        <v>8.9015280354000012E-3</v>
      </c>
      <c r="AI20" s="58">
        <f>AI22*$AH20*0.66667</f>
        <v>11.868763390720238</v>
      </c>
      <c r="AJ20" s="58">
        <f t="shared" ref="AJ20:AT20" si="28">AJ22*$AH20*0.66667</f>
        <v>8.901572543040178</v>
      </c>
      <c r="AK20" s="58">
        <f t="shared" si="28"/>
        <v>8.901572543040178</v>
      </c>
      <c r="AL20" s="58">
        <f t="shared" si="28"/>
        <v>7.417977119200148</v>
      </c>
      <c r="AM20" s="58">
        <f t="shared" si="28"/>
        <v>0</v>
      </c>
      <c r="AN20" s="58">
        <f t="shared" si="28"/>
        <v>0</v>
      </c>
      <c r="AO20" s="58">
        <f t="shared" si="28"/>
        <v>0</v>
      </c>
      <c r="AP20" s="58">
        <f t="shared" si="28"/>
        <v>0</v>
      </c>
      <c r="AQ20" s="58">
        <f t="shared" si="28"/>
        <v>0</v>
      </c>
      <c r="AR20" s="58">
        <f t="shared" si="28"/>
        <v>0</v>
      </c>
      <c r="AS20" s="58">
        <f t="shared" si="28"/>
        <v>0</v>
      </c>
      <c r="AT20" s="58">
        <f t="shared" si="28"/>
        <v>0</v>
      </c>
      <c r="AU20" s="59">
        <f>SUM(AI20:AT20)</f>
        <v>37.089885596000741</v>
      </c>
      <c r="AV20" s="63">
        <f>AU20+AB20</f>
        <v>1164.7470795987792</v>
      </c>
    </row>
    <row r="21" spans="1:48" ht="15.6">
      <c r="A21" s="87" t="s">
        <v>68</v>
      </c>
      <c r="B21" s="49" t="s">
        <v>52</v>
      </c>
      <c r="C21" s="49" t="s">
        <v>53</v>
      </c>
      <c r="D21" s="50" t="s">
        <v>54</v>
      </c>
      <c r="E21" s="50" t="s">
        <v>55</v>
      </c>
      <c r="F21" s="49">
        <v>2008</v>
      </c>
      <c r="G21" s="51">
        <v>87</v>
      </c>
      <c r="H21" s="51">
        <v>2</v>
      </c>
      <c r="I21" s="52">
        <v>2024</v>
      </c>
      <c r="J21" s="53">
        <f>I21+2</f>
        <v>2026</v>
      </c>
      <c r="K21" s="54">
        <v>4.0199999999999996</v>
      </c>
      <c r="L21" s="49">
        <v>0.39</v>
      </c>
      <c r="M21" s="55">
        <v>0.1</v>
      </c>
      <c r="N21" s="56">
        <f>((K21*G21)*L21)*0.00220462*(1-M21)</f>
        <v>0.27063637337879998</v>
      </c>
      <c r="O21" s="57"/>
      <c r="P21" s="58">
        <f>P22*$N21*0.66667</f>
        <v>360.85030208088915</v>
      </c>
      <c r="Q21" s="58">
        <f>Q22*$N21*0.66667</f>
        <v>270.63772656066686</v>
      </c>
      <c r="R21" s="58">
        <f>R22*$N21*0.66667</f>
        <v>270.63772656066686</v>
      </c>
      <c r="S21" s="58">
        <f>S22*$N21*0.66667</f>
        <v>225.53143880055575</v>
      </c>
      <c r="T21" s="58">
        <f t="shared" ref="T21:AA21" si="29">T22*$N21*0.66667</f>
        <v>0</v>
      </c>
      <c r="U21" s="58">
        <f t="shared" si="29"/>
        <v>0</v>
      </c>
      <c r="V21" s="58">
        <f t="shared" si="29"/>
        <v>0</v>
      </c>
      <c r="W21" s="58">
        <f t="shared" si="29"/>
        <v>0</v>
      </c>
      <c r="X21" s="58">
        <f t="shared" si="29"/>
        <v>0</v>
      </c>
      <c r="Y21" s="58">
        <f t="shared" si="29"/>
        <v>0</v>
      </c>
      <c r="Z21" s="58">
        <f t="shared" si="29"/>
        <v>0</v>
      </c>
      <c r="AA21" s="58">
        <f t="shared" si="29"/>
        <v>0</v>
      </c>
      <c r="AB21" s="59">
        <f>SUM(P21:AA21)</f>
        <v>1127.6571940027784</v>
      </c>
      <c r="AC21" s="54">
        <v>0.17</v>
      </c>
      <c r="AD21" s="60"/>
      <c r="AE21" s="60"/>
      <c r="AF21" s="49">
        <v>0.39</v>
      </c>
      <c r="AG21" s="55">
        <v>0.3</v>
      </c>
      <c r="AH21" s="62">
        <f>((SUM(AC21:AE21)*G21)*AF21)*0.00220462*(1-AG21)</f>
        <v>8.9015280354000012E-3</v>
      </c>
      <c r="AI21" s="58">
        <f t="shared" ref="AI21:AT21" si="30">AI22*$AH21*0.66667</f>
        <v>11.868763390720238</v>
      </c>
      <c r="AJ21" s="58">
        <f t="shared" si="30"/>
        <v>8.901572543040178</v>
      </c>
      <c r="AK21" s="58">
        <f t="shared" si="30"/>
        <v>8.901572543040178</v>
      </c>
      <c r="AL21" s="58">
        <f t="shared" si="30"/>
        <v>7.417977119200148</v>
      </c>
      <c r="AM21" s="58">
        <f t="shared" si="30"/>
        <v>0</v>
      </c>
      <c r="AN21" s="58">
        <f t="shared" si="30"/>
        <v>0</v>
      </c>
      <c r="AO21" s="58">
        <f t="shared" si="30"/>
        <v>0</v>
      </c>
      <c r="AP21" s="58">
        <f t="shared" si="30"/>
        <v>0</v>
      </c>
      <c r="AQ21" s="58">
        <f t="shared" si="30"/>
        <v>0</v>
      </c>
      <c r="AR21" s="58">
        <f t="shared" si="30"/>
        <v>0</v>
      </c>
      <c r="AS21" s="58">
        <f t="shared" si="30"/>
        <v>0</v>
      </c>
      <c r="AT21" s="58">
        <f t="shared" si="30"/>
        <v>0</v>
      </c>
      <c r="AU21" s="59">
        <f>SUM(AI21:AT21)</f>
        <v>37.089885596000741</v>
      </c>
      <c r="AV21" s="63">
        <f>AU21+AB21</f>
        <v>1164.7470795987792</v>
      </c>
    </row>
    <row r="22" spans="1:48" ht="30">
      <c r="A22" s="64" t="s">
        <v>69</v>
      </c>
      <c r="B22" s="65"/>
      <c r="C22" s="65" t="s">
        <v>57</v>
      </c>
      <c r="D22" s="66">
        <v>0.66700000000000004</v>
      </c>
      <c r="E22" s="67"/>
      <c r="F22" s="65"/>
      <c r="G22" s="68"/>
      <c r="H22" s="68"/>
      <c r="I22" s="69"/>
      <c r="J22" s="70"/>
      <c r="K22" s="71"/>
      <c r="L22" s="65"/>
      <c r="M22" s="66"/>
      <c r="N22" s="72"/>
      <c r="O22" s="73" t="s">
        <v>58</v>
      </c>
      <c r="P22" s="74">
        <v>2000</v>
      </c>
      <c r="Q22" s="74">
        <v>1500</v>
      </c>
      <c r="R22" s="74">
        <v>1500</v>
      </c>
      <c r="S22" s="74">
        <v>1250</v>
      </c>
      <c r="T22" s="74"/>
      <c r="U22" s="74"/>
      <c r="V22" s="74"/>
      <c r="W22" s="74"/>
      <c r="X22" s="74"/>
      <c r="Y22" s="74"/>
      <c r="Z22" s="74"/>
      <c r="AA22" s="74"/>
      <c r="AB22" s="75"/>
      <c r="AC22" s="71"/>
      <c r="AD22" s="76"/>
      <c r="AE22" s="76"/>
      <c r="AF22" s="65"/>
      <c r="AG22" s="66"/>
      <c r="AH22" s="77"/>
      <c r="AI22" s="74">
        <f t="shared" ref="AI22:AT22" si="31">P22</f>
        <v>2000</v>
      </c>
      <c r="AJ22" s="74">
        <f t="shared" si="31"/>
        <v>1500</v>
      </c>
      <c r="AK22" s="74">
        <f t="shared" si="31"/>
        <v>1500</v>
      </c>
      <c r="AL22" s="74">
        <f t="shared" si="31"/>
        <v>1250</v>
      </c>
      <c r="AM22" s="74">
        <f t="shared" si="31"/>
        <v>0</v>
      </c>
      <c r="AN22" s="74">
        <f t="shared" si="31"/>
        <v>0</v>
      </c>
      <c r="AO22" s="74">
        <f t="shared" si="31"/>
        <v>0</v>
      </c>
      <c r="AP22" s="74">
        <f t="shared" si="31"/>
        <v>0</v>
      </c>
      <c r="AQ22" s="74">
        <f t="shared" si="31"/>
        <v>0</v>
      </c>
      <c r="AR22" s="74">
        <f t="shared" si="31"/>
        <v>0</v>
      </c>
      <c r="AS22" s="74">
        <f t="shared" si="31"/>
        <v>0</v>
      </c>
      <c r="AT22" s="74">
        <f t="shared" si="31"/>
        <v>0</v>
      </c>
      <c r="AU22" s="75"/>
      <c r="AV22" s="78"/>
    </row>
    <row r="23" spans="1:48" ht="15.6">
      <c r="A23" s="87" t="s">
        <v>68</v>
      </c>
      <c r="B23" s="49" t="s">
        <v>49</v>
      </c>
      <c r="C23" s="50" t="s">
        <v>50</v>
      </c>
      <c r="D23" s="50" t="s">
        <v>51</v>
      </c>
      <c r="E23" s="50" t="s">
        <v>51</v>
      </c>
      <c r="F23" s="49">
        <v>2021</v>
      </c>
      <c r="G23" s="51">
        <v>1450</v>
      </c>
      <c r="H23" s="51">
        <v>4</v>
      </c>
      <c r="I23" s="79">
        <v>2028</v>
      </c>
      <c r="J23" s="53">
        <f>I23+2</f>
        <v>2030</v>
      </c>
      <c r="K23" s="54">
        <v>1.04</v>
      </c>
      <c r="L23" s="49">
        <v>0.31</v>
      </c>
      <c r="M23" s="55">
        <v>0</v>
      </c>
      <c r="N23" s="56">
        <f>((K23*G23)*L23)*0.00220462*(1-M23)</f>
        <v>1.0306157576000001</v>
      </c>
      <c r="O23" s="80"/>
      <c r="P23" s="58">
        <f>P27*$N23</f>
        <v>0</v>
      </c>
      <c r="Q23" s="58">
        <f>Q27*$N23</f>
        <v>0</v>
      </c>
      <c r="R23" s="58">
        <f>R27*$N23</f>
        <v>0</v>
      </c>
      <c r="S23" s="58">
        <f>S27*$N23</f>
        <v>0</v>
      </c>
      <c r="T23" s="58">
        <f t="shared" ref="T23:AA23" si="32">T27*$N23</f>
        <v>772.96181820000004</v>
      </c>
      <c r="U23" s="58">
        <f t="shared" si="32"/>
        <v>1030.6157576000001</v>
      </c>
      <c r="V23" s="58">
        <f t="shared" si="32"/>
        <v>1545.9236364000001</v>
      </c>
      <c r="W23" s="58">
        <f t="shared" si="32"/>
        <v>2061.2315152000001</v>
      </c>
      <c r="X23" s="58">
        <f t="shared" si="32"/>
        <v>0</v>
      </c>
      <c r="Y23" s="58">
        <f t="shared" si="32"/>
        <v>0</v>
      </c>
      <c r="Z23" s="58">
        <f t="shared" si="32"/>
        <v>0</v>
      </c>
      <c r="AA23" s="58">
        <f t="shared" si="32"/>
        <v>0</v>
      </c>
      <c r="AB23" s="59">
        <f>SUM(P23:AA23)</f>
        <v>5410.7327273999999</v>
      </c>
      <c r="AC23" s="54">
        <v>0.03</v>
      </c>
      <c r="AD23" s="60"/>
      <c r="AE23" s="86"/>
      <c r="AF23" s="49">
        <v>0.31</v>
      </c>
      <c r="AG23" s="55">
        <v>0.3</v>
      </c>
      <c r="AH23" s="62">
        <f>((SUM(AC23:AE23)*G23)*AF23)*0.00220462*(1-AG23)</f>
        <v>2.081051049E-2</v>
      </c>
      <c r="AI23" s="58">
        <f>AI27*$AH23</f>
        <v>0</v>
      </c>
      <c r="AJ23" s="58">
        <f t="shared" ref="AJ23:AT23" si="33">AJ27*$AH23</f>
        <v>0</v>
      </c>
      <c r="AK23" s="58">
        <f t="shared" si="33"/>
        <v>0</v>
      </c>
      <c r="AL23" s="58">
        <f t="shared" si="33"/>
        <v>0</v>
      </c>
      <c r="AM23" s="58">
        <f t="shared" si="33"/>
        <v>15.607882867499999</v>
      </c>
      <c r="AN23" s="58">
        <f t="shared" si="33"/>
        <v>20.810510489999999</v>
      </c>
      <c r="AO23" s="58">
        <f t="shared" si="33"/>
        <v>31.215765734999998</v>
      </c>
      <c r="AP23" s="58">
        <f t="shared" si="33"/>
        <v>41.621020979999997</v>
      </c>
      <c r="AQ23" s="58">
        <f t="shared" si="33"/>
        <v>0</v>
      </c>
      <c r="AR23" s="58">
        <f t="shared" si="33"/>
        <v>0</v>
      </c>
      <c r="AS23" s="58">
        <f t="shared" si="33"/>
        <v>0</v>
      </c>
      <c r="AT23" s="58">
        <f t="shared" si="33"/>
        <v>0</v>
      </c>
      <c r="AU23" s="59">
        <f>SUM(AI23:AT23)</f>
        <v>109.2551800725</v>
      </c>
      <c r="AV23" s="63">
        <f>AU23+AB23</f>
        <v>5519.9879074724995</v>
      </c>
    </row>
    <row r="24" spans="1:48" ht="15.6">
      <c r="A24" s="87" t="s">
        <v>68</v>
      </c>
      <c r="B24" s="49" t="s">
        <v>49</v>
      </c>
      <c r="C24" s="50" t="s">
        <v>50</v>
      </c>
      <c r="D24" s="50" t="s">
        <v>51</v>
      </c>
      <c r="E24" s="50" t="s">
        <v>51</v>
      </c>
      <c r="F24" s="49">
        <v>2021</v>
      </c>
      <c r="G24" s="51">
        <v>1450</v>
      </c>
      <c r="H24" s="51">
        <v>4</v>
      </c>
      <c r="I24" s="79">
        <v>2028</v>
      </c>
      <c r="J24" s="53">
        <f>I24+2</f>
        <v>2030</v>
      </c>
      <c r="K24" s="54">
        <v>1.04</v>
      </c>
      <c r="L24" s="49">
        <v>0.31</v>
      </c>
      <c r="M24" s="55">
        <v>0</v>
      </c>
      <c r="N24" s="56">
        <f>((K24*G24)*L24)*0.00220462*(1-M24)</f>
        <v>1.0306157576000001</v>
      </c>
      <c r="O24" s="80"/>
      <c r="P24" s="58">
        <f>P27*$N24</f>
        <v>0</v>
      </c>
      <c r="Q24" s="58">
        <f>Q27*$N24</f>
        <v>0</v>
      </c>
      <c r="R24" s="58">
        <f>R27*$N24</f>
        <v>0</v>
      </c>
      <c r="S24" s="58">
        <f>S27*$N24</f>
        <v>0</v>
      </c>
      <c r="T24" s="58">
        <f t="shared" ref="T24:AA24" si="34">T27*$N24</f>
        <v>772.96181820000004</v>
      </c>
      <c r="U24" s="58">
        <f t="shared" si="34"/>
        <v>1030.6157576000001</v>
      </c>
      <c r="V24" s="58">
        <f t="shared" si="34"/>
        <v>1545.9236364000001</v>
      </c>
      <c r="W24" s="58">
        <f t="shared" si="34"/>
        <v>2061.2315152000001</v>
      </c>
      <c r="X24" s="58">
        <f t="shared" si="34"/>
        <v>0</v>
      </c>
      <c r="Y24" s="58">
        <f t="shared" si="34"/>
        <v>0</v>
      </c>
      <c r="Z24" s="58">
        <f t="shared" si="34"/>
        <v>0</v>
      </c>
      <c r="AA24" s="58">
        <f t="shared" si="34"/>
        <v>0</v>
      </c>
      <c r="AB24" s="59">
        <f>SUM(P24:AA24)</f>
        <v>5410.7327273999999</v>
      </c>
      <c r="AC24" s="54">
        <v>0.03</v>
      </c>
      <c r="AD24" s="60"/>
      <c r="AE24" s="86"/>
      <c r="AF24" s="49">
        <v>0.31</v>
      </c>
      <c r="AG24" s="55">
        <v>0.3</v>
      </c>
      <c r="AH24" s="62">
        <f>((SUM(AC24:AE24)*G24)*AF24)*0.00220462*(1-AG24)</f>
        <v>2.081051049E-2</v>
      </c>
      <c r="AI24" s="58">
        <f>AI27*$AH24</f>
        <v>0</v>
      </c>
      <c r="AJ24" s="58">
        <f t="shared" ref="AJ24:AT24" si="35">AJ27*$AH24</f>
        <v>0</v>
      </c>
      <c r="AK24" s="58">
        <f t="shared" si="35"/>
        <v>0</v>
      </c>
      <c r="AL24" s="58">
        <f t="shared" si="35"/>
        <v>0</v>
      </c>
      <c r="AM24" s="58">
        <f t="shared" si="35"/>
        <v>15.607882867499999</v>
      </c>
      <c r="AN24" s="58">
        <f t="shared" si="35"/>
        <v>20.810510489999999</v>
      </c>
      <c r="AO24" s="58">
        <f t="shared" si="35"/>
        <v>31.215765734999998</v>
      </c>
      <c r="AP24" s="58">
        <f t="shared" si="35"/>
        <v>41.621020979999997</v>
      </c>
      <c r="AQ24" s="58">
        <f t="shared" si="35"/>
        <v>0</v>
      </c>
      <c r="AR24" s="58">
        <f t="shared" si="35"/>
        <v>0</v>
      </c>
      <c r="AS24" s="58">
        <f t="shared" si="35"/>
        <v>0</v>
      </c>
      <c r="AT24" s="58">
        <f t="shared" si="35"/>
        <v>0</v>
      </c>
      <c r="AU24" s="59">
        <f>SUM(AI24:AT24)</f>
        <v>109.2551800725</v>
      </c>
      <c r="AV24" s="63">
        <f>AU24+AB24</f>
        <v>5519.9879074724995</v>
      </c>
    </row>
    <row r="25" spans="1:48" ht="15.6">
      <c r="A25" s="87" t="s">
        <v>70</v>
      </c>
      <c r="B25" s="49" t="s">
        <v>52</v>
      </c>
      <c r="C25" s="49" t="s">
        <v>53</v>
      </c>
      <c r="D25" s="50" t="s">
        <v>61</v>
      </c>
      <c r="E25" s="50" t="s">
        <v>62</v>
      </c>
      <c r="F25" s="49">
        <v>2024</v>
      </c>
      <c r="G25" s="51">
        <v>87</v>
      </c>
      <c r="H25" s="51" t="s">
        <v>63</v>
      </c>
      <c r="I25" s="81"/>
      <c r="J25" s="82"/>
      <c r="K25" s="83">
        <v>3.22</v>
      </c>
      <c r="L25" s="49">
        <v>0.39</v>
      </c>
      <c r="M25" s="55">
        <v>0</v>
      </c>
      <c r="N25" s="56">
        <f>((K25*G25)*L25)*0.00220462*(1-M25)</f>
        <v>0.24086487625200007</v>
      </c>
      <c r="O25" s="80"/>
      <c r="P25" s="58">
        <f>P27*$N25*0.66667</f>
        <v>0</v>
      </c>
      <c r="Q25" s="58">
        <f>Q27*$N25*0.66667</f>
        <v>0</v>
      </c>
      <c r="R25" s="58">
        <f>R27*$N25*0.66667</f>
        <v>0</v>
      </c>
      <c r="S25" s="58">
        <f>S27*$N25*0.66667</f>
        <v>0</v>
      </c>
      <c r="T25" s="58">
        <f t="shared" ref="T25:AA25" si="36">T27*$N25*0.66667</f>
        <v>120.43304028819067</v>
      </c>
      <c r="U25" s="58">
        <f t="shared" si="36"/>
        <v>160.57738705092089</v>
      </c>
      <c r="V25" s="58">
        <f t="shared" si="36"/>
        <v>240.86608057638134</v>
      </c>
      <c r="W25" s="58">
        <f t="shared" si="36"/>
        <v>321.15477410184178</v>
      </c>
      <c r="X25" s="58">
        <f t="shared" si="36"/>
        <v>0</v>
      </c>
      <c r="Y25" s="58">
        <f t="shared" si="36"/>
        <v>0</v>
      </c>
      <c r="Z25" s="58">
        <f t="shared" si="36"/>
        <v>0</v>
      </c>
      <c r="AA25" s="58">
        <f t="shared" si="36"/>
        <v>0</v>
      </c>
      <c r="AB25" s="59">
        <f>SUM(P25:AA25)</f>
        <v>843.03128201733466</v>
      </c>
      <c r="AC25" s="83"/>
      <c r="AD25" s="88"/>
      <c r="AE25" s="84">
        <v>1.2999999999999999E-2</v>
      </c>
      <c r="AF25" s="49">
        <v>0.39</v>
      </c>
      <c r="AG25" s="55">
        <v>0</v>
      </c>
      <c r="AH25" s="62">
        <f>((SUM(AC25:AE25)*G25)*AF25)*0.00220462*(1-AG25)</f>
        <v>9.7243583580000007E-4</v>
      </c>
      <c r="AI25" s="58">
        <f>AI27*$AH25*0.66667</f>
        <v>0</v>
      </c>
      <c r="AJ25" s="58">
        <f t="shared" ref="AJ25:AT25" si="37">AJ27*$AH25*0.66667</f>
        <v>0</v>
      </c>
      <c r="AK25" s="58">
        <f t="shared" si="37"/>
        <v>0</v>
      </c>
      <c r="AL25" s="58">
        <f t="shared" si="37"/>
        <v>0</v>
      </c>
      <c r="AM25" s="58">
        <f t="shared" si="37"/>
        <v>0.48622034898958955</v>
      </c>
      <c r="AN25" s="58">
        <f t="shared" si="37"/>
        <v>0.64829379865278602</v>
      </c>
      <c r="AO25" s="58">
        <f t="shared" si="37"/>
        <v>0.97244069797917909</v>
      </c>
      <c r="AP25" s="58">
        <f t="shared" si="37"/>
        <v>1.296587597305572</v>
      </c>
      <c r="AQ25" s="58">
        <f t="shared" si="37"/>
        <v>0</v>
      </c>
      <c r="AR25" s="58">
        <f t="shared" si="37"/>
        <v>0</v>
      </c>
      <c r="AS25" s="58">
        <f t="shared" si="37"/>
        <v>0</v>
      </c>
      <c r="AT25" s="58">
        <f t="shared" si="37"/>
        <v>0</v>
      </c>
      <c r="AU25" s="59">
        <f>SUM(AI25:AT25)</f>
        <v>3.4035424429271268</v>
      </c>
      <c r="AV25" s="63">
        <f>AU25+AB25</f>
        <v>846.43482446026178</v>
      </c>
    </row>
    <row r="26" spans="1:48" ht="15.6">
      <c r="A26" s="87" t="s">
        <v>70</v>
      </c>
      <c r="B26" s="49" t="s">
        <v>52</v>
      </c>
      <c r="C26" s="49" t="s">
        <v>53</v>
      </c>
      <c r="D26" s="50" t="s">
        <v>61</v>
      </c>
      <c r="E26" s="50" t="s">
        <v>62</v>
      </c>
      <c r="F26" s="49">
        <v>2024</v>
      </c>
      <c r="G26" s="51">
        <v>87</v>
      </c>
      <c r="H26" s="51" t="s">
        <v>63</v>
      </c>
      <c r="I26" s="81"/>
      <c r="J26" s="82"/>
      <c r="K26" s="83">
        <v>3.22</v>
      </c>
      <c r="L26" s="49">
        <v>0.39</v>
      </c>
      <c r="M26" s="55">
        <v>0</v>
      </c>
      <c r="N26" s="56">
        <f>((K26*G26)*L26)*0.00220462*(1-M26)</f>
        <v>0.24086487625200007</v>
      </c>
      <c r="O26" s="80"/>
      <c r="P26" s="58">
        <f t="shared" ref="P26:AA26" si="38">P27*$N26*0.66667</f>
        <v>0</v>
      </c>
      <c r="Q26" s="58">
        <f t="shared" si="38"/>
        <v>0</v>
      </c>
      <c r="R26" s="58">
        <f t="shared" si="38"/>
        <v>0</v>
      </c>
      <c r="S26" s="58">
        <f t="shared" si="38"/>
        <v>0</v>
      </c>
      <c r="T26" s="58">
        <f t="shared" si="38"/>
        <v>120.43304028819067</v>
      </c>
      <c r="U26" s="58">
        <f t="shared" si="38"/>
        <v>160.57738705092089</v>
      </c>
      <c r="V26" s="58">
        <f t="shared" si="38"/>
        <v>240.86608057638134</v>
      </c>
      <c r="W26" s="58">
        <f t="shared" si="38"/>
        <v>321.15477410184178</v>
      </c>
      <c r="X26" s="58">
        <f t="shared" si="38"/>
        <v>0</v>
      </c>
      <c r="Y26" s="58">
        <f t="shared" si="38"/>
        <v>0</v>
      </c>
      <c r="Z26" s="58">
        <f t="shared" si="38"/>
        <v>0</v>
      </c>
      <c r="AA26" s="58">
        <f t="shared" si="38"/>
        <v>0</v>
      </c>
      <c r="AB26" s="59">
        <f>SUM(P26:AA26)</f>
        <v>843.03128201733466</v>
      </c>
      <c r="AC26" s="83"/>
      <c r="AD26" s="88"/>
      <c r="AE26" s="84">
        <v>1.2999999999999999E-2</v>
      </c>
      <c r="AF26" s="49">
        <v>0.39</v>
      </c>
      <c r="AG26" s="55">
        <v>0</v>
      </c>
      <c r="AH26" s="62">
        <f>((SUM(AC26:AE26)*G26)*AF26)*0.00220462*(1-AG26)</f>
        <v>9.7243583580000007E-4</v>
      </c>
      <c r="AI26" s="58">
        <f t="shared" ref="AI26:AT26" si="39">AI27*$AH26*0.66667</f>
        <v>0</v>
      </c>
      <c r="AJ26" s="58">
        <f t="shared" si="39"/>
        <v>0</v>
      </c>
      <c r="AK26" s="58">
        <f t="shared" si="39"/>
        <v>0</v>
      </c>
      <c r="AL26" s="58">
        <f t="shared" si="39"/>
        <v>0</v>
      </c>
      <c r="AM26" s="58">
        <f t="shared" si="39"/>
        <v>0.48622034898958955</v>
      </c>
      <c r="AN26" s="58">
        <f t="shared" si="39"/>
        <v>0.64829379865278602</v>
      </c>
      <c r="AO26" s="58">
        <f t="shared" si="39"/>
        <v>0.97244069797917909</v>
      </c>
      <c r="AP26" s="58">
        <f t="shared" si="39"/>
        <v>1.296587597305572</v>
      </c>
      <c r="AQ26" s="58">
        <f t="shared" si="39"/>
        <v>0</v>
      </c>
      <c r="AR26" s="58">
        <f t="shared" si="39"/>
        <v>0</v>
      </c>
      <c r="AS26" s="58">
        <f t="shared" si="39"/>
        <v>0</v>
      </c>
      <c r="AT26" s="58">
        <f t="shared" si="39"/>
        <v>0</v>
      </c>
      <c r="AU26" s="59">
        <f>SUM(AI26:AT26)</f>
        <v>3.4035424429271268</v>
      </c>
      <c r="AV26" s="63">
        <f>AU26+AB26</f>
        <v>846.43482446026178</v>
      </c>
    </row>
    <row r="27" spans="1:48" ht="30">
      <c r="A27" s="64" t="s">
        <v>71</v>
      </c>
      <c r="B27" s="65"/>
      <c r="C27" s="65" t="s">
        <v>57</v>
      </c>
      <c r="D27" s="66">
        <v>0.66700000000000004</v>
      </c>
      <c r="E27" s="67"/>
      <c r="F27" s="65"/>
      <c r="G27" s="68"/>
      <c r="H27" s="68"/>
      <c r="I27" s="69"/>
      <c r="J27" s="70"/>
      <c r="K27" s="71"/>
      <c r="L27" s="65"/>
      <c r="M27" s="66"/>
      <c r="N27" s="72"/>
      <c r="O27" s="73" t="s">
        <v>58</v>
      </c>
      <c r="P27" s="74"/>
      <c r="Q27" s="74"/>
      <c r="R27" s="74"/>
      <c r="S27" s="74"/>
      <c r="T27" s="74">
        <v>750</v>
      </c>
      <c r="U27" s="74">
        <v>1000</v>
      </c>
      <c r="V27" s="74">
        <v>1500</v>
      </c>
      <c r="W27" s="74">
        <v>2000</v>
      </c>
      <c r="X27" s="74"/>
      <c r="Y27" s="74"/>
      <c r="Z27" s="74"/>
      <c r="AA27" s="74"/>
      <c r="AB27" s="75"/>
      <c r="AC27" s="71"/>
      <c r="AD27" s="76"/>
      <c r="AE27" s="76"/>
      <c r="AF27" s="65"/>
      <c r="AG27" s="66"/>
      <c r="AH27" s="77"/>
      <c r="AI27" s="74">
        <f t="shared" ref="AI27:AT27" si="40">P27</f>
        <v>0</v>
      </c>
      <c r="AJ27" s="74">
        <f t="shared" si="40"/>
        <v>0</v>
      </c>
      <c r="AK27" s="74">
        <f t="shared" si="40"/>
        <v>0</v>
      </c>
      <c r="AL27" s="74">
        <f t="shared" si="40"/>
        <v>0</v>
      </c>
      <c r="AM27" s="74">
        <f t="shared" si="40"/>
        <v>750</v>
      </c>
      <c r="AN27" s="74">
        <f t="shared" si="40"/>
        <v>1000</v>
      </c>
      <c r="AO27" s="74">
        <f t="shared" si="40"/>
        <v>1500</v>
      </c>
      <c r="AP27" s="74">
        <f t="shared" si="40"/>
        <v>2000</v>
      </c>
      <c r="AQ27" s="74">
        <f t="shared" si="40"/>
        <v>0</v>
      </c>
      <c r="AR27" s="74">
        <f t="shared" si="40"/>
        <v>0</v>
      </c>
      <c r="AS27" s="74">
        <f t="shared" si="40"/>
        <v>0</v>
      </c>
      <c r="AT27" s="74">
        <f t="shared" si="40"/>
        <v>0</v>
      </c>
      <c r="AU27" s="75"/>
      <c r="AV27" s="78"/>
    </row>
    <row r="28" spans="1:48" ht="15.6">
      <c r="A28" s="87" t="s">
        <v>70</v>
      </c>
      <c r="B28" s="49" t="s">
        <v>49</v>
      </c>
      <c r="C28" s="50" t="s">
        <v>50</v>
      </c>
      <c r="D28" s="50" t="s">
        <v>65</v>
      </c>
      <c r="E28" s="50" t="s">
        <v>65</v>
      </c>
      <c r="F28" s="49">
        <v>2030</v>
      </c>
      <c r="G28" s="51">
        <v>1450</v>
      </c>
      <c r="H28" s="51" t="s">
        <v>66</v>
      </c>
      <c r="I28" s="81"/>
      <c r="J28" s="82"/>
      <c r="K28" s="54">
        <v>1.04</v>
      </c>
      <c r="L28" s="49">
        <v>0.31</v>
      </c>
      <c r="M28" s="55">
        <v>0</v>
      </c>
      <c r="N28" s="56">
        <f>((K28*G28)*L28)*0.00220462*(1-M28)</f>
        <v>1.0306157576000001</v>
      </c>
      <c r="O28" s="80"/>
      <c r="P28" s="58">
        <f>P32*$N28</f>
        <v>0</v>
      </c>
      <c r="Q28" s="58">
        <f>Q32*$N28</f>
        <v>0</v>
      </c>
      <c r="R28" s="58">
        <f>R32*$N28</f>
        <v>0</v>
      </c>
      <c r="S28" s="58">
        <f>S32*$N28</f>
        <v>0</v>
      </c>
      <c r="T28" s="58">
        <f t="shared" ref="T28:AA28" si="41">T32*$N28</f>
        <v>0</v>
      </c>
      <c r="U28" s="58">
        <f t="shared" si="41"/>
        <v>0</v>
      </c>
      <c r="V28" s="58">
        <f t="shared" si="41"/>
        <v>0</v>
      </c>
      <c r="W28" s="58">
        <f t="shared" si="41"/>
        <v>0</v>
      </c>
      <c r="X28" s="58">
        <f t="shared" si="41"/>
        <v>1030.6157576000001</v>
      </c>
      <c r="Y28" s="58">
        <f t="shared" si="41"/>
        <v>1545.9236364000001</v>
      </c>
      <c r="Z28" s="58">
        <f t="shared" si="41"/>
        <v>1030.6157576000001</v>
      </c>
      <c r="AA28" s="58">
        <f t="shared" si="41"/>
        <v>1030.6157576000001</v>
      </c>
      <c r="AB28" s="59">
        <f>SUM(P28:AA28)</f>
        <v>4637.7709092000005</v>
      </c>
      <c r="AC28" s="83"/>
      <c r="AD28" s="85">
        <v>5.0000000000000001E-3</v>
      </c>
      <c r="AE28" s="86"/>
      <c r="AF28" s="49">
        <v>0.31</v>
      </c>
      <c r="AG28" s="55">
        <v>0</v>
      </c>
      <c r="AH28" s="62">
        <f>((SUM(AC28:AE28)*G28)*AF28)*0.00220462*(1-AG28)</f>
        <v>4.9548834500000001E-3</v>
      </c>
      <c r="AI28" s="58">
        <f>AI32*$AH28</f>
        <v>0</v>
      </c>
      <c r="AJ28" s="58">
        <f t="shared" ref="AJ28:AT28" si="42">AJ32*$AH28</f>
        <v>0</v>
      </c>
      <c r="AK28" s="58">
        <f t="shared" si="42"/>
        <v>0</v>
      </c>
      <c r="AL28" s="58">
        <f t="shared" si="42"/>
        <v>0</v>
      </c>
      <c r="AM28" s="58">
        <f t="shared" si="42"/>
        <v>0</v>
      </c>
      <c r="AN28" s="58">
        <f t="shared" si="42"/>
        <v>0</v>
      </c>
      <c r="AO28" s="58">
        <f t="shared" si="42"/>
        <v>0</v>
      </c>
      <c r="AP28" s="58">
        <f t="shared" si="42"/>
        <v>0</v>
      </c>
      <c r="AQ28" s="58">
        <f t="shared" si="42"/>
        <v>4.9548834500000005</v>
      </c>
      <c r="AR28" s="58">
        <f t="shared" si="42"/>
        <v>7.4323251749999999</v>
      </c>
      <c r="AS28" s="58">
        <f t="shared" si="42"/>
        <v>4.9548834500000005</v>
      </c>
      <c r="AT28" s="58">
        <f t="shared" si="42"/>
        <v>4.9548834500000005</v>
      </c>
      <c r="AU28" s="59">
        <f>SUM(AI28:AT28)</f>
        <v>22.296975525000001</v>
      </c>
      <c r="AV28" s="63">
        <f>AU28+AB28</f>
        <v>4660.0678847250001</v>
      </c>
    </row>
    <row r="29" spans="1:48" ht="15.6">
      <c r="A29" s="87" t="s">
        <v>70</v>
      </c>
      <c r="B29" s="49" t="s">
        <v>49</v>
      </c>
      <c r="C29" s="50" t="s">
        <v>50</v>
      </c>
      <c r="D29" s="50" t="s">
        <v>65</v>
      </c>
      <c r="E29" s="50" t="s">
        <v>65</v>
      </c>
      <c r="F29" s="49">
        <v>2030</v>
      </c>
      <c r="G29" s="51">
        <v>1450</v>
      </c>
      <c r="H29" s="51" t="s">
        <v>66</v>
      </c>
      <c r="I29" s="81"/>
      <c r="J29" s="82"/>
      <c r="K29" s="54">
        <v>1.04</v>
      </c>
      <c r="L29" s="49">
        <v>0.31</v>
      </c>
      <c r="M29" s="55">
        <v>0</v>
      </c>
      <c r="N29" s="56">
        <f>((K29*G29)*L29)*0.00220462*(1-M29)</f>
        <v>1.0306157576000001</v>
      </c>
      <c r="O29" s="80"/>
      <c r="P29" s="58">
        <f>P32*$N29</f>
        <v>0</v>
      </c>
      <c r="Q29" s="58">
        <f>Q32*$N29</f>
        <v>0</v>
      </c>
      <c r="R29" s="58">
        <f>R32*$N29</f>
        <v>0</v>
      </c>
      <c r="S29" s="58">
        <f>S32*$N29</f>
        <v>0</v>
      </c>
      <c r="T29" s="58">
        <f t="shared" ref="T29:AA29" si="43">T32*$N29</f>
        <v>0</v>
      </c>
      <c r="U29" s="58">
        <f t="shared" si="43"/>
        <v>0</v>
      </c>
      <c r="V29" s="58">
        <f t="shared" si="43"/>
        <v>0</v>
      </c>
      <c r="W29" s="58">
        <f t="shared" si="43"/>
        <v>0</v>
      </c>
      <c r="X29" s="58">
        <f t="shared" si="43"/>
        <v>1030.6157576000001</v>
      </c>
      <c r="Y29" s="58">
        <f t="shared" si="43"/>
        <v>1545.9236364000001</v>
      </c>
      <c r="Z29" s="58">
        <f t="shared" si="43"/>
        <v>1030.6157576000001</v>
      </c>
      <c r="AA29" s="58">
        <f t="shared" si="43"/>
        <v>1030.6157576000001</v>
      </c>
      <c r="AB29" s="59">
        <f>SUM(P29:AA29)</f>
        <v>4637.7709092000005</v>
      </c>
      <c r="AC29" s="83"/>
      <c r="AD29" s="85">
        <v>5.0000000000000001E-3</v>
      </c>
      <c r="AE29" s="86"/>
      <c r="AF29" s="49">
        <v>0.31</v>
      </c>
      <c r="AG29" s="55">
        <v>0</v>
      </c>
      <c r="AH29" s="62">
        <f>((SUM(AC29:AE29)*G29)*AF29)*0.00220462*(1-AG29)</f>
        <v>4.9548834500000001E-3</v>
      </c>
      <c r="AI29" s="58">
        <f>AI32*$AH29</f>
        <v>0</v>
      </c>
      <c r="AJ29" s="58">
        <f t="shared" ref="AJ29:AT29" si="44">AJ32*$AH29</f>
        <v>0</v>
      </c>
      <c r="AK29" s="58">
        <f t="shared" si="44"/>
        <v>0</v>
      </c>
      <c r="AL29" s="58">
        <f t="shared" si="44"/>
        <v>0</v>
      </c>
      <c r="AM29" s="58">
        <f t="shared" si="44"/>
        <v>0</v>
      </c>
      <c r="AN29" s="58">
        <f t="shared" si="44"/>
        <v>0</v>
      </c>
      <c r="AO29" s="58">
        <f t="shared" si="44"/>
        <v>0</v>
      </c>
      <c r="AP29" s="58">
        <f t="shared" si="44"/>
        <v>0</v>
      </c>
      <c r="AQ29" s="58">
        <f t="shared" si="44"/>
        <v>4.9548834500000005</v>
      </c>
      <c r="AR29" s="58">
        <f t="shared" si="44"/>
        <v>7.4323251749999999</v>
      </c>
      <c r="AS29" s="58">
        <f t="shared" si="44"/>
        <v>4.9548834500000005</v>
      </c>
      <c r="AT29" s="58">
        <f t="shared" si="44"/>
        <v>4.9548834500000005</v>
      </c>
      <c r="AU29" s="59">
        <f>SUM(AI29:AT29)</f>
        <v>22.296975525000001</v>
      </c>
      <c r="AV29" s="63">
        <f>AU29+AB29</f>
        <v>4660.0678847250001</v>
      </c>
    </row>
    <row r="30" spans="1:48" ht="15.6">
      <c r="A30" s="87" t="s">
        <v>70</v>
      </c>
      <c r="B30" s="49" t="s">
        <v>52</v>
      </c>
      <c r="C30" s="49" t="s">
        <v>53</v>
      </c>
      <c r="D30" s="50" t="s">
        <v>61</v>
      </c>
      <c r="E30" s="50" t="s">
        <v>62</v>
      </c>
      <c r="F30" s="49">
        <v>2024</v>
      </c>
      <c r="G30" s="51">
        <v>87</v>
      </c>
      <c r="H30" s="51" t="s">
        <v>63</v>
      </c>
      <c r="I30" s="81"/>
      <c r="J30" s="82"/>
      <c r="K30" s="83">
        <v>3.22</v>
      </c>
      <c r="L30" s="49">
        <v>0.39</v>
      </c>
      <c r="M30" s="55">
        <v>0</v>
      </c>
      <c r="N30" s="56">
        <f>((K30*G30)*L30)*0.00220462*(1-M30)</f>
        <v>0.24086487625200007</v>
      </c>
      <c r="O30" s="80"/>
      <c r="P30" s="58">
        <f>P32*$N30*0.66667</f>
        <v>0</v>
      </c>
      <c r="Q30" s="58">
        <f>Q32*$N30*0.66667</f>
        <v>0</v>
      </c>
      <c r="R30" s="58">
        <f>R32*$N30*0.66667</f>
        <v>0</v>
      </c>
      <c r="S30" s="58">
        <f>S32*$N30*0.66667</f>
        <v>0</v>
      </c>
      <c r="T30" s="58">
        <f t="shared" ref="T30:AA30" si="45">T32*$N30*0.66667</f>
        <v>0</v>
      </c>
      <c r="U30" s="58">
        <f t="shared" si="45"/>
        <v>0</v>
      </c>
      <c r="V30" s="58">
        <f t="shared" si="45"/>
        <v>0</v>
      </c>
      <c r="W30" s="58">
        <f t="shared" si="45"/>
        <v>0</v>
      </c>
      <c r="X30" s="58">
        <f t="shared" si="45"/>
        <v>160.57738705092089</v>
      </c>
      <c r="Y30" s="58">
        <f t="shared" si="45"/>
        <v>240.86608057638134</v>
      </c>
      <c r="Z30" s="58">
        <f t="shared" si="45"/>
        <v>160.57738705092089</v>
      </c>
      <c r="AA30" s="58">
        <f t="shared" si="45"/>
        <v>160.57738705092089</v>
      </c>
      <c r="AB30" s="59">
        <f>SUM(P30:AA30)</f>
        <v>722.59824172914387</v>
      </c>
      <c r="AC30" s="83"/>
      <c r="AD30" s="60"/>
      <c r="AE30" s="84">
        <v>1.2999999999999999E-2</v>
      </c>
      <c r="AF30" s="49">
        <v>0.39</v>
      </c>
      <c r="AG30" s="55">
        <v>0</v>
      </c>
      <c r="AH30" s="62">
        <f>((SUM(AC30:AE30)*G30)*AF30)*0.00220462*(1-AG30)</f>
        <v>9.7243583580000007E-4</v>
      </c>
      <c r="AI30" s="58">
        <f>AI32*$AH30*0.66667</f>
        <v>0</v>
      </c>
      <c r="AJ30" s="58">
        <f t="shared" ref="AJ30:AT30" si="46">AJ32*$AH30*0.66667</f>
        <v>0</v>
      </c>
      <c r="AK30" s="58">
        <f t="shared" si="46"/>
        <v>0</v>
      </c>
      <c r="AL30" s="58">
        <f t="shared" si="46"/>
        <v>0</v>
      </c>
      <c r="AM30" s="58">
        <f t="shared" si="46"/>
        <v>0</v>
      </c>
      <c r="AN30" s="58">
        <f t="shared" si="46"/>
        <v>0</v>
      </c>
      <c r="AO30" s="58">
        <f t="shared" si="46"/>
        <v>0</v>
      </c>
      <c r="AP30" s="58">
        <f t="shared" si="46"/>
        <v>0</v>
      </c>
      <c r="AQ30" s="58">
        <f t="shared" si="46"/>
        <v>0.64829379865278602</v>
      </c>
      <c r="AR30" s="58">
        <f t="shared" si="46"/>
        <v>0.97244069797917909</v>
      </c>
      <c r="AS30" s="58">
        <f t="shared" si="46"/>
        <v>0.64829379865278602</v>
      </c>
      <c r="AT30" s="58">
        <f t="shared" si="46"/>
        <v>0.64829379865278602</v>
      </c>
      <c r="AU30" s="59">
        <f>SUM(AI30:AT30)</f>
        <v>2.9173220939375368</v>
      </c>
      <c r="AV30" s="63">
        <f>AU30+AB30</f>
        <v>725.51556382308138</v>
      </c>
    </row>
    <row r="31" spans="1:48" ht="15.6">
      <c r="A31" s="87" t="s">
        <v>70</v>
      </c>
      <c r="B31" s="49" t="s">
        <v>52</v>
      </c>
      <c r="C31" s="49" t="s">
        <v>53</v>
      </c>
      <c r="D31" s="50" t="s">
        <v>61</v>
      </c>
      <c r="E31" s="50" t="s">
        <v>62</v>
      </c>
      <c r="F31" s="49">
        <v>2024</v>
      </c>
      <c r="G31" s="51">
        <v>87</v>
      </c>
      <c r="H31" s="51" t="s">
        <v>63</v>
      </c>
      <c r="I31" s="81"/>
      <c r="J31" s="82"/>
      <c r="K31" s="83">
        <v>3.22</v>
      </c>
      <c r="L31" s="49">
        <v>0.39</v>
      </c>
      <c r="M31" s="55">
        <v>0</v>
      </c>
      <c r="N31" s="56">
        <f>((K31*G31)*L31)*0.00220462*(1-M31)</f>
        <v>0.24086487625200007</v>
      </c>
      <c r="O31" s="80"/>
      <c r="P31" s="58">
        <f t="shared" ref="P31:AA31" si="47">P32*$N31*0.66667</f>
        <v>0</v>
      </c>
      <c r="Q31" s="58">
        <f t="shared" si="47"/>
        <v>0</v>
      </c>
      <c r="R31" s="58">
        <f t="shared" si="47"/>
        <v>0</v>
      </c>
      <c r="S31" s="58">
        <f t="shared" si="47"/>
        <v>0</v>
      </c>
      <c r="T31" s="58">
        <f t="shared" si="47"/>
        <v>0</v>
      </c>
      <c r="U31" s="58">
        <f t="shared" si="47"/>
        <v>0</v>
      </c>
      <c r="V31" s="58">
        <f t="shared" si="47"/>
        <v>0</v>
      </c>
      <c r="W31" s="58">
        <f t="shared" si="47"/>
        <v>0</v>
      </c>
      <c r="X31" s="58">
        <f t="shared" si="47"/>
        <v>160.57738705092089</v>
      </c>
      <c r="Y31" s="58">
        <f t="shared" si="47"/>
        <v>240.86608057638134</v>
      </c>
      <c r="Z31" s="58">
        <f t="shared" si="47"/>
        <v>160.57738705092089</v>
      </c>
      <c r="AA31" s="58">
        <f t="shared" si="47"/>
        <v>160.57738705092089</v>
      </c>
      <c r="AB31" s="59">
        <f>SUM(P31:AA31)</f>
        <v>722.59824172914387</v>
      </c>
      <c r="AC31" s="83"/>
      <c r="AD31" s="60"/>
      <c r="AE31" s="84">
        <v>1.2999999999999999E-2</v>
      </c>
      <c r="AF31" s="49">
        <v>0.39</v>
      </c>
      <c r="AG31" s="55">
        <v>0</v>
      </c>
      <c r="AH31" s="62">
        <f>((SUM(AC31:AE31)*G31)*AF31)*0.00220462*(1-AG31)</f>
        <v>9.7243583580000007E-4</v>
      </c>
      <c r="AI31" s="58">
        <f t="shared" ref="AI31:AT31" si="48">AI32*$AH31*0.66667</f>
        <v>0</v>
      </c>
      <c r="AJ31" s="58">
        <f t="shared" si="48"/>
        <v>0</v>
      </c>
      <c r="AK31" s="58">
        <f t="shared" si="48"/>
        <v>0</v>
      </c>
      <c r="AL31" s="58">
        <f t="shared" si="48"/>
        <v>0</v>
      </c>
      <c r="AM31" s="58">
        <f t="shared" si="48"/>
        <v>0</v>
      </c>
      <c r="AN31" s="58">
        <f t="shared" si="48"/>
        <v>0</v>
      </c>
      <c r="AO31" s="58">
        <f t="shared" si="48"/>
        <v>0</v>
      </c>
      <c r="AP31" s="58">
        <f t="shared" si="48"/>
        <v>0</v>
      </c>
      <c r="AQ31" s="58">
        <f t="shared" si="48"/>
        <v>0.64829379865278602</v>
      </c>
      <c r="AR31" s="58">
        <f t="shared" si="48"/>
        <v>0.97244069797917909</v>
      </c>
      <c r="AS31" s="58">
        <f t="shared" si="48"/>
        <v>0.64829379865278602</v>
      </c>
      <c r="AT31" s="58">
        <f t="shared" si="48"/>
        <v>0.64829379865278602</v>
      </c>
      <c r="AU31" s="59">
        <f>SUM(AI31:AT31)</f>
        <v>2.9173220939375368</v>
      </c>
      <c r="AV31" s="63">
        <f>AU31+AB31</f>
        <v>725.51556382308138</v>
      </c>
    </row>
    <row r="32" spans="1:48" ht="30">
      <c r="A32" s="64" t="s">
        <v>72</v>
      </c>
      <c r="B32" s="65"/>
      <c r="C32" s="65" t="s">
        <v>57</v>
      </c>
      <c r="D32" s="66">
        <v>0.66700000000000004</v>
      </c>
      <c r="E32" s="67"/>
      <c r="F32" s="65"/>
      <c r="G32" s="68"/>
      <c r="H32" s="68"/>
      <c r="I32" s="69"/>
      <c r="J32" s="70"/>
      <c r="K32" s="71"/>
      <c r="L32" s="65"/>
      <c r="M32" s="66"/>
      <c r="N32" s="72"/>
      <c r="O32" s="73" t="s">
        <v>58</v>
      </c>
      <c r="P32" s="74"/>
      <c r="Q32" s="74"/>
      <c r="R32" s="74"/>
      <c r="S32" s="74"/>
      <c r="T32" s="74"/>
      <c r="U32" s="74"/>
      <c r="V32" s="74"/>
      <c r="W32" s="74"/>
      <c r="X32" s="74">
        <v>1000</v>
      </c>
      <c r="Y32" s="74">
        <v>1500</v>
      </c>
      <c r="Z32" s="74">
        <v>1000</v>
      </c>
      <c r="AA32" s="74">
        <v>1000</v>
      </c>
      <c r="AB32" s="75"/>
      <c r="AC32" s="71"/>
      <c r="AD32" s="76"/>
      <c r="AE32" s="76"/>
      <c r="AF32" s="65"/>
      <c r="AG32" s="66"/>
      <c r="AH32" s="77"/>
      <c r="AI32" s="74">
        <f t="shared" ref="AI32:AT32" si="49">P32</f>
        <v>0</v>
      </c>
      <c r="AJ32" s="74">
        <f t="shared" si="49"/>
        <v>0</v>
      </c>
      <c r="AK32" s="74">
        <f t="shared" si="49"/>
        <v>0</v>
      </c>
      <c r="AL32" s="74">
        <f t="shared" si="49"/>
        <v>0</v>
      </c>
      <c r="AM32" s="74">
        <f t="shared" si="49"/>
        <v>0</v>
      </c>
      <c r="AN32" s="74">
        <f t="shared" si="49"/>
        <v>0</v>
      </c>
      <c r="AO32" s="74">
        <f t="shared" si="49"/>
        <v>0</v>
      </c>
      <c r="AP32" s="74">
        <f t="shared" si="49"/>
        <v>0</v>
      </c>
      <c r="AQ32" s="74">
        <f t="shared" si="49"/>
        <v>1000</v>
      </c>
      <c r="AR32" s="74">
        <f t="shared" si="49"/>
        <v>1500</v>
      </c>
      <c r="AS32" s="74">
        <f t="shared" si="49"/>
        <v>1000</v>
      </c>
      <c r="AT32" s="74">
        <f t="shared" si="49"/>
        <v>1000</v>
      </c>
      <c r="AU32" s="75"/>
      <c r="AV32" s="78"/>
    </row>
    <row r="33" spans="1:48" ht="15.6">
      <c r="A33" s="89" t="s">
        <v>73</v>
      </c>
      <c r="B33" s="49" t="s">
        <v>49</v>
      </c>
      <c r="C33" s="50" t="s">
        <v>50</v>
      </c>
      <c r="D33" s="50" t="s">
        <v>51</v>
      </c>
      <c r="E33" s="50" t="s">
        <v>51</v>
      </c>
      <c r="F33" s="49">
        <v>2021</v>
      </c>
      <c r="G33" s="51">
        <v>1450</v>
      </c>
      <c r="H33" s="51">
        <v>4</v>
      </c>
      <c r="I33" s="52">
        <v>2028</v>
      </c>
      <c r="J33" s="53">
        <f>I33+2</f>
        <v>2030</v>
      </c>
      <c r="K33" s="54">
        <v>1.04</v>
      </c>
      <c r="L33" s="49">
        <v>0.31</v>
      </c>
      <c r="M33" s="55">
        <v>0</v>
      </c>
      <c r="N33" s="56">
        <f>((K33*G33)*L33)*0.00220462*(1-M33)</f>
        <v>1.0306157576000001</v>
      </c>
      <c r="O33" s="57"/>
      <c r="P33" s="58">
        <f>P37*$N33</f>
        <v>2061.2315152000001</v>
      </c>
      <c r="Q33" s="58">
        <f>Q37*$N33</f>
        <v>2061.2315152000001</v>
      </c>
      <c r="R33" s="58">
        <f>R37*$N33</f>
        <v>1545.9236364000001</v>
      </c>
      <c r="S33" s="58">
        <f>S37*$N33</f>
        <v>1288.2696970000002</v>
      </c>
      <c r="T33" s="58">
        <f t="shared" ref="T33:AA33" si="50">T37*$N33</f>
        <v>0</v>
      </c>
      <c r="U33" s="58">
        <f t="shared" si="50"/>
        <v>0</v>
      </c>
      <c r="V33" s="58">
        <f t="shared" si="50"/>
        <v>0</v>
      </c>
      <c r="W33" s="58">
        <f t="shared" si="50"/>
        <v>0</v>
      </c>
      <c r="X33" s="58">
        <f t="shared" si="50"/>
        <v>0</v>
      </c>
      <c r="Y33" s="58">
        <f t="shared" si="50"/>
        <v>0</v>
      </c>
      <c r="Z33" s="58">
        <f t="shared" si="50"/>
        <v>0</v>
      </c>
      <c r="AA33" s="58">
        <f t="shared" si="50"/>
        <v>0</v>
      </c>
      <c r="AB33" s="59">
        <f>SUM(P33:AA33)</f>
        <v>6956.6563638000007</v>
      </c>
      <c r="AC33" s="54">
        <v>0.03</v>
      </c>
      <c r="AD33" s="60"/>
      <c r="AE33" s="61"/>
      <c r="AF33" s="49">
        <v>0.31</v>
      </c>
      <c r="AG33" s="55">
        <v>0.3</v>
      </c>
      <c r="AH33" s="62">
        <f>((SUM(AC33:AE33)*G33)*AF33)*0.00220462*(1-AG33)</f>
        <v>2.081051049E-2</v>
      </c>
      <c r="AI33" s="58">
        <f>AI37*$AH33</f>
        <v>41.621020979999997</v>
      </c>
      <c r="AJ33" s="58">
        <f t="shared" ref="AJ33:AT33" si="51">AJ37*$AH33</f>
        <v>41.621020979999997</v>
      </c>
      <c r="AK33" s="58">
        <f t="shared" si="51"/>
        <v>31.215765734999998</v>
      </c>
      <c r="AL33" s="58">
        <f t="shared" si="51"/>
        <v>26.013138112499998</v>
      </c>
      <c r="AM33" s="58">
        <f t="shared" si="51"/>
        <v>0</v>
      </c>
      <c r="AN33" s="58">
        <f t="shared" si="51"/>
        <v>0</v>
      </c>
      <c r="AO33" s="58">
        <f t="shared" si="51"/>
        <v>0</v>
      </c>
      <c r="AP33" s="58">
        <f t="shared" si="51"/>
        <v>0</v>
      </c>
      <c r="AQ33" s="58">
        <f t="shared" si="51"/>
        <v>0</v>
      </c>
      <c r="AR33" s="58">
        <f t="shared" si="51"/>
        <v>0</v>
      </c>
      <c r="AS33" s="58">
        <f t="shared" si="51"/>
        <v>0</v>
      </c>
      <c r="AT33" s="58">
        <f t="shared" si="51"/>
        <v>0</v>
      </c>
      <c r="AU33" s="59">
        <f>SUM(AI33:AT33)</f>
        <v>140.47094580749999</v>
      </c>
      <c r="AV33" s="63">
        <f>AU33+AB33</f>
        <v>7097.127309607501</v>
      </c>
    </row>
    <row r="34" spans="1:48" ht="15.6">
      <c r="A34" s="89" t="s">
        <v>73</v>
      </c>
      <c r="B34" s="49" t="s">
        <v>49</v>
      </c>
      <c r="C34" s="50" t="s">
        <v>50</v>
      </c>
      <c r="D34" s="50" t="s">
        <v>51</v>
      </c>
      <c r="E34" s="50" t="s">
        <v>51</v>
      </c>
      <c r="F34" s="49">
        <v>2021</v>
      </c>
      <c r="G34" s="51">
        <v>1450</v>
      </c>
      <c r="H34" s="51">
        <v>4</v>
      </c>
      <c r="I34" s="52">
        <v>2028</v>
      </c>
      <c r="J34" s="53">
        <f>I34+2</f>
        <v>2030</v>
      </c>
      <c r="K34" s="54">
        <v>1.04</v>
      </c>
      <c r="L34" s="49">
        <v>0.31</v>
      </c>
      <c r="M34" s="55">
        <v>0</v>
      </c>
      <c r="N34" s="56">
        <f>((K34*G34)*L34)*0.00220462*(1-M34)</f>
        <v>1.0306157576000001</v>
      </c>
      <c r="O34" s="57"/>
      <c r="P34" s="58">
        <f>P37*$N34</f>
        <v>2061.2315152000001</v>
      </c>
      <c r="Q34" s="58">
        <f>Q37*$N34</f>
        <v>2061.2315152000001</v>
      </c>
      <c r="R34" s="58">
        <f>R37*$N34</f>
        <v>1545.9236364000001</v>
      </c>
      <c r="S34" s="58">
        <f>S37*$N34</f>
        <v>1288.2696970000002</v>
      </c>
      <c r="T34" s="58">
        <f t="shared" ref="T34:AA34" si="52">T37*$N34</f>
        <v>0</v>
      </c>
      <c r="U34" s="58">
        <f t="shared" si="52"/>
        <v>0</v>
      </c>
      <c r="V34" s="58">
        <f t="shared" si="52"/>
        <v>0</v>
      </c>
      <c r="W34" s="58">
        <f t="shared" si="52"/>
        <v>0</v>
      </c>
      <c r="X34" s="58">
        <f t="shared" si="52"/>
        <v>0</v>
      </c>
      <c r="Y34" s="58">
        <f t="shared" si="52"/>
        <v>0</v>
      </c>
      <c r="Z34" s="58">
        <f t="shared" si="52"/>
        <v>0</v>
      </c>
      <c r="AA34" s="58">
        <f t="shared" si="52"/>
        <v>0</v>
      </c>
      <c r="AB34" s="59">
        <f>SUM(P34:AA34)</f>
        <v>6956.6563638000007</v>
      </c>
      <c r="AC34" s="54">
        <v>0.03</v>
      </c>
      <c r="AD34" s="60"/>
      <c r="AE34" s="61"/>
      <c r="AF34" s="49">
        <v>0.31</v>
      </c>
      <c r="AG34" s="55">
        <v>0.3</v>
      </c>
      <c r="AH34" s="62">
        <f>((SUM(AC34:AE34)*G34)*AF34)*0.00220462*(1-AG34)</f>
        <v>2.081051049E-2</v>
      </c>
      <c r="AI34" s="58">
        <f>AI37*$AH34</f>
        <v>41.621020979999997</v>
      </c>
      <c r="AJ34" s="58">
        <f t="shared" ref="AJ34:AT34" si="53">AJ37*$AH34</f>
        <v>41.621020979999997</v>
      </c>
      <c r="AK34" s="58">
        <f t="shared" si="53"/>
        <v>31.215765734999998</v>
      </c>
      <c r="AL34" s="58">
        <f t="shared" si="53"/>
        <v>26.013138112499998</v>
      </c>
      <c r="AM34" s="58">
        <f t="shared" si="53"/>
        <v>0</v>
      </c>
      <c r="AN34" s="58">
        <f t="shared" si="53"/>
        <v>0</v>
      </c>
      <c r="AO34" s="58">
        <f t="shared" si="53"/>
        <v>0</v>
      </c>
      <c r="AP34" s="58">
        <f t="shared" si="53"/>
        <v>0</v>
      </c>
      <c r="AQ34" s="58">
        <f t="shared" si="53"/>
        <v>0</v>
      </c>
      <c r="AR34" s="58">
        <f t="shared" si="53"/>
        <v>0</v>
      </c>
      <c r="AS34" s="58">
        <f t="shared" si="53"/>
        <v>0</v>
      </c>
      <c r="AT34" s="58">
        <f t="shared" si="53"/>
        <v>0</v>
      </c>
      <c r="AU34" s="59">
        <f>SUM(AI34:AT34)</f>
        <v>140.47094580749999</v>
      </c>
      <c r="AV34" s="63">
        <f>AU34+AB34</f>
        <v>7097.127309607501</v>
      </c>
    </row>
    <row r="35" spans="1:48" ht="15.6">
      <c r="A35" s="89" t="s">
        <v>73</v>
      </c>
      <c r="B35" s="49" t="s">
        <v>52</v>
      </c>
      <c r="C35" s="49" t="s">
        <v>53</v>
      </c>
      <c r="D35" s="50" t="s">
        <v>54</v>
      </c>
      <c r="E35" s="50" t="s">
        <v>55</v>
      </c>
      <c r="F35" s="49">
        <v>2008</v>
      </c>
      <c r="G35" s="51">
        <v>87</v>
      </c>
      <c r="H35" s="51">
        <v>2</v>
      </c>
      <c r="I35" s="52">
        <v>2024</v>
      </c>
      <c r="J35" s="53">
        <f>I35+2</f>
        <v>2026</v>
      </c>
      <c r="K35" s="54">
        <v>4.0199999999999996</v>
      </c>
      <c r="L35" s="49">
        <v>0.39</v>
      </c>
      <c r="M35" s="55">
        <v>0.1</v>
      </c>
      <c r="N35" s="56">
        <f>((K35*G35)*L35)*0.00220462*(1-M35)</f>
        <v>0.27063637337879998</v>
      </c>
      <c r="O35" s="57"/>
      <c r="P35" s="58">
        <f>P37*$N35*0.66667</f>
        <v>360.85030208088915</v>
      </c>
      <c r="Q35" s="58">
        <f>Q37*$N35*0.66667</f>
        <v>360.85030208088915</v>
      </c>
      <c r="R35" s="58">
        <f>R37*$N35*0.66667</f>
        <v>270.63772656066686</v>
      </c>
      <c r="S35" s="58">
        <f>S37*$N35*0.66667</f>
        <v>225.53143880055575</v>
      </c>
      <c r="T35" s="58">
        <f t="shared" ref="T35:AA35" si="54">T37*$N35*0.66667</f>
        <v>0</v>
      </c>
      <c r="U35" s="58">
        <f t="shared" si="54"/>
        <v>0</v>
      </c>
      <c r="V35" s="58">
        <f t="shared" si="54"/>
        <v>0</v>
      </c>
      <c r="W35" s="58">
        <f t="shared" si="54"/>
        <v>0</v>
      </c>
      <c r="X35" s="58">
        <f t="shared" si="54"/>
        <v>0</v>
      </c>
      <c r="Y35" s="58">
        <f t="shared" si="54"/>
        <v>0</v>
      </c>
      <c r="Z35" s="58">
        <f t="shared" si="54"/>
        <v>0</v>
      </c>
      <c r="AA35" s="58">
        <f t="shared" si="54"/>
        <v>0</v>
      </c>
      <c r="AB35" s="59">
        <f>SUM(P35:AA35)</f>
        <v>1217.8697695230007</v>
      </c>
      <c r="AC35" s="54">
        <v>0.17</v>
      </c>
      <c r="AD35" s="60"/>
      <c r="AE35" s="60"/>
      <c r="AF35" s="49">
        <v>0.39</v>
      </c>
      <c r="AG35" s="55">
        <v>0.3</v>
      </c>
      <c r="AH35" s="62">
        <f>((SUM(AC35:AE35)*G35)*AF35)*0.00220462*(1-AG35)</f>
        <v>8.9015280354000012E-3</v>
      </c>
      <c r="AI35" s="58">
        <f>AI37*$AH35*0.66667</f>
        <v>11.868763390720238</v>
      </c>
      <c r="AJ35" s="58">
        <f t="shared" ref="AJ35:AT35" si="55">AJ37*$AH35*0.66667</f>
        <v>11.868763390720238</v>
      </c>
      <c r="AK35" s="58">
        <f t="shared" si="55"/>
        <v>8.901572543040178</v>
      </c>
      <c r="AL35" s="58">
        <f t="shared" si="55"/>
        <v>7.417977119200148</v>
      </c>
      <c r="AM35" s="58">
        <f t="shared" si="55"/>
        <v>0</v>
      </c>
      <c r="AN35" s="58">
        <f t="shared" si="55"/>
        <v>0</v>
      </c>
      <c r="AO35" s="58">
        <f t="shared" si="55"/>
        <v>0</v>
      </c>
      <c r="AP35" s="58">
        <f t="shared" si="55"/>
        <v>0</v>
      </c>
      <c r="AQ35" s="58">
        <f t="shared" si="55"/>
        <v>0</v>
      </c>
      <c r="AR35" s="58">
        <f t="shared" si="55"/>
        <v>0</v>
      </c>
      <c r="AS35" s="58">
        <f t="shared" si="55"/>
        <v>0</v>
      </c>
      <c r="AT35" s="58">
        <f t="shared" si="55"/>
        <v>0</v>
      </c>
      <c r="AU35" s="59">
        <f>SUM(AI35:AT35)</f>
        <v>40.057076443680799</v>
      </c>
      <c r="AV35" s="63">
        <f>AU35+AB35</f>
        <v>1257.9268459666816</v>
      </c>
    </row>
    <row r="36" spans="1:48" ht="15.6">
      <c r="A36" s="89" t="s">
        <v>73</v>
      </c>
      <c r="B36" s="49" t="s">
        <v>52</v>
      </c>
      <c r="C36" s="49" t="s">
        <v>53</v>
      </c>
      <c r="D36" s="50" t="s">
        <v>54</v>
      </c>
      <c r="E36" s="50" t="s">
        <v>55</v>
      </c>
      <c r="F36" s="49">
        <v>2008</v>
      </c>
      <c r="G36" s="51">
        <v>87</v>
      </c>
      <c r="H36" s="51">
        <v>2</v>
      </c>
      <c r="I36" s="52">
        <v>2024</v>
      </c>
      <c r="J36" s="53">
        <f>I36+2</f>
        <v>2026</v>
      </c>
      <c r="K36" s="54">
        <v>4.0199999999999996</v>
      </c>
      <c r="L36" s="49">
        <v>0.39</v>
      </c>
      <c r="M36" s="55">
        <v>0.1</v>
      </c>
      <c r="N36" s="56">
        <f>((K36*G36)*L36)*0.00220462*(1-M36)</f>
        <v>0.27063637337879998</v>
      </c>
      <c r="O36" s="57"/>
      <c r="P36" s="58">
        <f t="shared" ref="P36:AA36" si="56">P37*$N36*0.66667</f>
        <v>360.85030208088915</v>
      </c>
      <c r="Q36" s="58">
        <f t="shared" si="56"/>
        <v>360.85030208088915</v>
      </c>
      <c r="R36" s="58">
        <f t="shared" si="56"/>
        <v>270.63772656066686</v>
      </c>
      <c r="S36" s="58">
        <f t="shared" si="56"/>
        <v>225.53143880055575</v>
      </c>
      <c r="T36" s="58">
        <f t="shared" si="56"/>
        <v>0</v>
      </c>
      <c r="U36" s="58">
        <f t="shared" si="56"/>
        <v>0</v>
      </c>
      <c r="V36" s="58">
        <f t="shared" si="56"/>
        <v>0</v>
      </c>
      <c r="W36" s="58">
        <f t="shared" si="56"/>
        <v>0</v>
      </c>
      <c r="X36" s="58">
        <f t="shared" si="56"/>
        <v>0</v>
      </c>
      <c r="Y36" s="58">
        <f t="shared" si="56"/>
        <v>0</v>
      </c>
      <c r="Z36" s="58">
        <f t="shared" si="56"/>
        <v>0</v>
      </c>
      <c r="AA36" s="58">
        <f t="shared" si="56"/>
        <v>0</v>
      </c>
      <c r="AB36" s="59">
        <f>SUM(P36:AA36)</f>
        <v>1217.8697695230007</v>
      </c>
      <c r="AC36" s="54">
        <v>0.17</v>
      </c>
      <c r="AD36" s="60"/>
      <c r="AE36" s="60"/>
      <c r="AF36" s="49">
        <v>0.39</v>
      </c>
      <c r="AG36" s="55">
        <v>0.3</v>
      </c>
      <c r="AH36" s="62">
        <f>((SUM(AC36:AE36)*G36)*AF36)*0.00220462*(1-AG36)</f>
        <v>8.9015280354000012E-3</v>
      </c>
      <c r="AI36" s="58">
        <f t="shared" ref="AI36:AT36" si="57">AI37*$AH36*0.66667</f>
        <v>11.868763390720238</v>
      </c>
      <c r="AJ36" s="58">
        <f t="shared" si="57"/>
        <v>11.868763390720238</v>
      </c>
      <c r="AK36" s="58">
        <f t="shared" si="57"/>
        <v>8.901572543040178</v>
      </c>
      <c r="AL36" s="58">
        <f t="shared" si="57"/>
        <v>7.417977119200148</v>
      </c>
      <c r="AM36" s="58">
        <f t="shared" si="57"/>
        <v>0</v>
      </c>
      <c r="AN36" s="58">
        <f t="shared" si="57"/>
        <v>0</v>
      </c>
      <c r="AO36" s="58">
        <f t="shared" si="57"/>
        <v>0</v>
      </c>
      <c r="AP36" s="58">
        <f t="shared" si="57"/>
        <v>0</v>
      </c>
      <c r="AQ36" s="58">
        <f t="shared" si="57"/>
        <v>0</v>
      </c>
      <c r="AR36" s="58">
        <f t="shared" si="57"/>
        <v>0</v>
      </c>
      <c r="AS36" s="58">
        <f t="shared" si="57"/>
        <v>0</v>
      </c>
      <c r="AT36" s="58">
        <f t="shared" si="57"/>
        <v>0</v>
      </c>
      <c r="AU36" s="59">
        <f>SUM(AI36:AT36)</f>
        <v>40.057076443680799</v>
      </c>
      <c r="AV36" s="63">
        <f>AU36+AB36</f>
        <v>1257.9268459666816</v>
      </c>
    </row>
    <row r="37" spans="1:48" ht="30">
      <c r="A37" s="64" t="s">
        <v>74</v>
      </c>
      <c r="B37" s="65"/>
      <c r="C37" s="65" t="s">
        <v>57</v>
      </c>
      <c r="D37" s="66">
        <v>0.66700000000000004</v>
      </c>
      <c r="E37" s="67"/>
      <c r="F37" s="65"/>
      <c r="G37" s="68"/>
      <c r="H37" s="68"/>
      <c r="I37" s="69"/>
      <c r="J37" s="70"/>
      <c r="K37" s="71"/>
      <c r="L37" s="65"/>
      <c r="M37" s="66"/>
      <c r="N37" s="72"/>
      <c r="O37" s="73" t="s">
        <v>58</v>
      </c>
      <c r="P37" s="74">
        <v>2000</v>
      </c>
      <c r="Q37" s="74">
        <v>2000</v>
      </c>
      <c r="R37" s="74">
        <v>1500</v>
      </c>
      <c r="S37" s="74">
        <v>1250</v>
      </c>
      <c r="T37" s="74"/>
      <c r="U37" s="74"/>
      <c r="V37" s="74"/>
      <c r="W37" s="74"/>
      <c r="X37" s="74"/>
      <c r="Y37" s="74"/>
      <c r="Z37" s="74"/>
      <c r="AA37" s="74"/>
      <c r="AB37" s="75"/>
      <c r="AC37" s="71"/>
      <c r="AD37" s="76"/>
      <c r="AE37" s="76"/>
      <c r="AF37" s="65"/>
      <c r="AG37" s="66"/>
      <c r="AH37" s="77"/>
      <c r="AI37" s="74">
        <f t="shared" ref="AI37:AT37" si="58">P37</f>
        <v>2000</v>
      </c>
      <c r="AJ37" s="74">
        <f t="shared" si="58"/>
        <v>2000</v>
      </c>
      <c r="AK37" s="74">
        <f t="shared" si="58"/>
        <v>1500</v>
      </c>
      <c r="AL37" s="74">
        <f t="shared" si="58"/>
        <v>1250</v>
      </c>
      <c r="AM37" s="74">
        <f t="shared" si="58"/>
        <v>0</v>
      </c>
      <c r="AN37" s="74">
        <f t="shared" si="58"/>
        <v>0</v>
      </c>
      <c r="AO37" s="74">
        <f t="shared" si="58"/>
        <v>0</v>
      </c>
      <c r="AP37" s="74">
        <f t="shared" si="58"/>
        <v>0</v>
      </c>
      <c r="AQ37" s="74">
        <f t="shared" si="58"/>
        <v>0</v>
      </c>
      <c r="AR37" s="74">
        <f t="shared" si="58"/>
        <v>0</v>
      </c>
      <c r="AS37" s="74">
        <f t="shared" si="58"/>
        <v>0</v>
      </c>
      <c r="AT37" s="74">
        <f t="shared" si="58"/>
        <v>0</v>
      </c>
      <c r="AU37" s="75"/>
      <c r="AV37" s="78"/>
    </row>
    <row r="38" spans="1:48" ht="15.6">
      <c r="A38" s="89" t="s">
        <v>73</v>
      </c>
      <c r="B38" s="49" t="s">
        <v>49</v>
      </c>
      <c r="C38" s="50" t="s">
        <v>50</v>
      </c>
      <c r="D38" s="50" t="s">
        <v>51</v>
      </c>
      <c r="E38" s="50" t="s">
        <v>51</v>
      </c>
      <c r="F38" s="49">
        <v>2021</v>
      </c>
      <c r="G38" s="51">
        <v>1450</v>
      </c>
      <c r="H38" s="51">
        <v>4</v>
      </c>
      <c r="I38" s="79">
        <v>2028</v>
      </c>
      <c r="J38" s="53">
        <f>I38+2</f>
        <v>2030</v>
      </c>
      <c r="K38" s="54">
        <v>1.04</v>
      </c>
      <c r="L38" s="49">
        <v>0.31</v>
      </c>
      <c r="M38" s="55">
        <v>0</v>
      </c>
      <c r="N38" s="56">
        <f>((K38*G38)*L38)*0.00220462*(1-M38)</f>
        <v>1.0306157576000001</v>
      </c>
      <c r="O38" s="80"/>
      <c r="P38" s="58">
        <f>P42*$N38</f>
        <v>0</v>
      </c>
      <c r="Q38" s="58">
        <f>Q42*$N38</f>
        <v>0</v>
      </c>
      <c r="R38" s="58">
        <f>R42*$N38</f>
        <v>0</v>
      </c>
      <c r="S38" s="58">
        <f>S42*$N38</f>
        <v>0</v>
      </c>
      <c r="T38" s="58">
        <f t="shared" ref="T38:AA38" si="59">T42*$N38</f>
        <v>772.96181820000004</v>
      </c>
      <c r="U38" s="58">
        <f t="shared" si="59"/>
        <v>1030.6157576000001</v>
      </c>
      <c r="V38" s="58">
        <f t="shared" si="59"/>
        <v>2061.2315152000001</v>
      </c>
      <c r="W38" s="58">
        <f t="shared" si="59"/>
        <v>2061.2315152000001</v>
      </c>
      <c r="X38" s="58">
        <f t="shared" si="59"/>
        <v>0</v>
      </c>
      <c r="Y38" s="58">
        <f t="shared" si="59"/>
        <v>0</v>
      </c>
      <c r="Z38" s="58">
        <f t="shared" si="59"/>
        <v>0</v>
      </c>
      <c r="AA38" s="58">
        <f t="shared" si="59"/>
        <v>0</v>
      </c>
      <c r="AB38" s="59">
        <f>SUM(P38:AA38)</f>
        <v>5926.0406062000002</v>
      </c>
      <c r="AC38" s="54">
        <v>0.03</v>
      </c>
      <c r="AD38" s="60"/>
      <c r="AE38" s="61"/>
      <c r="AF38" s="49">
        <v>0.31</v>
      </c>
      <c r="AG38" s="55">
        <v>0.3</v>
      </c>
      <c r="AH38" s="62">
        <f>((SUM(AC38:AE38)*G38)*AF38)*0.00220462*(1-AG38)</f>
        <v>2.081051049E-2</v>
      </c>
      <c r="AI38" s="58">
        <f>AI42*$AH38</f>
        <v>0</v>
      </c>
      <c r="AJ38" s="58">
        <f t="shared" ref="AJ38:AT38" si="60">AJ42*$AH38</f>
        <v>0</v>
      </c>
      <c r="AK38" s="58">
        <f t="shared" si="60"/>
        <v>0</v>
      </c>
      <c r="AL38" s="58">
        <f t="shared" si="60"/>
        <v>0</v>
      </c>
      <c r="AM38" s="58">
        <f t="shared" si="60"/>
        <v>15.607882867499999</v>
      </c>
      <c r="AN38" s="58">
        <f t="shared" si="60"/>
        <v>20.810510489999999</v>
      </c>
      <c r="AO38" s="58">
        <f t="shared" si="60"/>
        <v>41.621020979999997</v>
      </c>
      <c r="AP38" s="58">
        <f t="shared" si="60"/>
        <v>41.621020979999997</v>
      </c>
      <c r="AQ38" s="58">
        <f t="shared" si="60"/>
        <v>0</v>
      </c>
      <c r="AR38" s="58">
        <f t="shared" si="60"/>
        <v>0</v>
      </c>
      <c r="AS38" s="58">
        <f t="shared" si="60"/>
        <v>0</v>
      </c>
      <c r="AT38" s="58">
        <f t="shared" si="60"/>
        <v>0</v>
      </c>
      <c r="AU38" s="59">
        <f>SUM(AI38:AT38)</f>
        <v>119.66043531749999</v>
      </c>
      <c r="AV38" s="63">
        <f>AU38+AB38</f>
        <v>6045.7010415175</v>
      </c>
    </row>
    <row r="39" spans="1:48" ht="15.6">
      <c r="A39" s="89" t="s">
        <v>73</v>
      </c>
      <c r="B39" s="49" t="s">
        <v>49</v>
      </c>
      <c r="C39" s="50" t="s">
        <v>50</v>
      </c>
      <c r="D39" s="50" t="s">
        <v>51</v>
      </c>
      <c r="E39" s="50" t="s">
        <v>51</v>
      </c>
      <c r="F39" s="49">
        <v>2021</v>
      </c>
      <c r="G39" s="51">
        <v>1450</v>
      </c>
      <c r="H39" s="51">
        <v>4</v>
      </c>
      <c r="I39" s="79">
        <v>2028</v>
      </c>
      <c r="J39" s="53">
        <f>I39+2</f>
        <v>2030</v>
      </c>
      <c r="K39" s="54">
        <v>1.04</v>
      </c>
      <c r="L39" s="49">
        <v>0.31</v>
      </c>
      <c r="M39" s="55">
        <v>0</v>
      </c>
      <c r="N39" s="56">
        <f>((K39*G39)*L39)*0.00220462*(1-M39)</f>
        <v>1.0306157576000001</v>
      </c>
      <c r="O39" s="80"/>
      <c r="P39" s="58">
        <f>P42*$N39</f>
        <v>0</v>
      </c>
      <c r="Q39" s="58">
        <f>Q42*$N39</f>
        <v>0</v>
      </c>
      <c r="R39" s="58">
        <f>R42*$N39</f>
        <v>0</v>
      </c>
      <c r="S39" s="58">
        <f>S42*$N39</f>
        <v>0</v>
      </c>
      <c r="T39" s="58">
        <f t="shared" ref="T39:AA39" si="61">T42*$N39</f>
        <v>772.96181820000004</v>
      </c>
      <c r="U39" s="58">
        <f t="shared" si="61"/>
        <v>1030.6157576000001</v>
      </c>
      <c r="V39" s="58">
        <f t="shared" si="61"/>
        <v>2061.2315152000001</v>
      </c>
      <c r="W39" s="58">
        <f t="shared" si="61"/>
        <v>2061.2315152000001</v>
      </c>
      <c r="X39" s="58">
        <f t="shared" si="61"/>
        <v>0</v>
      </c>
      <c r="Y39" s="58">
        <f t="shared" si="61"/>
        <v>0</v>
      </c>
      <c r="Z39" s="58">
        <f t="shared" si="61"/>
        <v>0</v>
      </c>
      <c r="AA39" s="58">
        <f t="shared" si="61"/>
        <v>0</v>
      </c>
      <c r="AB39" s="59">
        <f>SUM(P39:AA39)</f>
        <v>5926.0406062000002</v>
      </c>
      <c r="AC39" s="54">
        <v>0.03</v>
      </c>
      <c r="AD39" s="60"/>
      <c r="AE39" s="61"/>
      <c r="AF39" s="49">
        <v>0.31</v>
      </c>
      <c r="AG39" s="55">
        <v>0.3</v>
      </c>
      <c r="AH39" s="62">
        <f>((SUM(AC39:AE39)*G39)*AF39)*0.00220462*(1-AG39)</f>
        <v>2.081051049E-2</v>
      </c>
      <c r="AI39" s="58">
        <f>AI42*$AH39</f>
        <v>0</v>
      </c>
      <c r="AJ39" s="58">
        <f t="shared" ref="AJ39:AT39" si="62">AJ42*$AH39</f>
        <v>0</v>
      </c>
      <c r="AK39" s="58">
        <f t="shared" si="62"/>
        <v>0</v>
      </c>
      <c r="AL39" s="58">
        <f t="shared" si="62"/>
        <v>0</v>
      </c>
      <c r="AM39" s="58">
        <f t="shared" si="62"/>
        <v>15.607882867499999</v>
      </c>
      <c r="AN39" s="58">
        <f t="shared" si="62"/>
        <v>20.810510489999999</v>
      </c>
      <c r="AO39" s="58">
        <f t="shared" si="62"/>
        <v>41.621020979999997</v>
      </c>
      <c r="AP39" s="58">
        <f t="shared" si="62"/>
        <v>41.621020979999997</v>
      </c>
      <c r="AQ39" s="58">
        <f t="shared" si="62"/>
        <v>0</v>
      </c>
      <c r="AR39" s="58">
        <f t="shared" si="62"/>
        <v>0</v>
      </c>
      <c r="AS39" s="58">
        <f t="shared" si="62"/>
        <v>0</v>
      </c>
      <c r="AT39" s="58">
        <f t="shared" si="62"/>
        <v>0</v>
      </c>
      <c r="AU39" s="59">
        <f>SUM(AI39:AT39)</f>
        <v>119.66043531749999</v>
      </c>
      <c r="AV39" s="63">
        <f>AU39+AB39</f>
        <v>6045.7010415175</v>
      </c>
    </row>
    <row r="40" spans="1:48" ht="15.6">
      <c r="A40" s="89" t="s">
        <v>75</v>
      </c>
      <c r="B40" s="49" t="s">
        <v>52</v>
      </c>
      <c r="C40" s="49" t="s">
        <v>53</v>
      </c>
      <c r="D40" s="50" t="s">
        <v>61</v>
      </c>
      <c r="E40" s="50" t="s">
        <v>62</v>
      </c>
      <c r="F40" s="49">
        <v>2024</v>
      </c>
      <c r="G40" s="51">
        <v>87</v>
      </c>
      <c r="H40" s="51" t="s">
        <v>63</v>
      </c>
      <c r="I40" s="81"/>
      <c r="J40" s="82"/>
      <c r="K40" s="83">
        <v>3.22</v>
      </c>
      <c r="L40" s="49">
        <v>0.39</v>
      </c>
      <c r="M40" s="55">
        <v>0</v>
      </c>
      <c r="N40" s="56">
        <f>((K40*G40)*L40)*0.00220462*(1-M40)</f>
        <v>0.24086487625200007</v>
      </c>
      <c r="O40" s="80"/>
      <c r="P40" s="58">
        <f>P42*$N40*0.66667</f>
        <v>0</v>
      </c>
      <c r="Q40" s="58">
        <f>Q42*$N40*0.66667</f>
        <v>0</v>
      </c>
      <c r="R40" s="58">
        <f>R42*$N40*0.66667</f>
        <v>0</v>
      </c>
      <c r="S40" s="58">
        <f>S42*$N40*0.66667</f>
        <v>0</v>
      </c>
      <c r="T40" s="58">
        <f t="shared" ref="T40:AA40" si="63">T42*$N40*0.66667</f>
        <v>120.43304028819067</v>
      </c>
      <c r="U40" s="58">
        <f t="shared" si="63"/>
        <v>160.57738705092089</v>
      </c>
      <c r="V40" s="58">
        <f t="shared" si="63"/>
        <v>321.15477410184178</v>
      </c>
      <c r="W40" s="58">
        <f t="shared" si="63"/>
        <v>321.15477410184178</v>
      </c>
      <c r="X40" s="58">
        <f t="shared" si="63"/>
        <v>0</v>
      </c>
      <c r="Y40" s="58">
        <f t="shared" si="63"/>
        <v>0</v>
      </c>
      <c r="Z40" s="58">
        <f t="shared" si="63"/>
        <v>0</v>
      </c>
      <c r="AA40" s="58">
        <f t="shared" si="63"/>
        <v>0</v>
      </c>
      <c r="AB40" s="59">
        <f>SUM(P40:AA40)</f>
        <v>923.31997554279508</v>
      </c>
      <c r="AC40" s="83"/>
      <c r="AD40" s="88"/>
      <c r="AE40" s="84">
        <v>1.2999999999999999E-2</v>
      </c>
      <c r="AF40" s="49">
        <v>0.39</v>
      </c>
      <c r="AG40" s="55">
        <v>0</v>
      </c>
      <c r="AH40" s="62">
        <f>((SUM(AC40:AE40)*G40)*AF40)*0.00220462*(1-AG40)</f>
        <v>9.7243583580000007E-4</v>
      </c>
      <c r="AI40" s="58">
        <f>AI42*$AH40*0.66667</f>
        <v>0</v>
      </c>
      <c r="AJ40" s="58">
        <f t="shared" ref="AJ40:AT40" si="64">AJ42*$AH40*0.66667</f>
        <v>0</v>
      </c>
      <c r="AK40" s="58">
        <f t="shared" si="64"/>
        <v>0</v>
      </c>
      <c r="AL40" s="58">
        <f t="shared" si="64"/>
        <v>0</v>
      </c>
      <c r="AM40" s="58">
        <f t="shared" si="64"/>
        <v>0.48622034898958955</v>
      </c>
      <c r="AN40" s="58">
        <f t="shared" si="64"/>
        <v>0.64829379865278602</v>
      </c>
      <c r="AO40" s="58">
        <f t="shared" si="64"/>
        <v>1.296587597305572</v>
      </c>
      <c r="AP40" s="58">
        <f t="shared" si="64"/>
        <v>1.296587597305572</v>
      </c>
      <c r="AQ40" s="58">
        <f t="shared" si="64"/>
        <v>0</v>
      </c>
      <c r="AR40" s="58">
        <f t="shared" si="64"/>
        <v>0</v>
      </c>
      <c r="AS40" s="58">
        <f t="shared" si="64"/>
        <v>0</v>
      </c>
      <c r="AT40" s="58">
        <f t="shared" si="64"/>
        <v>0</v>
      </c>
      <c r="AU40" s="59">
        <f>SUM(AI40:AT40)</f>
        <v>3.7276893422535196</v>
      </c>
      <c r="AV40" s="63">
        <f>AU40+AB40</f>
        <v>927.04766488504856</v>
      </c>
    </row>
    <row r="41" spans="1:48" ht="15.6">
      <c r="A41" s="89" t="s">
        <v>75</v>
      </c>
      <c r="B41" s="49" t="s">
        <v>52</v>
      </c>
      <c r="C41" s="49" t="s">
        <v>53</v>
      </c>
      <c r="D41" s="50" t="s">
        <v>61</v>
      </c>
      <c r="E41" s="50" t="s">
        <v>62</v>
      </c>
      <c r="F41" s="49">
        <v>2024</v>
      </c>
      <c r="G41" s="51">
        <v>87</v>
      </c>
      <c r="H41" s="51" t="s">
        <v>63</v>
      </c>
      <c r="I41" s="81"/>
      <c r="J41" s="82"/>
      <c r="K41" s="83">
        <v>3.22</v>
      </c>
      <c r="L41" s="49">
        <v>0.39</v>
      </c>
      <c r="M41" s="55">
        <v>0</v>
      </c>
      <c r="N41" s="56">
        <f>((K41*G41)*L41)*0.00220462*(1-M41)</f>
        <v>0.24086487625200007</v>
      </c>
      <c r="O41" s="80"/>
      <c r="P41" s="58">
        <f t="shared" ref="P41:AA41" si="65">P42*$N41*0.66667</f>
        <v>0</v>
      </c>
      <c r="Q41" s="58">
        <f t="shared" si="65"/>
        <v>0</v>
      </c>
      <c r="R41" s="58">
        <f t="shared" si="65"/>
        <v>0</v>
      </c>
      <c r="S41" s="58">
        <f t="shared" si="65"/>
        <v>0</v>
      </c>
      <c r="T41" s="58">
        <f t="shared" si="65"/>
        <v>120.43304028819067</v>
      </c>
      <c r="U41" s="58">
        <f t="shared" si="65"/>
        <v>160.57738705092089</v>
      </c>
      <c r="V41" s="58">
        <f t="shared" si="65"/>
        <v>321.15477410184178</v>
      </c>
      <c r="W41" s="58">
        <f t="shared" si="65"/>
        <v>321.15477410184178</v>
      </c>
      <c r="X41" s="58">
        <f t="shared" si="65"/>
        <v>0</v>
      </c>
      <c r="Y41" s="58">
        <f t="shared" si="65"/>
        <v>0</v>
      </c>
      <c r="Z41" s="58">
        <f t="shared" si="65"/>
        <v>0</v>
      </c>
      <c r="AA41" s="58">
        <f t="shared" si="65"/>
        <v>0</v>
      </c>
      <c r="AB41" s="59">
        <f>SUM(P41:AA41)</f>
        <v>923.31997554279508</v>
      </c>
      <c r="AC41" s="83"/>
      <c r="AD41" s="88"/>
      <c r="AE41" s="84">
        <v>1.2999999999999999E-2</v>
      </c>
      <c r="AF41" s="49">
        <v>0.39</v>
      </c>
      <c r="AG41" s="55">
        <v>0</v>
      </c>
      <c r="AH41" s="62">
        <f>((SUM(AC41:AE41)*G41)*AF41)*0.00220462*(1-AG41)</f>
        <v>9.7243583580000007E-4</v>
      </c>
      <c r="AI41" s="58">
        <f t="shared" ref="AI41:AT41" si="66">AI42*$AH41*0.66667</f>
        <v>0</v>
      </c>
      <c r="AJ41" s="58">
        <f t="shared" si="66"/>
        <v>0</v>
      </c>
      <c r="AK41" s="58">
        <f t="shared" si="66"/>
        <v>0</v>
      </c>
      <c r="AL41" s="58">
        <f t="shared" si="66"/>
        <v>0</v>
      </c>
      <c r="AM41" s="58">
        <f t="shared" si="66"/>
        <v>0.48622034898958955</v>
      </c>
      <c r="AN41" s="58">
        <f t="shared" si="66"/>
        <v>0.64829379865278602</v>
      </c>
      <c r="AO41" s="58">
        <f t="shared" si="66"/>
        <v>1.296587597305572</v>
      </c>
      <c r="AP41" s="58">
        <f t="shared" si="66"/>
        <v>1.296587597305572</v>
      </c>
      <c r="AQ41" s="58">
        <f t="shared" si="66"/>
        <v>0</v>
      </c>
      <c r="AR41" s="58">
        <f t="shared" si="66"/>
        <v>0</v>
      </c>
      <c r="AS41" s="58">
        <f t="shared" si="66"/>
        <v>0</v>
      </c>
      <c r="AT41" s="58">
        <f t="shared" si="66"/>
        <v>0</v>
      </c>
      <c r="AU41" s="59">
        <f>SUM(AI41:AT41)</f>
        <v>3.7276893422535196</v>
      </c>
      <c r="AV41" s="63">
        <f>AU41+AB41</f>
        <v>927.04766488504856</v>
      </c>
    </row>
    <row r="42" spans="1:48" ht="30">
      <c r="A42" s="64" t="s">
        <v>76</v>
      </c>
      <c r="B42" s="65"/>
      <c r="C42" s="65" t="s">
        <v>57</v>
      </c>
      <c r="D42" s="66">
        <v>0.66700000000000004</v>
      </c>
      <c r="E42" s="67"/>
      <c r="F42" s="65"/>
      <c r="G42" s="68"/>
      <c r="H42" s="68"/>
      <c r="I42" s="69"/>
      <c r="J42" s="70"/>
      <c r="K42" s="71"/>
      <c r="L42" s="65"/>
      <c r="M42" s="66"/>
      <c r="N42" s="72"/>
      <c r="O42" s="73" t="s">
        <v>58</v>
      </c>
      <c r="P42" s="74"/>
      <c r="Q42" s="74"/>
      <c r="R42" s="74"/>
      <c r="S42" s="74"/>
      <c r="T42" s="74">
        <v>750</v>
      </c>
      <c r="U42" s="74">
        <v>1000</v>
      </c>
      <c r="V42" s="74">
        <v>2000</v>
      </c>
      <c r="W42" s="74">
        <v>2000</v>
      </c>
      <c r="X42" s="74"/>
      <c r="Y42" s="74"/>
      <c r="Z42" s="74"/>
      <c r="AA42" s="74"/>
      <c r="AB42" s="75"/>
      <c r="AC42" s="71"/>
      <c r="AD42" s="76"/>
      <c r="AE42" s="76"/>
      <c r="AF42" s="65"/>
      <c r="AG42" s="66"/>
      <c r="AH42" s="77"/>
      <c r="AI42" s="74">
        <f t="shared" ref="AI42:AT42" si="67">P42</f>
        <v>0</v>
      </c>
      <c r="AJ42" s="74">
        <f t="shared" si="67"/>
        <v>0</v>
      </c>
      <c r="AK42" s="74">
        <f t="shared" si="67"/>
        <v>0</v>
      </c>
      <c r="AL42" s="74">
        <f t="shared" si="67"/>
        <v>0</v>
      </c>
      <c r="AM42" s="74">
        <f t="shared" si="67"/>
        <v>750</v>
      </c>
      <c r="AN42" s="74">
        <f t="shared" si="67"/>
        <v>1000</v>
      </c>
      <c r="AO42" s="74">
        <f t="shared" si="67"/>
        <v>2000</v>
      </c>
      <c r="AP42" s="74">
        <f t="shared" si="67"/>
        <v>2000</v>
      </c>
      <c r="AQ42" s="74">
        <f t="shared" si="67"/>
        <v>0</v>
      </c>
      <c r="AR42" s="74">
        <f t="shared" si="67"/>
        <v>0</v>
      </c>
      <c r="AS42" s="74">
        <f t="shared" si="67"/>
        <v>0</v>
      </c>
      <c r="AT42" s="74">
        <f t="shared" si="67"/>
        <v>0</v>
      </c>
      <c r="AU42" s="75"/>
      <c r="AV42" s="78"/>
    </row>
    <row r="43" spans="1:48" ht="15.6">
      <c r="A43" s="89" t="s">
        <v>75</v>
      </c>
      <c r="B43" s="49" t="s">
        <v>49</v>
      </c>
      <c r="C43" s="50" t="s">
        <v>50</v>
      </c>
      <c r="D43" s="50" t="s">
        <v>65</v>
      </c>
      <c r="E43" s="50" t="s">
        <v>65</v>
      </c>
      <c r="F43" s="49">
        <v>2030</v>
      </c>
      <c r="G43" s="51">
        <v>1450</v>
      </c>
      <c r="H43" s="51" t="s">
        <v>66</v>
      </c>
      <c r="I43" s="81"/>
      <c r="J43" s="82"/>
      <c r="K43" s="54">
        <v>1.04</v>
      </c>
      <c r="L43" s="49">
        <v>0.31</v>
      </c>
      <c r="M43" s="55">
        <v>0</v>
      </c>
      <c r="N43" s="56">
        <f>((K43*G43)*L43)*0.00220462*(1-M43)</f>
        <v>1.0306157576000001</v>
      </c>
      <c r="O43" s="80"/>
      <c r="P43" s="58">
        <f>P47*$N43</f>
        <v>0</v>
      </c>
      <c r="Q43" s="58">
        <f>Q47*$N43</f>
        <v>0</v>
      </c>
      <c r="R43" s="58">
        <f>R47*$N43</f>
        <v>0</v>
      </c>
      <c r="S43" s="58">
        <f>S47*$N43</f>
        <v>0</v>
      </c>
      <c r="T43" s="58">
        <f t="shared" ref="T43:AA43" si="68">T47*$N43</f>
        <v>0</v>
      </c>
      <c r="U43" s="58">
        <f t="shared" si="68"/>
        <v>0</v>
      </c>
      <c r="V43" s="58">
        <f t="shared" si="68"/>
        <v>0</v>
      </c>
      <c r="W43" s="58">
        <f t="shared" si="68"/>
        <v>0</v>
      </c>
      <c r="X43" s="58">
        <f t="shared" si="68"/>
        <v>1030.6157576000001</v>
      </c>
      <c r="Y43" s="58">
        <f t="shared" si="68"/>
        <v>1545.9236364000001</v>
      </c>
      <c r="Z43" s="58">
        <f t="shared" si="68"/>
        <v>1030.6157576000001</v>
      </c>
      <c r="AA43" s="58">
        <f t="shared" si="68"/>
        <v>1030.6157576000001</v>
      </c>
      <c r="AB43" s="59">
        <f>SUM(P43:AA43)</f>
        <v>4637.7709092000005</v>
      </c>
      <c r="AC43" s="83"/>
      <c r="AD43" s="85">
        <v>5.0000000000000001E-3</v>
      </c>
      <c r="AE43" s="86"/>
      <c r="AF43" s="49">
        <v>0.31</v>
      </c>
      <c r="AG43" s="55">
        <v>0</v>
      </c>
      <c r="AH43" s="62">
        <f>((SUM(AC43:AE43)*G43)*AF43)*0.00220462*(1-AG43)</f>
        <v>4.9548834500000001E-3</v>
      </c>
      <c r="AI43" s="58">
        <f>AI47*$AH43</f>
        <v>0</v>
      </c>
      <c r="AJ43" s="58">
        <f t="shared" ref="AJ43:AT43" si="69">AJ47*$AH43</f>
        <v>0</v>
      </c>
      <c r="AK43" s="58">
        <f t="shared" si="69"/>
        <v>0</v>
      </c>
      <c r="AL43" s="58">
        <f t="shared" si="69"/>
        <v>0</v>
      </c>
      <c r="AM43" s="58">
        <f t="shared" si="69"/>
        <v>0</v>
      </c>
      <c r="AN43" s="58">
        <f t="shared" si="69"/>
        <v>0</v>
      </c>
      <c r="AO43" s="58">
        <f t="shared" si="69"/>
        <v>0</v>
      </c>
      <c r="AP43" s="58">
        <f t="shared" si="69"/>
        <v>0</v>
      </c>
      <c r="AQ43" s="58">
        <f t="shared" si="69"/>
        <v>4.9548834500000005</v>
      </c>
      <c r="AR43" s="58">
        <f t="shared" si="69"/>
        <v>7.4323251749999999</v>
      </c>
      <c r="AS43" s="58">
        <f t="shared" si="69"/>
        <v>4.9548834500000005</v>
      </c>
      <c r="AT43" s="58">
        <f t="shared" si="69"/>
        <v>4.9548834500000005</v>
      </c>
      <c r="AU43" s="59">
        <f>SUM(AI43:AT43)</f>
        <v>22.296975525000001</v>
      </c>
      <c r="AV43" s="63">
        <f>AU43+AB43</f>
        <v>4660.0678847250001</v>
      </c>
    </row>
    <row r="44" spans="1:48" ht="15.6">
      <c r="A44" s="89" t="s">
        <v>75</v>
      </c>
      <c r="B44" s="49" t="s">
        <v>49</v>
      </c>
      <c r="C44" s="50" t="s">
        <v>50</v>
      </c>
      <c r="D44" s="50" t="s">
        <v>65</v>
      </c>
      <c r="E44" s="50" t="s">
        <v>65</v>
      </c>
      <c r="F44" s="49">
        <v>2030</v>
      </c>
      <c r="G44" s="51">
        <v>1450</v>
      </c>
      <c r="H44" s="51" t="s">
        <v>66</v>
      </c>
      <c r="I44" s="81"/>
      <c r="J44" s="82"/>
      <c r="K44" s="54">
        <v>1.04</v>
      </c>
      <c r="L44" s="49">
        <v>0.31</v>
      </c>
      <c r="M44" s="55">
        <v>0</v>
      </c>
      <c r="N44" s="56">
        <f>((K44*G44)*L44)*0.00220462*(1-M44)</f>
        <v>1.0306157576000001</v>
      </c>
      <c r="O44" s="80"/>
      <c r="P44" s="58">
        <f>P47*$N44</f>
        <v>0</v>
      </c>
      <c r="Q44" s="58">
        <f>Q47*$N44</f>
        <v>0</v>
      </c>
      <c r="R44" s="58">
        <f>R47*$N44</f>
        <v>0</v>
      </c>
      <c r="S44" s="58">
        <f>S47*$N44</f>
        <v>0</v>
      </c>
      <c r="T44" s="58">
        <f t="shared" ref="T44:AA44" si="70">T47*$N44</f>
        <v>0</v>
      </c>
      <c r="U44" s="58">
        <f t="shared" si="70"/>
        <v>0</v>
      </c>
      <c r="V44" s="58">
        <f t="shared" si="70"/>
        <v>0</v>
      </c>
      <c r="W44" s="58">
        <f t="shared" si="70"/>
        <v>0</v>
      </c>
      <c r="X44" s="58">
        <f t="shared" si="70"/>
        <v>1030.6157576000001</v>
      </c>
      <c r="Y44" s="58">
        <f t="shared" si="70"/>
        <v>1545.9236364000001</v>
      </c>
      <c r="Z44" s="58">
        <f t="shared" si="70"/>
        <v>1030.6157576000001</v>
      </c>
      <c r="AA44" s="58">
        <f t="shared" si="70"/>
        <v>1030.6157576000001</v>
      </c>
      <c r="AB44" s="59">
        <f>SUM(P44:AA44)</f>
        <v>4637.7709092000005</v>
      </c>
      <c r="AC44" s="83"/>
      <c r="AD44" s="85">
        <v>5.0000000000000001E-3</v>
      </c>
      <c r="AE44" s="86"/>
      <c r="AF44" s="49">
        <v>0.31</v>
      </c>
      <c r="AG44" s="55">
        <v>0</v>
      </c>
      <c r="AH44" s="62">
        <f>((SUM(AC44:AE44)*G44)*AF44)*0.00220462*(1-AG44)</f>
        <v>4.9548834500000001E-3</v>
      </c>
      <c r="AI44" s="58">
        <f>AI47*$AH44</f>
        <v>0</v>
      </c>
      <c r="AJ44" s="58">
        <f t="shared" ref="AJ44:AT44" si="71">AJ47*$AH44</f>
        <v>0</v>
      </c>
      <c r="AK44" s="58">
        <f t="shared" si="71"/>
        <v>0</v>
      </c>
      <c r="AL44" s="58">
        <f t="shared" si="71"/>
        <v>0</v>
      </c>
      <c r="AM44" s="58">
        <f t="shared" si="71"/>
        <v>0</v>
      </c>
      <c r="AN44" s="58">
        <f t="shared" si="71"/>
        <v>0</v>
      </c>
      <c r="AO44" s="58">
        <f t="shared" si="71"/>
        <v>0</v>
      </c>
      <c r="AP44" s="58">
        <f t="shared" si="71"/>
        <v>0</v>
      </c>
      <c r="AQ44" s="58">
        <f t="shared" si="71"/>
        <v>4.9548834500000005</v>
      </c>
      <c r="AR44" s="58">
        <f t="shared" si="71"/>
        <v>7.4323251749999999</v>
      </c>
      <c r="AS44" s="58">
        <f t="shared" si="71"/>
        <v>4.9548834500000005</v>
      </c>
      <c r="AT44" s="58">
        <f t="shared" si="71"/>
        <v>4.9548834500000005</v>
      </c>
      <c r="AU44" s="59">
        <f>SUM(AI44:AT44)</f>
        <v>22.296975525000001</v>
      </c>
      <c r="AV44" s="63">
        <f>AU44+AB44</f>
        <v>4660.0678847250001</v>
      </c>
    </row>
    <row r="45" spans="1:48" ht="15.6">
      <c r="A45" s="89" t="s">
        <v>75</v>
      </c>
      <c r="B45" s="49" t="s">
        <v>52</v>
      </c>
      <c r="C45" s="49" t="s">
        <v>53</v>
      </c>
      <c r="D45" s="50" t="s">
        <v>61</v>
      </c>
      <c r="E45" s="50" t="s">
        <v>62</v>
      </c>
      <c r="F45" s="49">
        <v>2024</v>
      </c>
      <c r="G45" s="51">
        <v>87</v>
      </c>
      <c r="H45" s="51" t="s">
        <v>63</v>
      </c>
      <c r="I45" s="81"/>
      <c r="J45" s="82"/>
      <c r="K45" s="83">
        <v>3.22</v>
      </c>
      <c r="L45" s="49">
        <v>0.39</v>
      </c>
      <c r="M45" s="55">
        <v>0</v>
      </c>
      <c r="N45" s="56">
        <f>((K45*G45)*L45)*0.00220462*(1-M45)</f>
        <v>0.24086487625200007</v>
      </c>
      <c r="O45" s="80"/>
      <c r="P45" s="58">
        <f>P47*$N45*0.66667</f>
        <v>0</v>
      </c>
      <c r="Q45" s="58">
        <f>Q47*$N45*0.66667</f>
        <v>0</v>
      </c>
      <c r="R45" s="58">
        <f>R47*$N45*0.66667</f>
        <v>0</v>
      </c>
      <c r="S45" s="58">
        <f>S47*$N45*0.66667</f>
        <v>0</v>
      </c>
      <c r="T45" s="58">
        <f t="shared" ref="T45:AA45" si="72">T47*$N45*0.66667</f>
        <v>0</v>
      </c>
      <c r="U45" s="58">
        <f t="shared" si="72"/>
        <v>0</v>
      </c>
      <c r="V45" s="58">
        <f t="shared" si="72"/>
        <v>0</v>
      </c>
      <c r="W45" s="58">
        <f t="shared" si="72"/>
        <v>0</v>
      </c>
      <c r="X45" s="58">
        <f t="shared" si="72"/>
        <v>160.57738705092089</v>
      </c>
      <c r="Y45" s="58">
        <f t="shared" si="72"/>
        <v>240.86608057638134</v>
      </c>
      <c r="Z45" s="58">
        <f t="shared" si="72"/>
        <v>160.57738705092089</v>
      </c>
      <c r="AA45" s="58">
        <f t="shared" si="72"/>
        <v>160.57738705092089</v>
      </c>
      <c r="AB45" s="59">
        <f>SUM(P45:AA45)</f>
        <v>722.59824172914387</v>
      </c>
      <c r="AC45" s="83"/>
      <c r="AD45" s="60"/>
      <c r="AE45" s="84">
        <v>1.2999999999999999E-2</v>
      </c>
      <c r="AF45" s="49">
        <v>0.39</v>
      </c>
      <c r="AG45" s="55">
        <v>0</v>
      </c>
      <c r="AH45" s="62">
        <f>((SUM(AC45:AE45)*G45)*AF45)*0.00220462*(1-AG45)</f>
        <v>9.7243583580000007E-4</v>
      </c>
      <c r="AI45" s="58">
        <f>AI47*$AH45*0.66667</f>
        <v>0</v>
      </c>
      <c r="AJ45" s="58">
        <f t="shared" ref="AJ45:AT45" si="73">AJ47*$AH45*0.66667</f>
        <v>0</v>
      </c>
      <c r="AK45" s="58">
        <f t="shared" si="73"/>
        <v>0</v>
      </c>
      <c r="AL45" s="58">
        <f t="shared" si="73"/>
        <v>0</v>
      </c>
      <c r="AM45" s="58">
        <f t="shared" si="73"/>
        <v>0</v>
      </c>
      <c r="AN45" s="58">
        <f t="shared" si="73"/>
        <v>0</v>
      </c>
      <c r="AO45" s="58">
        <f t="shared" si="73"/>
        <v>0</v>
      </c>
      <c r="AP45" s="58">
        <f t="shared" si="73"/>
        <v>0</v>
      </c>
      <c r="AQ45" s="58">
        <f t="shared" si="73"/>
        <v>0.64829379865278602</v>
      </c>
      <c r="AR45" s="58">
        <f t="shared" si="73"/>
        <v>0.97244069797917909</v>
      </c>
      <c r="AS45" s="58">
        <f t="shared" si="73"/>
        <v>0.64829379865278602</v>
      </c>
      <c r="AT45" s="58">
        <f t="shared" si="73"/>
        <v>0.64829379865278602</v>
      </c>
      <c r="AU45" s="59">
        <f>SUM(AI45:AT45)</f>
        <v>2.9173220939375368</v>
      </c>
      <c r="AV45" s="63">
        <f>AU45+AB45</f>
        <v>725.51556382308138</v>
      </c>
    </row>
    <row r="46" spans="1:48" ht="15.6">
      <c r="A46" s="89" t="s">
        <v>75</v>
      </c>
      <c r="B46" s="49" t="s">
        <v>52</v>
      </c>
      <c r="C46" s="49" t="s">
        <v>53</v>
      </c>
      <c r="D46" s="50" t="s">
        <v>61</v>
      </c>
      <c r="E46" s="50" t="s">
        <v>62</v>
      </c>
      <c r="F46" s="49">
        <v>2024</v>
      </c>
      <c r="G46" s="51">
        <v>87</v>
      </c>
      <c r="H46" s="51" t="s">
        <v>63</v>
      </c>
      <c r="I46" s="81"/>
      <c r="J46" s="82"/>
      <c r="K46" s="83">
        <v>3.22</v>
      </c>
      <c r="L46" s="49">
        <v>0.39</v>
      </c>
      <c r="M46" s="55">
        <v>0</v>
      </c>
      <c r="N46" s="56">
        <f>((K46*G46)*L46)*0.00220462*(1-M46)</f>
        <v>0.24086487625200007</v>
      </c>
      <c r="O46" s="80"/>
      <c r="P46" s="58">
        <f t="shared" ref="P46:AA46" si="74">P47*$N46*0.66667</f>
        <v>0</v>
      </c>
      <c r="Q46" s="58">
        <f t="shared" si="74"/>
        <v>0</v>
      </c>
      <c r="R46" s="58">
        <f t="shared" si="74"/>
        <v>0</v>
      </c>
      <c r="S46" s="58">
        <f t="shared" si="74"/>
        <v>0</v>
      </c>
      <c r="T46" s="58">
        <f t="shared" si="74"/>
        <v>0</v>
      </c>
      <c r="U46" s="58">
        <f t="shared" si="74"/>
        <v>0</v>
      </c>
      <c r="V46" s="58">
        <f t="shared" si="74"/>
        <v>0</v>
      </c>
      <c r="W46" s="58">
        <f t="shared" si="74"/>
        <v>0</v>
      </c>
      <c r="X46" s="58">
        <f t="shared" si="74"/>
        <v>160.57738705092089</v>
      </c>
      <c r="Y46" s="58">
        <f t="shared" si="74"/>
        <v>240.86608057638134</v>
      </c>
      <c r="Z46" s="58">
        <f t="shared" si="74"/>
        <v>160.57738705092089</v>
      </c>
      <c r="AA46" s="58">
        <f t="shared" si="74"/>
        <v>160.57738705092089</v>
      </c>
      <c r="AB46" s="59">
        <f>SUM(P46:AA46)</f>
        <v>722.59824172914387</v>
      </c>
      <c r="AC46" s="83"/>
      <c r="AD46" s="60"/>
      <c r="AE46" s="84">
        <v>1.2999999999999999E-2</v>
      </c>
      <c r="AF46" s="49">
        <v>0.39</v>
      </c>
      <c r="AG46" s="55">
        <v>0</v>
      </c>
      <c r="AH46" s="62">
        <f>((SUM(AC46:AE46)*G46)*AF46)*0.00220462*(1-AG46)</f>
        <v>9.7243583580000007E-4</v>
      </c>
      <c r="AI46" s="58">
        <f t="shared" ref="AI46:AT46" si="75">AI47*$AH46*0.66667</f>
        <v>0</v>
      </c>
      <c r="AJ46" s="58">
        <f t="shared" si="75"/>
        <v>0</v>
      </c>
      <c r="AK46" s="58">
        <f t="shared" si="75"/>
        <v>0</v>
      </c>
      <c r="AL46" s="58">
        <f t="shared" si="75"/>
        <v>0</v>
      </c>
      <c r="AM46" s="58">
        <f t="shared" si="75"/>
        <v>0</v>
      </c>
      <c r="AN46" s="58">
        <f t="shared" si="75"/>
        <v>0</v>
      </c>
      <c r="AO46" s="58">
        <f t="shared" si="75"/>
        <v>0</v>
      </c>
      <c r="AP46" s="58">
        <f t="shared" si="75"/>
        <v>0</v>
      </c>
      <c r="AQ46" s="58">
        <f t="shared" si="75"/>
        <v>0.64829379865278602</v>
      </c>
      <c r="AR46" s="58">
        <f t="shared" si="75"/>
        <v>0.97244069797917909</v>
      </c>
      <c r="AS46" s="58">
        <f t="shared" si="75"/>
        <v>0.64829379865278602</v>
      </c>
      <c r="AT46" s="58">
        <f t="shared" si="75"/>
        <v>0.64829379865278602</v>
      </c>
      <c r="AU46" s="59">
        <f>SUM(AI46:AT46)</f>
        <v>2.9173220939375368</v>
      </c>
      <c r="AV46" s="63">
        <f>AU46+AB46</f>
        <v>725.51556382308138</v>
      </c>
    </row>
    <row r="47" spans="1:48" ht="30">
      <c r="A47" s="64" t="s">
        <v>77</v>
      </c>
      <c r="B47" s="65"/>
      <c r="C47" s="65" t="s">
        <v>57</v>
      </c>
      <c r="D47" s="66">
        <v>0.66700000000000004</v>
      </c>
      <c r="E47" s="67"/>
      <c r="F47" s="65"/>
      <c r="G47" s="68"/>
      <c r="H47" s="68"/>
      <c r="I47" s="69"/>
      <c r="J47" s="70"/>
      <c r="K47" s="71"/>
      <c r="L47" s="65"/>
      <c r="M47" s="66"/>
      <c r="N47" s="72"/>
      <c r="O47" s="73" t="s">
        <v>58</v>
      </c>
      <c r="P47" s="74"/>
      <c r="Q47" s="74"/>
      <c r="R47" s="74"/>
      <c r="S47" s="74"/>
      <c r="T47" s="74"/>
      <c r="U47" s="74"/>
      <c r="V47" s="74"/>
      <c r="W47" s="74"/>
      <c r="X47" s="74">
        <v>1000</v>
      </c>
      <c r="Y47" s="74">
        <v>1500</v>
      </c>
      <c r="Z47" s="74">
        <v>1000</v>
      </c>
      <c r="AA47" s="74">
        <v>1000</v>
      </c>
      <c r="AB47" s="75"/>
      <c r="AC47" s="71"/>
      <c r="AD47" s="76"/>
      <c r="AE47" s="76"/>
      <c r="AF47" s="65"/>
      <c r="AG47" s="66"/>
      <c r="AH47" s="77"/>
      <c r="AI47" s="74">
        <f t="shared" ref="AI47:AT47" si="76">P47</f>
        <v>0</v>
      </c>
      <c r="AJ47" s="74">
        <f t="shared" si="76"/>
        <v>0</v>
      </c>
      <c r="AK47" s="74">
        <f t="shared" si="76"/>
        <v>0</v>
      </c>
      <c r="AL47" s="74">
        <f t="shared" si="76"/>
        <v>0</v>
      </c>
      <c r="AM47" s="74">
        <f t="shared" si="76"/>
        <v>0</v>
      </c>
      <c r="AN47" s="74">
        <f t="shared" si="76"/>
        <v>0</v>
      </c>
      <c r="AO47" s="74">
        <f t="shared" si="76"/>
        <v>0</v>
      </c>
      <c r="AP47" s="74">
        <f t="shared" si="76"/>
        <v>0</v>
      </c>
      <c r="AQ47" s="74">
        <f t="shared" si="76"/>
        <v>1000</v>
      </c>
      <c r="AR47" s="74">
        <f t="shared" si="76"/>
        <v>1500</v>
      </c>
      <c r="AS47" s="74">
        <f t="shared" si="76"/>
        <v>1000</v>
      </c>
      <c r="AT47" s="74">
        <f t="shared" si="76"/>
        <v>1000</v>
      </c>
      <c r="AU47" s="75"/>
      <c r="AV47" s="78"/>
    </row>
    <row r="48" spans="1:48" ht="15.6">
      <c r="A48" s="90" t="s">
        <v>78</v>
      </c>
      <c r="B48" s="49" t="s">
        <v>49</v>
      </c>
      <c r="C48" s="50" t="s">
        <v>50</v>
      </c>
      <c r="D48" s="50" t="s">
        <v>51</v>
      </c>
      <c r="E48" s="50" t="s">
        <v>51</v>
      </c>
      <c r="F48" s="49">
        <v>2021</v>
      </c>
      <c r="G48" s="51">
        <v>1450</v>
      </c>
      <c r="H48" s="51">
        <v>4</v>
      </c>
      <c r="I48" s="52">
        <v>2028</v>
      </c>
      <c r="J48" s="53">
        <f>I48+2</f>
        <v>2030</v>
      </c>
      <c r="K48" s="54">
        <v>1.04</v>
      </c>
      <c r="L48" s="49">
        <v>0.31</v>
      </c>
      <c r="M48" s="55">
        <v>0</v>
      </c>
      <c r="N48" s="56">
        <f>((K48*G48)*L48)*0.00220462*(1-M48)</f>
        <v>1.0306157576000001</v>
      </c>
      <c r="O48" s="57"/>
      <c r="P48" s="58">
        <f>P52*$N48</f>
        <v>2061.2315152000001</v>
      </c>
      <c r="Q48" s="58">
        <f>Q52*$N48</f>
        <v>2061.2315152000001</v>
      </c>
      <c r="R48" s="58">
        <f>R52*$N48</f>
        <v>1545.9236364000001</v>
      </c>
      <c r="S48" s="58">
        <f>S52*$N48</f>
        <v>1545.9236364000001</v>
      </c>
      <c r="T48" s="58">
        <f t="shared" ref="T48:AA48" si="77">T52*$N48</f>
        <v>0</v>
      </c>
      <c r="U48" s="58">
        <f t="shared" si="77"/>
        <v>0</v>
      </c>
      <c r="V48" s="58">
        <f t="shared" si="77"/>
        <v>0</v>
      </c>
      <c r="W48" s="58">
        <f t="shared" si="77"/>
        <v>0</v>
      </c>
      <c r="X48" s="58">
        <f t="shared" si="77"/>
        <v>0</v>
      </c>
      <c r="Y48" s="58">
        <f t="shared" si="77"/>
        <v>0</v>
      </c>
      <c r="Z48" s="58">
        <f t="shared" si="77"/>
        <v>0</v>
      </c>
      <c r="AA48" s="58">
        <f t="shared" si="77"/>
        <v>0</v>
      </c>
      <c r="AB48" s="59">
        <f>SUM(P48:AA48)</f>
        <v>7214.3103031999999</v>
      </c>
      <c r="AC48" s="54">
        <v>0.03</v>
      </c>
      <c r="AD48" s="60"/>
      <c r="AE48" s="61"/>
      <c r="AF48" s="49">
        <v>0.31</v>
      </c>
      <c r="AG48" s="55">
        <v>0.3</v>
      </c>
      <c r="AH48" s="62">
        <f>((SUM(AC48:AE48)*G48)*AF48)*0.00220462*(1-AG48)</f>
        <v>2.081051049E-2</v>
      </c>
      <c r="AI48" s="58">
        <f>AI52*$AH48</f>
        <v>41.621020979999997</v>
      </c>
      <c r="AJ48" s="58">
        <f t="shared" ref="AJ48:AT48" si="78">AJ52*$AH48</f>
        <v>41.621020979999997</v>
      </c>
      <c r="AK48" s="58">
        <f t="shared" si="78"/>
        <v>31.215765734999998</v>
      </c>
      <c r="AL48" s="58">
        <f t="shared" si="78"/>
        <v>31.215765734999998</v>
      </c>
      <c r="AM48" s="58">
        <f t="shared" si="78"/>
        <v>0</v>
      </c>
      <c r="AN48" s="58">
        <f t="shared" si="78"/>
        <v>0</v>
      </c>
      <c r="AO48" s="58">
        <f t="shared" si="78"/>
        <v>0</v>
      </c>
      <c r="AP48" s="58">
        <f t="shared" si="78"/>
        <v>0</v>
      </c>
      <c r="AQ48" s="58">
        <f t="shared" si="78"/>
        <v>0</v>
      </c>
      <c r="AR48" s="58">
        <f t="shared" si="78"/>
        <v>0</v>
      </c>
      <c r="AS48" s="58">
        <f t="shared" si="78"/>
        <v>0</v>
      </c>
      <c r="AT48" s="58">
        <f t="shared" si="78"/>
        <v>0</v>
      </c>
      <c r="AU48" s="59">
        <f>SUM(AI48:AT48)</f>
        <v>145.67357342999998</v>
      </c>
      <c r="AV48" s="63">
        <f>AU48+AB48</f>
        <v>7359.9838766299999</v>
      </c>
    </row>
    <row r="49" spans="1:48" ht="15.6">
      <c r="A49" s="90" t="s">
        <v>78</v>
      </c>
      <c r="B49" s="49" t="s">
        <v>49</v>
      </c>
      <c r="C49" s="50" t="s">
        <v>50</v>
      </c>
      <c r="D49" s="50" t="s">
        <v>51</v>
      </c>
      <c r="E49" s="50" t="s">
        <v>51</v>
      </c>
      <c r="F49" s="49">
        <v>2021</v>
      </c>
      <c r="G49" s="51">
        <v>1450</v>
      </c>
      <c r="H49" s="51">
        <v>4</v>
      </c>
      <c r="I49" s="52">
        <v>2028</v>
      </c>
      <c r="J49" s="53">
        <f>I49+2</f>
        <v>2030</v>
      </c>
      <c r="K49" s="54">
        <v>1.04</v>
      </c>
      <c r="L49" s="49">
        <v>0.31</v>
      </c>
      <c r="M49" s="55">
        <v>0</v>
      </c>
      <c r="N49" s="56">
        <f>((K49*G49)*L49)*0.00220462*(1-M49)</f>
        <v>1.0306157576000001</v>
      </c>
      <c r="O49" s="57"/>
      <c r="P49" s="58">
        <f>P52*$N49</f>
        <v>2061.2315152000001</v>
      </c>
      <c r="Q49" s="58">
        <f>Q52*$N49</f>
        <v>2061.2315152000001</v>
      </c>
      <c r="R49" s="58">
        <f>R52*$N49</f>
        <v>1545.9236364000001</v>
      </c>
      <c r="S49" s="58">
        <f>S52*$N49</f>
        <v>1545.9236364000001</v>
      </c>
      <c r="T49" s="58">
        <f t="shared" ref="T49:AA49" si="79">T52*$N49</f>
        <v>0</v>
      </c>
      <c r="U49" s="58">
        <f t="shared" si="79"/>
        <v>0</v>
      </c>
      <c r="V49" s="58">
        <f t="shared" si="79"/>
        <v>0</v>
      </c>
      <c r="W49" s="58">
        <f t="shared" si="79"/>
        <v>0</v>
      </c>
      <c r="X49" s="58">
        <f t="shared" si="79"/>
        <v>0</v>
      </c>
      <c r="Y49" s="58">
        <f t="shared" si="79"/>
        <v>0</v>
      </c>
      <c r="Z49" s="58">
        <f t="shared" si="79"/>
        <v>0</v>
      </c>
      <c r="AA49" s="58">
        <f t="shared" si="79"/>
        <v>0</v>
      </c>
      <c r="AB49" s="59">
        <f>SUM(P49:AA49)</f>
        <v>7214.3103031999999</v>
      </c>
      <c r="AC49" s="54">
        <v>0.03</v>
      </c>
      <c r="AD49" s="60"/>
      <c r="AE49" s="61"/>
      <c r="AF49" s="49">
        <v>0.31</v>
      </c>
      <c r="AG49" s="55">
        <v>0.3</v>
      </c>
      <c r="AH49" s="62">
        <f>((SUM(AC49:AE49)*G49)*AF49)*0.00220462*(1-AG49)</f>
        <v>2.081051049E-2</v>
      </c>
      <c r="AI49" s="58">
        <f>AI52*$AH49</f>
        <v>41.621020979999997</v>
      </c>
      <c r="AJ49" s="58">
        <f t="shared" ref="AJ49:AT49" si="80">AJ52*$AH49</f>
        <v>41.621020979999997</v>
      </c>
      <c r="AK49" s="58">
        <f t="shared" si="80"/>
        <v>31.215765734999998</v>
      </c>
      <c r="AL49" s="58">
        <f t="shared" si="80"/>
        <v>31.215765734999998</v>
      </c>
      <c r="AM49" s="58">
        <f t="shared" si="80"/>
        <v>0</v>
      </c>
      <c r="AN49" s="58">
        <f t="shared" si="80"/>
        <v>0</v>
      </c>
      <c r="AO49" s="58">
        <f t="shared" si="80"/>
        <v>0</v>
      </c>
      <c r="AP49" s="58">
        <f t="shared" si="80"/>
        <v>0</v>
      </c>
      <c r="AQ49" s="58">
        <f t="shared" si="80"/>
        <v>0</v>
      </c>
      <c r="AR49" s="58">
        <f t="shared" si="80"/>
        <v>0</v>
      </c>
      <c r="AS49" s="58">
        <f t="shared" si="80"/>
        <v>0</v>
      </c>
      <c r="AT49" s="58">
        <f t="shared" si="80"/>
        <v>0</v>
      </c>
      <c r="AU49" s="59">
        <f>SUM(AI49:AT49)</f>
        <v>145.67357342999998</v>
      </c>
      <c r="AV49" s="63">
        <f>AU49+AB49</f>
        <v>7359.9838766299999</v>
      </c>
    </row>
    <row r="50" spans="1:48" ht="15.6">
      <c r="A50" s="90" t="s">
        <v>78</v>
      </c>
      <c r="B50" s="49" t="s">
        <v>52</v>
      </c>
      <c r="C50" s="49" t="s">
        <v>53</v>
      </c>
      <c r="D50" s="50" t="s">
        <v>54</v>
      </c>
      <c r="E50" s="50" t="s">
        <v>55</v>
      </c>
      <c r="F50" s="49">
        <v>2009</v>
      </c>
      <c r="G50" s="51">
        <v>87</v>
      </c>
      <c r="H50" s="51">
        <v>2</v>
      </c>
      <c r="I50" s="52">
        <v>2024</v>
      </c>
      <c r="J50" s="53">
        <f>I50+2</f>
        <v>2026</v>
      </c>
      <c r="K50" s="54">
        <v>4.0199999999999996</v>
      </c>
      <c r="L50" s="49">
        <v>0.39</v>
      </c>
      <c r="M50" s="55">
        <v>0.1</v>
      </c>
      <c r="N50" s="56">
        <f>((K50*G50)*L50)*0.00220462*(1-M50)</f>
        <v>0.27063637337879998</v>
      </c>
      <c r="O50" s="57"/>
      <c r="P50" s="58">
        <f>P52*$N50*0.66667</f>
        <v>360.85030208088915</v>
      </c>
      <c r="Q50" s="58">
        <f>Q52*$N50*0.66667</f>
        <v>360.85030208088915</v>
      </c>
      <c r="R50" s="58">
        <f>R52*$N50*0.66667</f>
        <v>270.63772656066686</v>
      </c>
      <c r="S50" s="58">
        <f>S52*$N50*0.66667</f>
        <v>270.63772656066686</v>
      </c>
      <c r="T50" s="58">
        <f t="shared" ref="T50:AA50" si="81">T52*$N50*0.66667</f>
        <v>0</v>
      </c>
      <c r="U50" s="58">
        <f t="shared" si="81"/>
        <v>0</v>
      </c>
      <c r="V50" s="58">
        <f t="shared" si="81"/>
        <v>0</v>
      </c>
      <c r="W50" s="58">
        <f t="shared" si="81"/>
        <v>0</v>
      </c>
      <c r="X50" s="58">
        <f t="shared" si="81"/>
        <v>0</v>
      </c>
      <c r="Y50" s="58">
        <f t="shared" si="81"/>
        <v>0</v>
      </c>
      <c r="Z50" s="58">
        <f t="shared" si="81"/>
        <v>0</v>
      </c>
      <c r="AA50" s="58">
        <f t="shared" si="81"/>
        <v>0</v>
      </c>
      <c r="AB50" s="59">
        <f>SUM(P50:AA50)</f>
        <v>1262.9760572831119</v>
      </c>
      <c r="AC50" s="54">
        <v>0.17</v>
      </c>
      <c r="AD50" s="60"/>
      <c r="AE50" s="60"/>
      <c r="AF50" s="49">
        <v>0.39</v>
      </c>
      <c r="AG50" s="55">
        <v>0.3</v>
      </c>
      <c r="AH50" s="62">
        <f>((SUM(AC50:AE50)*G50)*AF50)*0.00220462*(1-AG50)</f>
        <v>8.9015280354000012E-3</v>
      </c>
      <c r="AI50" s="58">
        <f>AI52*$AH50*0.66667</f>
        <v>11.868763390720238</v>
      </c>
      <c r="AJ50" s="58">
        <f t="shared" ref="AJ50:AT50" si="82">AJ52*$AH50*0.66667</f>
        <v>11.868763390720238</v>
      </c>
      <c r="AK50" s="58">
        <f t="shared" si="82"/>
        <v>8.901572543040178</v>
      </c>
      <c r="AL50" s="58">
        <f t="shared" si="82"/>
        <v>8.901572543040178</v>
      </c>
      <c r="AM50" s="58">
        <f t="shared" si="82"/>
        <v>0</v>
      </c>
      <c r="AN50" s="58">
        <f t="shared" si="82"/>
        <v>0</v>
      </c>
      <c r="AO50" s="58">
        <f t="shared" si="82"/>
        <v>0</v>
      </c>
      <c r="AP50" s="58">
        <f t="shared" si="82"/>
        <v>0</v>
      </c>
      <c r="AQ50" s="58">
        <f t="shared" si="82"/>
        <v>0</v>
      </c>
      <c r="AR50" s="58">
        <f t="shared" si="82"/>
        <v>0</v>
      </c>
      <c r="AS50" s="58">
        <f t="shared" si="82"/>
        <v>0</v>
      </c>
      <c r="AT50" s="58">
        <f t="shared" si="82"/>
        <v>0</v>
      </c>
      <c r="AU50" s="59">
        <f>SUM(AI50:AT50)</f>
        <v>41.540671867520828</v>
      </c>
      <c r="AV50" s="63">
        <f>AU50+AB50</f>
        <v>1304.5167291506327</v>
      </c>
    </row>
    <row r="51" spans="1:48" ht="15.6">
      <c r="A51" s="90" t="s">
        <v>78</v>
      </c>
      <c r="B51" s="49" t="s">
        <v>52</v>
      </c>
      <c r="C51" s="49" t="s">
        <v>53</v>
      </c>
      <c r="D51" s="50" t="s">
        <v>54</v>
      </c>
      <c r="E51" s="50" t="s">
        <v>55</v>
      </c>
      <c r="F51" s="49">
        <v>2009</v>
      </c>
      <c r="G51" s="51">
        <v>87</v>
      </c>
      <c r="H51" s="51">
        <v>2</v>
      </c>
      <c r="I51" s="52">
        <v>2024</v>
      </c>
      <c r="J51" s="53">
        <f>I51+2</f>
        <v>2026</v>
      </c>
      <c r="K51" s="54">
        <v>4.0199999999999996</v>
      </c>
      <c r="L51" s="49">
        <v>0.39</v>
      </c>
      <c r="M51" s="55">
        <v>0.1</v>
      </c>
      <c r="N51" s="56">
        <f>((K51*G51)*L51)*0.00220462*(1-M51)</f>
        <v>0.27063637337879998</v>
      </c>
      <c r="O51" s="57"/>
      <c r="P51" s="58">
        <f t="shared" ref="P51:AA51" si="83">P52*$N51*0.66667</f>
        <v>360.85030208088915</v>
      </c>
      <c r="Q51" s="58">
        <f t="shared" si="83"/>
        <v>360.85030208088915</v>
      </c>
      <c r="R51" s="58">
        <f t="shared" si="83"/>
        <v>270.63772656066686</v>
      </c>
      <c r="S51" s="58">
        <f t="shared" si="83"/>
        <v>270.63772656066686</v>
      </c>
      <c r="T51" s="58">
        <f t="shared" si="83"/>
        <v>0</v>
      </c>
      <c r="U51" s="58">
        <f t="shared" si="83"/>
        <v>0</v>
      </c>
      <c r="V51" s="58">
        <f t="shared" si="83"/>
        <v>0</v>
      </c>
      <c r="W51" s="58">
        <f t="shared" si="83"/>
        <v>0</v>
      </c>
      <c r="X51" s="58">
        <f t="shared" si="83"/>
        <v>0</v>
      </c>
      <c r="Y51" s="58">
        <f t="shared" si="83"/>
        <v>0</v>
      </c>
      <c r="Z51" s="58">
        <f t="shared" si="83"/>
        <v>0</v>
      </c>
      <c r="AA51" s="58">
        <f t="shared" si="83"/>
        <v>0</v>
      </c>
      <c r="AB51" s="59">
        <f>SUM(P51:AA51)</f>
        <v>1262.9760572831119</v>
      </c>
      <c r="AC51" s="54">
        <v>0.17</v>
      </c>
      <c r="AD51" s="60"/>
      <c r="AE51" s="60"/>
      <c r="AF51" s="49">
        <v>0.39</v>
      </c>
      <c r="AG51" s="55">
        <v>0.3</v>
      </c>
      <c r="AH51" s="62">
        <f>((SUM(AC51:AE51)*G51)*AF51)*0.00220462*(1-AG51)</f>
        <v>8.9015280354000012E-3</v>
      </c>
      <c r="AI51" s="58">
        <f t="shared" ref="AI51:AT51" si="84">AI52*$AH51*0.66667</f>
        <v>11.868763390720238</v>
      </c>
      <c r="AJ51" s="58">
        <f t="shared" si="84"/>
        <v>11.868763390720238</v>
      </c>
      <c r="AK51" s="58">
        <f t="shared" si="84"/>
        <v>8.901572543040178</v>
      </c>
      <c r="AL51" s="58">
        <f t="shared" si="84"/>
        <v>8.901572543040178</v>
      </c>
      <c r="AM51" s="58">
        <f t="shared" si="84"/>
        <v>0</v>
      </c>
      <c r="AN51" s="58">
        <f t="shared" si="84"/>
        <v>0</v>
      </c>
      <c r="AO51" s="58">
        <f t="shared" si="84"/>
        <v>0</v>
      </c>
      <c r="AP51" s="58">
        <f t="shared" si="84"/>
        <v>0</v>
      </c>
      <c r="AQ51" s="58">
        <f t="shared" si="84"/>
        <v>0</v>
      </c>
      <c r="AR51" s="58">
        <f t="shared" si="84"/>
        <v>0</v>
      </c>
      <c r="AS51" s="58">
        <f t="shared" si="84"/>
        <v>0</v>
      </c>
      <c r="AT51" s="58">
        <f t="shared" si="84"/>
        <v>0</v>
      </c>
      <c r="AU51" s="59">
        <f>SUM(AI51:AT51)</f>
        <v>41.540671867520828</v>
      </c>
      <c r="AV51" s="63">
        <f>AU51+AB51</f>
        <v>1304.5167291506327</v>
      </c>
    </row>
    <row r="52" spans="1:48" ht="30">
      <c r="A52" s="64" t="s">
        <v>79</v>
      </c>
      <c r="B52" s="65"/>
      <c r="C52" s="65" t="s">
        <v>57</v>
      </c>
      <c r="D52" s="66">
        <v>0.66700000000000004</v>
      </c>
      <c r="E52" s="67"/>
      <c r="F52" s="65"/>
      <c r="G52" s="68"/>
      <c r="H52" s="68"/>
      <c r="I52" s="69"/>
      <c r="J52" s="70"/>
      <c r="K52" s="71"/>
      <c r="L52" s="65"/>
      <c r="M52" s="66"/>
      <c r="N52" s="72"/>
      <c r="O52" s="73" t="s">
        <v>58</v>
      </c>
      <c r="P52" s="74">
        <v>2000</v>
      </c>
      <c r="Q52" s="74">
        <v>2000</v>
      </c>
      <c r="R52" s="74">
        <v>1500</v>
      </c>
      <c r="S52" s="74">
        <v>1500</v>
      </c>
      <c r="T52" s="74"/>
      <c r="U52" s="74"/>
      <c r="V52" s="74"/>
      <c r="W52" s="74"/>
      <c r="X52" s="74"/>
      <c r="Y52" s="74"/>
      <c r="Z52" s="74"/>
      <c r="AA52" s="74"/>
      <c r="AB52" s="75"/>
      <c r="AC52" s="71"/>
      <c r="AD52" s="76"/>
      <c r="AE52" s="76"/>
      <c r="AF52" s="65"/>
      <c r="AG52" s="66"/>
      <c r="AH52" s="77"/>
      <c r="AI52" s="74">
        <f t="shared" ref="AI52:AT52" si="85">P52</f>
        <v>2000</v>
      </c>
      <c r="AJ52" s="74">
        <f t="shared" si="85"/>
        <v>2000</v>
      </c>
      <c r="AK52" s="74">
        <f t="shared" si="85"/>
        <v>1500</v>
      </c>
      <c r="AL52" s="74">
        <f t="shared" si="85"/>
        <v>1500</v>
      </c>
      <c r="AM52" s="74">
        <f t="shared" si="85"/>
        <v>0</v>
      </c>
      <c r="AN52" s="74">
        <f t="shared" si="85"/>
        <v>0</v>
      </c>
      <c r="AO52" s="74">
        <f t="shared" si="85"/>
        <v>0</v>
      </c>
      <c r="AP52" s="74">
        <f t="shared" si="85"/>
        <v>0</v>
      </c>
      <c r="AQ52" s="74">
        <f t="shared" si="85"/>
        <v>0</v>
      </c>
      <c r="AR52" s="74">
        <f t="shared" si="85"/>
        <v>0</v>
      </c>
      <c r="AS52" s="74">
        <f t="shared" si="85"/>
        <v>0</v>
      </c>
      <c r="AT52" s="74">
        <f t="shared" si="85"/>
        <v>0</v>
      </c>
      <c r="AU52" s="75"/>
      <c r="AV52" s="78"/>
    </row>
    <row r="53" spans="1:48" ht="15.6">
      <c r="A53" s="90" t="s">
        <v>78</v>
      </c>
      <c r="B53" s="49" t="s">
        <v>49</v>
      </c>
      <c r="C53" s="50" t="s">
        <v>50</v>
      </c>
      <c r="D53" s="50" t="s">
        <v>51</v>
      </c>
      <c r="E53" s="50" t="s">
        <v>51</v>
      </c>
      <c r="F53" s="49">
        <v>2021</v>
      </c>
      <c r="G53" s="51">
        <v>1450</v>
      </c>
      <c r="H53" s="51">
        <v>4</v>
      </c>
      <c r="I53" s="79">
        <v>2028</v>
      </c>
      <c r="J53" s="53">
        <f>I53+2</f>
        <v>2030</v>
      </c>
      <c r="K53" s="54">
        <v>1.04</v>
      </c>
      <c r="L53" s="49">
        <v>0.31</v>
      </c>
      <c r="M53" s="55">
        <v>0</v>
      </c>
      <c r="N53" s="56">
        <f>((K53*G53)*L53)*0.00220462*(1-M53)</f>
        <v>1.0306157576000001</v>
      </c>
      <c r="O53" s="80"/>
      <c r="P53" s="58">
        <f>P57*$N53</f>
        <v>0</v>
      </c>
      <c r="Q53" s="58">
        <f>Q57*$N53</f>
        <v>0</v>
      </c>
      <c r="R53" s="58">
        <f>R57*$N53</f>
        <v>0</v>
      </c>
      <c r="S53" s="58">
        <f>S57*$N53</f>
        <v>0</v>
      </c>
      <c r="T53" s="58">
        <f t="shared" ref="T53:AA53" si="86">T57*$N53</f>
        <v>772.96181820000004</v>
      </c>
      <c r="U53" s="58">
        <f t="shared" si="86"/>
        <v>1030.6157576000001</v>
      </c>
      <c r="V53" s="58">
        <f t="shared" si="86"/>
        <v>2576.5393940000004</v>
      </c>
      <c r="W53" s="58">
        <f t="shared" si="86"/>
        <v>2061.2315152000001</v>
      </c>
      <c r="X53" s="58">
        <f t="shared" si="86"/>
        <v>0</v>
      </c>
      <c r="Y53" s="58">
        <f t="shared" si="86"/>
        <v>0</v>
      </c>
      <c r="Z53" s="58">
        <f t="shared" si="86"/>
        <v>0</v>
      </c>
      <c r="AA53" s="58">
        <f t="shared" si="86"/>
        <v>0</v>
      </c>
      <c r="AB53" s="59">
        <f>SUM(P53:AA53)</f>
        <v>6441.3484850000004</v>
      </c>
      <c r="AC53" s="54">
        <v>0.03</v>
      </c>
      <c r="AD53" s="60"/>
      <c r="AE53" s="61"/>
      <c r="AF53" s="49">
        <v>0.31</v>
      </c>
      <c r="AG53" s="55">
        <v>0.3</v>
      </c>
      <c r="AH53" s="62">
        <f>((SUM(AC53:AE53)*G53)*AF53)*0.00220462*(1-AG53)</f>
        <v>2.081051049E-2</v>
      </c>
      <c r="AI53" s="58">
        <f>AI57*$AH53</f>
        <v>0</v>
      </c>
      <c r="AJ53" s="58">
        <f t="shared" ref="AJ53:AT53" si="87">AJ57*$AH53</f>
        <v>0</v>
      </c>
      <c r="AK53" s="58">
        <f t="shared" si="87"/>
        <v>0</v>
      </c>
      <c r="AL53" s="58">
        <f t="shared" si="87"/>
        <v>0</v>
      </c>
      <c r="AM53" s="58">
        <f t="shared" si="87"/>
        <v>15.607882867499999</v>
      </c>
      <c r="AN53" s="58">
        <f t="shared" si="87"/>
        <v>20.810510489999999</v>
      </c>
      <c r="AO53" s="58">
        <f t="shared" si="87"/>
        <v>52.026276224999997</v>
      </c>
      <c r="AP53" s="58">
        <f t="shared" si="87"/>
        <v>41.621020979999997</v>
      </c>
      <c r="AQ53" s="58">
        <f t="shared" si="87"/>
        <v>0</v>
      </c>
      <c r="AR53" s="58">
        <f t="shared" si="87"/>
        <v>0</v>
      </c>
      <c r="AS53" s="58">
        <f t="shared" si="87"/>
        <v>0</v>
      </c>
      <c r="AT53" s="58">
        <f t="shared" si="87"/>
        <v>0</v>
      </c>
      <c r="AU53" s="59">
        <f>SUM(AI53:AT53)</f>
        <v>130.06569056249998</v>
      </c>
      <c r="AV53" s="63">
        <f>AU53+AB53</f>
        <v>6571.4141755625005</v>
      </c>
    </row>
    <row r="54" spans="1:48" ht="15.6">
      <c r="A54" s="90" t="s">
        <v>78</v>
      </c>
      <c r="B54" s="49" t="s">
        <v>49</v>
      </c>
      <c r="C54" s="50" t="s">
        <v>50</v>
      </c>
      <c r="D54" s="50" t="s">
        <v>51</v>
      </c>
      <c r="E54" s="50" t="s">
        <v>51</v>
      </c>
      <c r="F54" s="49">
        <v>2021</v>
      </c>
      <c r="G54" s="51">
        <v>1450</v>
      </c>
      <c r="H54" s="51">
        <v>4</v>
      </c>
      <c r="I54" s="79">
        <v>2028</v>
      </c>
      <c r="J54" s="53">
        <f>I54+2</f>
        <v>2030</v>
      </c>
      <c r="K54" s="54">
        <v>1.04</v>
      </c>
      <c r="L54" s="49">
        <v>0.31</v>
      </c>
      <c r="M54" s="55">
        <v>0</v>
      </c>
      <c r="N54" s="56">
        <f>((K54*G54)*L54)*0.00220462*(1-M54)</f>
        <v>1.0306157576000001</v>
      </c>
      <c r="O54" s="80"/>
      <c r="P54" s="58">
        <f>P57*$N54</f>
        <v>0</v>
      </c>
      <c r="Q54" s="58">
        <f>Q57*$N54</f>
        <v>0</v>
      </c>
      <c r="R54" s="58">
        <f>R57*$N54</f>
        <v>0</v>
      </c>
      <c r="S54" s="58">
        <f>S57*$N54</f>
        <v>0</v>
      </c>
      <c r="T54" s="58">
        <f t="shared" ref="T54:AA54" si="88">T57*$N54</f>
        <v>772.96181820000004</v>
      </c>
      <c r="U54" s="58">
        <f t="shared" si="88"/>
        <v>1030.6157576000001</v>
      </c>
      <c r="V54" s="58">
        <f t="shared" si="88"/>
        <v>2576.5393940000004</v>
      </c>
      <c r="W54" s="58">
        <f t="shared" si="88"/>
        <v>2061.2315152000001</v>
      </c>
      <c r="X54" s="58">
        <f t="shared" si="88"/>
        <v>0</v>
      </c>
      <c r="Y54" s="58">
        <f t="shared" si="88"/>
        <v>0</v>
      </c>
      <c r="Z54" s="58">
        <f t="shared" si="88"/>
        <v>0</v>
      </c>
      <c r="AA54" s="58">
        <f t="shared" si="88"/>
        <v>0</v>
      </c>
      <c r="AB54" s="59">
        <f>SUM(P54:AA54)</f>
        <v>6441.3484850000004</v>
      </c>
      <c r="AC54" s="54">
        <v>0.03</v>
      </c>
      <c r="AD54" s="60"/>
      <c r="AE54" s="61"/>
      <c r="AF54" s="49">
        <v>0.31</v>
      </c>
      <c r="AG54" s="55">
        <v>0.3</v>
      </c>
      <c r="AH54" s="62">
        <f>((SUM(AC54:AE54)*G54)*AF54)*0.00220462*(1-AG54)</f>
        <v>2.081051049E-2</v>
      </c>
      <c r="AI54" s="58">
        <f>AI57*$AH54</f>
        <v>0</v>
      </c>
      <c r="AJ54" s="58">
        <f t="shared" ref="AJ54:AT54" si="89">AJ57*$AH54</f>
        <v>0</v>
      </c>
      <c r="AK54" s="58">
        <f t="shared" si="89"/>
        <v>0</v>
      </c>
      <c r="AL54" s="58">
        <f t="shared" si="89"/>
        <v>0</v>
      </c>
      <c r="AM54" s="58">
        <f t="shared" si="89"/>
        <v>15.607882867499999</v>
      </c>
      <c r="AN54" s="58">
        <f t="shared" si="89"/>
        <v>20.810510489999999</v>
      </c>
      <c r="AO54" s="58">
        <f t="shared" si="89"/>
        <v>52.026276224999997</v>
      </c>
      <c r="AP54" s="58">
        <f t="shared" si="89"/>
        <v>41.621020979999997</v>
      </c>
      <c r="AQ54" s="58">
        <f t="shared" si="89"/>
        <v>0</v>
      </c>
      <c r="AR54" s="58">
        <f t="shared" si="89"/>
        <v>0</v>
      </c>
      <c r="AS54" s="58">
        <f t="shared" si="89"/>
        <v>0</v>
      </c>
      <c r="AT54" s="58">
        <f t="shared" si="89"/>
        <v>0</v>
      </c>
      <c r="AU54" s="59">
        <f>SUM(AI54:AT54)</f>
        <v>130.06569056249998</v>
      </c>
      <c r="AV54" s="63">
        <f>AU54+AB54</f>
        <v>6571.4141755625005</v>
      </c>
    </row>
    <row r="55" spans="1:48" ht="15.6">
      <c r="A55" s="90" t="s">
        <v>80</v>
      </c>
      <c r="B55" s="49" t="s">
        <v>52</v>
      </c>
      <c r="C55" s="49" t="s">
        <v>53</v>
      </c>
      <c r="D55" s="50" t="s">
        <v>61</v>
      </c>
      <c r="E55" s="50" t="s">
        <v>62</v>
      </c>
      <c r="F55" s="49">
        <v>2024</v>
      </c>
      <c r="G55" s="51">
        <v>87</v>
      </c>
      <c r="H55" s="51" t="s">
        <v>63</v>
      </c>
      <c r="I55" s="81"/>
      <c r="J55" s="82"/>
      <c r="K55" s="83">
        <v>3.22</v>
      </c>
      <c r="L55" s="49">
        <v>0.39</v>
      </c>
      <c r="M55" s="55">
        <v>0</v>
      </c>
      <c r="N55" s="56">
        <f>((K55*G55)*L55)*0.00220462*(1-M55)</f>
        <v>0.24086487625200007</v>
      </c>
      <c r="O55" s="80"/>
      <c r="P55" s="58">
        <f>P57*$N55*0.66667</f>
        <v>0</v>
      </c>
      <c r="Q55" s="58">
        <f>Q57*$N55*0.66667</f>
        <v>0</v>
      </c>
      <c r="R55" s="58">
        <f>R57*$N55*0.66667</f>
        <v>0</v>
      </c>
      <c r="S55" s="58">
        <f>S57*$N55*0.66667</f>
        <v>0</v>
      </c>
      <c r="T55" s="58">
        <f t="shared" ref="T55:AA55" si="90">T57*$N55*0.66667</f>
        <v>120.43304028819067</v>
      </c>
      <c r="U55" s="58">
        <f t="shared" si="90"/>
        <v>160.57738705092089</v>
      </c>
      <c r="V55" s="58">
        <f t="shared" si="90"/>
        <v>401.4434676273022</v>
      </c>
      <c r="W55" s="58">
        <f t="shared" si="90"/>
        <v>321.15477410184178</v>
      </c>
      <c r="X55" s="58">
        <f t="shared" si="90"/>
        <v>0</v>
      </c>
      <c r="Y55" s="58">
        <f t="shared" si="90"/>
        <v>0</v>
      </c>
      <c r="Z55" s="58">
        <f t="shared" si="90"/>
        <v>0</v>
      </c>
      <c r="AA55" s="58">
        <f t="shared" si="90"/>
        <v>0</v>
      </c>
      <c r="AB55" s="59">
        <f>SUM(P55:AA55)</f>
        <v>1003.6086690682556</v>
      </c>
      <c r="AC55" s="83"/>
      <c r="AD55" s="88"/>
      <c r="AE55" s="84">
        <v>1.2999999999999999E-2</v>
      </c>
      <c r="AF55" s="49">
        <v>0.39</v>
      </c>
      <c r="AG55" s="55">
        <v>0</v>
      </c>
      <c r="AH55" s="62">
        <f>((SUM(AC55:AE55)*G55)*AF55)*0.00220462*(1-AG55)</f>
        <v>9.7243583580000007E-4</v>
      </c>
      <c r="AI55" s="58">
        <f>AI57*$AH55*0.66667</f>
        <v>0</v>
      </c>
      <c r="AJ55" s="58">
        <f t="shared" ref="AJ55:AT55" si="91">AJ57*$AH55*0.66667</f>
        <v>0</v>
      </c>
      <c r="AK55" s="58">
        <f t="shared" si="91"/>
        <v>0</v>
      </c>
      <c r="AL55" s="58">
        <f t="shared" si="91"/>
        <v>0</v>
      </c>
      <c r="AM55" s="58">
        <f t="shared" si="91"/>
        <v>0.48622034898958955</v>
      </c>
      <c r="AN55" s="58">
        <f t="shared" si="91"/>
        <v>0.64829379865278602</v>
      </c>
      <c r="AO55" s="58">
        <f t="shared" si="91"/>
        <v>1.620734496631965</v>
      </c>
      <c r="AP55" s="58">
        <f t="shared" si="91"/>
        <v>1.296587597305572</v>
      </c>
      <c r="AQ55" s="58">
        <f t="shared" si="91"/>
        <v>0</v>
      </c>
      <c r="AR55" s="58">
        <f t="shared" si="91"/>
        <v>0</v>
      </c>
      <c r="AS55" s="58">
        <f t="shared" si="91"/>
        <v>0</v>
      </c>
      <c r="AT55" s="58">
        <f t="shared" si="91"/>
        <v>0</v>
      </c>
      <c r="AU55" s="59">
        <f>SUM(AI55:AT55)</f>
        <v>4.0518362415799123</v>
      </c>
      <c r="AV55" s="63">
        <f>AU55+AB55</f>
        <v>1007.6605053098356</v>
      </c>
    </row>
    <row r="56" spans="1:48" ht="15.6">
      <c r="A56" s="90" t="s">
        <v>80</v>
      </c>
      <c r="B56" s="49" t="s">
        <v>52</v>
      </c>
      <c r="C56" s="49" t="s">
        <v>53</v>
      </c>
      <c r="D56" s="50" t="s">
        <v>61</v>
      </c>
      <c r="E56" s="50" t="s">
        <v>62</v>
      </c>
      <c r="F56" s="49">
        <v>2024</v>
      </c>
      <c r="G56" s="51">
        <v>87</v>
      </c>
      <c r="H56" s="51" t="s">
        <v>63</v>
      </c>
      <c r="I56" s="81"/>
      <c r="J56" s="82"/>
      <c r="K56" s="83">
        <v>3.22</v>
      </c>
      <c r="L56" s="49">
        <v>0.39</v>
      </c>
      <c r="M56" s="55">
        <v>0</v>
      </c>
      <c r="N56" s="56">
        <f>((K56*G56)*L56)*0.00220462*(1-M56)</f>
        <v>0.24086487625200007</v>
      </c>
      <c r="O56" s="80"/>
      <c r="P56" s="58">
        <f t="shared" ref="P56:AA56" si="92">P57*$N56*0.66667</f>
        <v>0</v>
      </c>
      <c r="Q56" s="58">
        <f t="shared" si="92"/>
        <v>0</v>
      </c>
      <c r="R56" s="58">
        <f t="shared" si="92"/>
        <v>0</v>
      </c>
      <c r="S56" s="58">
        <f t="shared" si="92"/>
        <v>0</v>
      </c>
      <c r="T56" s="58">
        <f t="shared" si="92"/>
        <v>120.43304028819067</v>
      </c>
      <c r="U56" s="58">
        <f t="shared" si="92"/>
        <v>160.57738705092089</v>
      </c>
      <c r="V56" s="58">
        <f t="shared" si="92"/>
        <v>401.4434676273022</v>
      </c>
      <c r="W56" s="58">
        <f t="shared" si="92"/>
        <v>321.15477410184178</v>
      </c>
      <c r="X56" s="58">
        <f t="shared" si="92"/>
        <v>0</v>
      </c>
      <c r="Y56" s="58">
        <f t="shared" si="92"/>
        <v>0</v>
      </c>
      <c r="Z56" s="58">
        <f t="shared" si="92"/>
        <v>0</v>
      </c>
      <c r="AA56" s="58">
        <f t="shared" si="92"/>
        <v>0</v>
      </c>
      <c r="AB56" s="59">
        <f>SUM(P56:AA56)</f>
        <v>1003.6086690682556</v>
      </c>
      <c r="AC56" s="83"/>
      <c r="AD56" s="88"/>
      <c r="AE56" s="84">
        <v>1.2999999999999999E-2</v>
      </c>
      <c r="AF56" s="49">
        <v>0.39</v>
      </c>
      <c r="AG56" s="55">
        <v>0</v>
      </c>
      <c r="AH56" s="62">
        <f>((SUM(AC56:AE56)*G56)*AF56)*0.00220462*(1-AG56)</f>
        <v>9.7243583580000007E-4</v>
      </c>
      <c r="AI56" s="58">
        <f t="shared" ref="AI56:AT56" si="93">AI57*$AH56*0.66667</f>
        <v>0</v>
      </c>
      <c r="AJ56" s="58">
        <f t="shared" si="93"/>
        <v>0</v>
      </c>
      <c r="AK56" s="58">
        <f t="shared" si="93"/>
        <v>0</v>
      </c>
      <c r="AL56" s="58">
        <f t="shared" si="93"/>
        <v>0</v>
      </c>
      <c r="AM56" s="58">
        <f t="shared" si="93"/>
        <v>0.48622034898958955</v>
      </c>
      <c r="AN56" s="58">
        <f t="shared" si="93"/>
        <v>0.64829379865278602</v>
      </c>
      <c r="AO56" s="58">
        <f t="shared" si="93"/>
        <v>1.620734496631965</v>
      </c>
      <c r="AP56" s="58">
        <f t="shared" si="93"/>
        <v>1.296587597305572</v>
      </c>
      <c r="AQ56" s="58">
        <f t="shared" si="93"/>
        <v>0</v>
      </c>
      <c r="AR56" s="58">
        <f t="shared" si="93"/>
        <v>0</v>
      </c>
      <c r="AS56" s="58">
        <f t="shared" si="93"/>
        <v>0</v>
      </c>
      <c r="AT56" s="58">
        <f t="shared" si="93"/>
        <v>0</v>
      </c>
      <c r="AU56" s="59">
        <f>SUM(AI56:AT56)</f>
        <v>4.0518362415799123</v>
      </c>
      <c r="AV56" s="63">
        <f>AU56+AB56</f>
        <v>1007.6605053098356</v>
      </c>
    </row>
    <row r="57" spans="1:48" ht="30">
      <c r="A57" s="64" t="s">
        <v>81</v>
      </c>
      <c r="B57" s="65"/>
      <c r="C57" s="65" t="s">
        <v>57</v>
      </c>
      <c r="D57" s="66" t="s">
        <v>82</v>
      </c>
      <c r="E57" s="67"/>
      <c r="F57" s="65"/>
      <c r="G57" s="68"/>
      <c r="H57" s="68"/>
      <c r="I57" s="69"/>
      <c r="J57" s="70"/>
      <c r="K57" s="71"/>
      <c r="L57" s="65"/>
      <c r="M57" s="66"/>
      <c r="N57" s="72"/>
      <c r="O57" s="73" t="s">
        <v>58</v>
      </c>
      <c r="P57" s="74"/>
      <c r="Q57" s="74"/>
      <c r="R57" s="74"/>
      <c r="S57" s="74"/>
      <c r="T57" s="74">
        <v>750</v>
      </c>
      <c r="U57" s="74">
        <v>1000</v>
      </c>
      <c r="V57" s="74">
        <v>2500</v>
      </c>
      <c r="W57" s="74">
        <v>2000</v>
      </c>
      <c r="X57" s="74"/>
      <c r="Y57" s="74"/>
      <c r="Z57" s="74"/>
      <c r="AA57" s="74"/>
      <c r="AB57" s="75"/>
      <c r="AC57" s="71"/>
      <c r="AD57" s="76"/>
      <c r="AE57" s="76"/>
      <c r="AF57" s="65"/>
      <c r="AG57" s="66"/>
      <c r="AH57" s="77"/>
      <c r="AI57" s="74">
        <f t="shared" ref="AI57:AT57" si="94">P57</f>
        <v>0</v>
      </c>
      <c r="AJ57" s="74">
        <f t="shared" si="94"/>
        <v>0</v>
      </c>
      <c r="AK57" s="74">
        <f t="shared" si="94"/>
        <v>0</v>
      </c>
      <c r="AL57" s="74">
        <f t="shared" si="94"/>
        <v>0</v>
      </c>
      <c r="AM57" s="74">
        <f t="shared" si="94"/>
        <v>750</v>
      </c>
      <c r="AN57" s="74">
        <f t="shared" si="94"/>
        <v>1000</v>
      </c>
      <c r="AO57" s="74">
        <f t="shared" si="94"/>
        <v>2500</v>
      </c>
      <c r="AP57" s="74">
        <f t="shared" si="94"/>
        <v>2000</v>
      </c>
      <c r="AQ57" s="74">
        <f t="shared" si="94"/>
        <v>0</v>
      </c>
      <c r="AR57" s="74">
        <f t="shared" si="94"/>
        <v>0</v>
      </c>
      <c r="AS57" s="74">
        <f t="shared" si="94"/>
        <v>0</v>
      </c>
      <c r="AT57" s="74">
        <f t="shared" si="94"/>
        <v>0</v>
      </c>
      <c r="AU57" s="75"/>
      <c r="AV57" s="78"/>
    </row>
    <row r="58" spans="1:48" ht="15.6">
      <c r="A58" s="90" t="s">
        <v>80</v>
      </c>
      <c r="B58" s="49" t="s">
        <v>49</v>
      </c>
      <c r="C58" s="50" t="s">
        <v>50</v>
      </c>
      <c r="D58" s="50" t="s">
        <v>65</v>
      </c>
      <c r="E58" s="50" t="s">
        <v>65</v>
      </c>
      <c r="F58" s="49">
        <v>2030</v>
      </c>
      <c r="G58" s="51">
        <v>1450</v>
      </c>
      <c r="H58" s="51" t="s">
        <v>66</v>
      </c>
      <c r="I58" s="81"/>
      <c r="J58" s="82"/>
      <c r="K58" s="54">
        <v>1.04</v>
      </c>
      <c r="L58" s="49">
        <v>0.31</v>
      </c>
      <c r="M58" s="55">
        <v>0</v>
      </c>
      <c r="N58" s="56">
        <f>((K58*G58)*L58)*0.00220462*(1-M58)</f>
        <v>1.0306157576000001</v>
      </c>
      <c r="O58" s="80"/>
      <c r="P58" s="58">
        <f>P62*$N58</f>
        <v>0</v>
      </c>
      <c r="Q58" s="58">
        <f>Q62*$N58</f>
        <v>0</v>
      </c>
      <c r="R58" s="58">
        <f>R62*$N58</f>
        <v>0</v>
      </c>
      <c r="S58" s="58">
        <f>S62*$N58</f>
        <v>0</v>
      </c>
      <c r="T58" s="58">
        <f t="shared" ref="T58:AA58" si="95">T62*$N58</f>
        <v>0</v>
      </c>
      <c r="U58" s="58">
        <f t="shared" si="95"/>
        <v>0</v>
      </c>
      <c r="V58" s="58">
        <f t="shared" si="95"/>
        <v>0</v>
      </c>
      <c r="W58" s="58">
        <f t="shared" si="95"/>
        <v>0</v>
      </c>
      <c r="X58" s="58">
        <f t="shared" si="95"/>
        <v>1030.6157576000001</v>
      </c>
      <c r="Y58" s="58">
        <f t="shared" si="95"/>
        <v>1545.9236364000001</v>
      </c>
      <c r="Z58" s="58">
        <f t="shared" si="95"/>
        <v>1030.6157576000001</v>
      </c>
      <c r="AA58" s="58">
        <f t="shared" si="95"/>
        <v>2061.2315152000001</v>
      </c>
      <c r="AB58" s="59">
        <f>SUM(P58:AA58)</f>
        <v>5668.386666800001</v>
      </c>
      <c r="AC58" s="83"/>
      <c r="AD58" s="85">
        <v>5.0000000000000001E-3</v>
      </c>
      <c r="AE58" s="86"/>
      <c r="AF58" s="49">
        <v>0.31</v>
      </c>
      <c r="AG58" s="55">
        <v>0</v>
      </c>
      <c r="AH58" s="62">
        <f>((SUM(AC58:AE58)*G58)*AF58)*0.00220462*(1-AG58)</f>
        <v>4.9548834500000001E-3</v>
      </c>
      <c r="AI58" s="58">
        <f>AI62*$AH58</f>
        <v>0</v>
      </c>
      <c r="AJ58" s="58">
        <f t="shared" ref="AJ58:AT58" si="96">AJ62*$AH58</f>
        <v>0</v>
      </c>
      <c r="AK58" s="58">
        <f t="shared" si="96"/>
        <v>0</v>
      </c>
      <c r="AL58" s="58">
        <f t="shared" si="96"/>
        <v>0</v>
      </c>
      <c r="AM58" s="58">
        <f t="shared" si="96"/>
        <v>0</v>
      </c>
      <c r="AN58" s="58">
        <f t="shared" si="96"/>
        <v>0</v>
      </c>
      <c r="AO58" s="58">
        <f t="shared" si="96"/>
        <v>0</v>
      </c>
      <c r="AP58" s="58">
        <f t="shared" si="96"/>
        <v>0</v>
      </c>
      <c r="AQ58" s="58">
        <f t="shared" si="96"/>
        <v>4.9548834500000005</v>
      </c>
      <c r="AR58" s="58">
        <f t="shared" si="96"/>
        <v>7.4323251749999999</v>
      </c>
      <c r="AS58" s="58">
        <f t="shared" si="96"/>
        <v>4.9548834500000005</v>
      </c>
      <c r="AT58" s="58">
        <f t="shared" si="96"/>
        <v>9.909766900000001</v>
      </c>
      <c r="AU58" s="59">
        <f>SUM(AI58:AT58)</f>
        <v>27.251858975000001</v>
      </c>
      <c r="AV58" s="63">
        <f>AU58+AB58</f>
        <v>5695.6385257750007</v>
      </c>
    </row>
    <row r="59" spans="1:48" ht="15.6">
      <c r="A59" s="90" t="s">
        <v>80</v>
      </c>
      <c r="B59" s="49" t="s">
        <v>49</v>
      </c>
      <c r="C59" s="50" t="s">
        <v>50</v>
      </c>
      <c r="D59" s="50" t="s">
        <v>65</v>
      </c>
      <c r="E59" s="50" t="s">
        <v>65</v>
      </c>
      <c r="F59" s="49">
        <v>2030</v>
      </c>
      <c r="G59" s="51">
        <v>1450</v>
      </c>
      <c r="H59" s="51" t="s">
        <v>66</v>
      </c>
      <c r="I59" s="81"/>
      <c r="J59" s="82"/>
      <c r="K59" s="54">
        <v>1.04</v>
      </c>
      <c r="L59" s="49">
        <v>0.31</v>
      </c>
      <c r="M59" s="55">
        <v>0</v>
      </c>
      <c r="N59" s="56">
        <f>((K59*G59)*L59)*0.00220462*(1-M59)</f>
        <v>1.0306157576000001</v>
      </c>
      <c r="O59" s="80"/>
      <c r="P59" s="58">
        <f>P62*$N59</f>
        <v>0</v>
      </c>
      <c r="Q59" s="58">
        <f>Q62*$N59</f>
        <v>0</v>
      </c>
      <c r="R59" s="58">
        <f>R62*$N59</f>
        <v>0</v>
      </c>
      <c r="S59" s="58">
        <f>S62*$N59</f>
        <v>0</v>
      </c>
      <c r="T59" s="58">
        <f t="shared" ref="T59:AA59" si="97">T62*$N59</f>
        <v>0</v>
      </c>
      <c r="U59" s="58">
        <f t="shared" si="97"/>
        <v>0</v>
      </c>
      <c r="V59" s="58">
        <f t="shared" si="97"/>
        <v>0</v>
      </c>
      <c r="W59" s="58">
        <f t="shared" si="97"/>
        <v>0</v>
      </c>
      <c r="X59" s="58">
        <f t="shared" si="97"/>
        <v>1030.6157576000001</v>
      </c>
      <c r="Y59" s="58">
        <f t="shared" si="97"/>
        <v>1545.9236364000001</v>
      </c>
      <c r="Z59" s="58">
        <f t="shared" si="97"/>
        <v>1030.6157576000001</v>
      </c>
      <c r="AA59" s="58">
        <f t="shared" si="97"/>
        <v>2061.2315152000001</v>
      </c>
      <c r="AB59" s="59">
        <f>SUM(P59:AA59)</f>
        <v>5668.386666800001</v>
      </c>
      <c r="AC59" s="83"/>
      <c r="AD59" s="85">
        <v>5.0000000000000001E-3</v>
      </c>
      <c r="AE59" s="86"/>
      <c r="AF59" s="49">
        <v>0.31</v>
      </c>
      <c r="AG59" s="55">
        <v>0</v>
      </c>
      <c r="AH59" s="62">
        <f>((SUM(AC59:AE59)*G59)*AF59)*0.00220462*(1-AG59)</f>
        <v>4.9548834500000001E-3</v>
      </c>
      <c r="AI59" s="58">
        <f>AI62*$AH59</f>
        <v>0</v>
      </c>
      <c r="AJ59" s="58">
        <f t="shared" ref="AJ59:AT59" si="98">AJ62*$AH59</f>
        <v>0</v>
      </c>
      <c r="AK59" s="58">
        <f t="shared" si="98"/>
        <v>0</v>
      </c>
      <c r="AL59" s="58">
        <f t="shared" si="98"/>
        <v>0</v>
      </c>
      <c r="AM59" s="58">
        <f t="shared" si="98"/>
        <v>0</v>
      </c>
      <c r="AN59" s="58">
        <f t="shared" si="98"/>
        <v>0</v>
      </c>
      <c r="AO59" s="58">
        <f t="shared" si="98"/>
        <v>0</v>
      </c>
      <c r="AP59" s="58">
        <f t="shared" si="98"/>
        <v>0</v>
      </c>
      <c r="AQ59" s="58">
        <f t="shared" si="98"/>
        <v>4.9548834500000005</v>
      </c>
      <c r="AR59" s="58">
        <f t="shared" si="98"/>
        <v>7.4323251749999999</v>
      </c>
      <c r="AS59" s="58">
        <f t="shared" si="98"/>
        <v>4.9548834500000005</v>
      </c>
      <c r="AT59" s="58">
        <f t="shared" si="98"/>
        <v>9.909766900000001</v>
      </c>
      <c r="AU59" s="59">
        <f>SUM(AI59:AT59)</f>
        <v>27.251858975000001</v>
      </c>
      <c r="AV59" s="63">
        <f>AU59+AB59</f>
        <v>5695.6385257750007</v>
      </c>
    </row>
    <row r="60" spans="1:48" ht="15.6">
      <c r="A60" s="90" t="s">
        <v>80</v>
      </c>
      <c r="B60" s="49" t="s">
        <v>52</v>
      </c>
      <c r="C60" s="49" t="s">
        <v>53</v>
      </c>
      <c r="D60" s="50" t="s">
        <v>61</v>
      </c>
      <c r="E60" s="50" t="s">
        <v>62</v>
      </c>
      <c r="F60" s="49">
        <v>2024</v>
      </c>
      <c r="G60" s="51">
        <v>87</v>
      </c>
      <c r="H60" s="51" t="s">
        <v>63</v>
      </c>
      <c r="I60" s="81"/>
      <c r="J60" s="82"/>
      <c r="K60" s="83">
        <v>3.22</v>
      </c>
      <c r="L60" s="49">
        <v>0.39</v>
      </c>
      <c r="M60" s="55">
        <v>0</v>
      </c>
      <c r="N60" s="56">
        <f>((K60*G60)*L60)*0.00220462*(1-M60)</f>
        <v>0.24086487625200007</v>
      </c>
      <c r="O60" s="80"/>
      <c r="P60" s="58">
        <f>P62*$N60*0.66667</f>
        <v>0</v>
      </c>
      <c r="Q60" s="58">
        <f>Q62*$N60*0.66667</f>
        <v>0</v>
      </c>
      <c r="R60" s="58">
        <f>R62*$N60*0.66667</f>
        <v>0</v>
      </c>
      <c r="S60" s="58">
        <f>S62*$N60*0.66667</f>
        <v>0</v>
      </c>
      <c r="T60" s="58">
        <f t="shared" ref="T60:AA60" si="99">T62*$N60*0.66667</f>
        <v>0</v>
      </c>
      <c r="U60" s="58">
        <f t="shared" si="99"/>
        <v>0</v>
      </c>
      <c r="V60" s="58">
        <f t="shared" si="99"/>
        <v>0</v>
      </c>
      <c r="W60" s="58">
        <f t="shared" si="99"/>
        <v>0</v>
      </c>
      <c r="X60" s="58">
        <f t="shared" si="99"/>
        <v>160.57738705092089</v>
      </c>
      <c r="Y60" s="58">
        <f t="shared" si="99"/>
        <v>240.86608057638134</v>
      </c>
      <c r="Z60" s="58">
        <f t="shared" si="99"/>
        <v>160.57738705092089</v>
      </c>
      <c r="AA60" s="58">
        <f t="shared" si="99"/>
        <v>321.15477410184178</v>
      </c>
      <c r="AB60" s="59">
        <f>SUM(P60:AA60)</f>
        <v>883.17562878006481</v>
      </c>
      <c r="AC60" s="83"/>
      <c r="AD60" s="60"/>
      <c r="AE60" s="84">
        <v>1.2999999999999999E-2</v>
      </c>
      <c r="AF60" s="49">
        <v>0.39</v>
      </c>
      <c r="AG60" s="55">
        <v>0</v>
      </c>
      <c r="AH60" s="62">
        <f>((SUM(AC60:AE60)*G60)*AF60)*0.00220462*(1-AG60)</f>
        <v>9.7243583580000007E-4</v>
      </c>
      <c r="AI60" s="58">
        <f>AI62*$AH60*0.66667</f>
        <v>0</v>
      </c>
      <c r="AJ60" s="58">
        <f t="shared" ref="AJ60:AT60" si="100">AJ62*$AH60*0.66667</f>
        <v>0</v>
      </c>
      <c r="AK60" s="58">
        <f t="shared" si="100"/>
        <v>0</v>
      </c>
      <c r="AL60" s="58">
        <f t="shared" si="100"/>
        <v>0</v>
      </c>
      <c r="AM60" s="58">
        <f t="shared" si="100"/>
        <v>0</v>
      </c>
      <c r="AN60" s="58">
        <f t="shared" si="100"/>
        <v>0</v>
      </c>
      <c r="AO60" s="58">
        <f t="shared" si="100"/>
        <v>0</v>
      </c>
      <c r="AP60" s="58">
        <f t="shared" si="100"/>
        <v>0</v>
      </c>
      <c r="AQ60" s="58">
        <f t="shared" si="100"/>
        <v>0.64829379865278602</v>
      </c>
      <c r="AR60" s="58">
        <f t="shared" si="100"/>
        <v>0.97244069797917909</v>
      </c>
      <c r="AS60" s="58">
        <f t="shared" si="100"/>
        <v>0.64829379865278602</v>
      </c>
      <c r="AT60" s="58">
        <f t="shared" si="100"/>
        <v>1.296587597305572</v>
      </c>
      <c r="AU60" s="59">
        <f>SUM(AI60:AT60)</f>
        <v>3.5656158925903227</v>
      </c>
      <c r="AV60" s="63">
        <f>AU60+AB60</f>
        <v>886.74124467265517</v>
      </c>
    </row>
    <row r="61" spans="1:48" ht="15.6">
      <c r="A61" s="90" t="s">
        <v>80</v>
      </c>
      <c r="B61" s="49" t="s">
        <v>52</v>
      </c>
      <c r="C61" s="49" t="s">
        <v>53</v>
      </c>
      <c r="D61" s="50" t="s">
        <v>61</v>
      </c>
      <c r="E61" s="50" t="s">
        <v>62</v>
      </c>
      <c r="F61" s="49">
        <v>2024</v>
      </c>
      <c r="G61" s="51">
        <v>87</v>
      </c>
      <c r="H61" s="51" t="s">
        <v>63</v>
      </c>
      <c r="I61" s="81"/>
      <c r="J61" s="82"/>
      <c r="K61" s="83">
        <v>3.22</v>
      </c>
      <c r="L61" s="49">
        <v>0.39</v>
      </c>
      <c r="M61" s="55">
        <v>0</v>
      </c>
      <c r="N61" s="56">
        <f>((K61*G61)*L61)*0.00220462*(1-M61)</f>
        <v>0.24086487625200007</v>
      </c>
      <c r="O61" s="80"/>
      <c r="P61" s="58">
        <f t="shared" ref="P61:AA61" si="101">P62*$N61*0.66667</f>
        <v>0</v>
      </c>
      <c r="Q61" s="58">
        <f t="shared" si="101"/>
        <v>0</v>
      </c>
      <c r="R61" s="58">
        <f t="shared" si="101"/>
        <v>0</v>
      </c>
      <c r="S61" s="58">
        <f t="shared" si="101"/>
        <v>0</v>
      </c>
      <c r="T61" s="58">
        <f t="shared" si="101"/>
        <v>0</v>
      </c>
      <c r="U61" s="58">
        <f t="shared" si="101"/>
        <v>0</v>
      </c>
      <c r="V61" s="58">
        <f t="shared" si="101"/>
        <v>0</v>
      </c>
      <c r="W61" s="58">
        <f t="shared" si="101"/>
        <v>0</v>
      </c>
      <c r="X61" s="58">
        <f t="shared" si="101"/>
        <v>160.57738705092089</v>
      </c>
      <c r="Y61" s="58">
        <f t="shared" si="101"/>
        <v>240.86608057638134</v>
      </c>
      <c r="Z61" s="58">
        <f t="shared" si="101"/>
        <v>160.57738705092089</v>
      </c>
      <c r="AA61" s="58">
        <f t="shared" si="101"/>
        <v>321.15477410184178</v>
      </c>
      <c r="AB61" s="59">
        <f>SUM(P61:AA61)</f>
        <v>883.17562878006481</v>
      </c>
      <c r="AC61" s="83"/>
      <c r="AD61" s="60"/>
      <c r="AE61" s="84">
        <v>1.2999999999999999E-2</v>
      </c>
      <c r="AF61" s="49">
        <v>0.39</v>
      </c>
      <c r="AG61" s="55">
        <v>0</v>
      </c>
      <c r="AH61" s="62">
        <f>((SUM(AC61:AE61)*G61)*AF61)*0.00220462*(1-AG61)</f>
        <v>9.7243583580000007E-4</v>
      </c>
      <c r="AI61" s="58">
        <f t="shared" ref="AI61:AT61" si="102">AI62*$AH61*0.66667</f>
        <v>0</v>
      </c>
      <c r="AJ61" s="58">
        <f t="shared" si="102"/>
        <v>0</v>
      </c>
      <c r="AK61" s="58">
        <f t="shared" si="102"/>
        <v>0</v>
      </c>
      <c r="AL61" s="58">
        <f t="shared" si="102"/>
        <v>0</v>
      </c>
      <c r="AM61" s="58">
        <f t="shared" si="102"/>
        <v>0</v>
      </c>
      <c r="AN61" s="58">
        <f t="shared" si="102"/>
        <v>0</v>
      </c>
      <c r="AO61" s="58">
        <f t="shared" si="102"/>
        <v>0</v>
      </c>
      <c r="AP61" s="58">
        <f t="shared" si="102"/>
        <v>0</v>
      </c>
      <c r="AQ61" s="58">
        <f t="shared" si="102"/>
        <v>0.64829379865278602</v>
      </c>
      <c r="AR61" s="58">
        <f t="shared" si="102"/>
        <v>0.97244069797917909</v>
      </c>
      <c r="AS61" s="58">
        <f t="shared" si="102"/>
        <v>0.64829379865278602</v>
      </c>
      <c r="AT61" s="58">
        <f t="shared" si="102"/>
        <v>1.296587597305572</v>
      </c>
      <c r="AU61" s="59">
        <f>SUM(AI61:AT61)</f>
        <v>3.5656158925903227</v>
      </c>
      <c r="AV61" s="63">
        <f>AU61+AB61</f>
        <v>886.74124467265517</v>
      </c>
    </row>
    <row r="62" spans="1:48" ht="30">
      <c r="A62" s="64" t="s">
        <v>83</v>
      </c>
      <c r="B62" s="65"/>
      <c r="C62" s="65" t="s">
        <v>57</v>
      </c>
      <c r="D62" s="66" t="s">
        <v>82</v>
      </c>
      <c r="E62" s="67"/>
      <c r="F62" s="65"/>
      <c r="G62" s="68"/>
      <c r="H62" s="68"/>
      <c r="I62" s="69"/>
      <c r="J62" s="70"/>
      <c r="K62" s="71"/>
      <c r="L62" s="65"/>
      <c r="M62" s="66"/>
      <c r="N62" s="72"/>
      <c r="O62" s="73" t="s">
        <v>58</v>
      </c>
      <c r="P62" s="74"/>
      <c r="Q62" s="74"/>
      <c r="R62" s="74"/>
      <c r="S62" s="74"/>
      <c r="T62" s="74"/>
      <c r="U62" s="74"/>
      <c r="V62" s="74"/>
      <c r="W62" s="74"/>
      <c r="X62" s="74">
        <v>1000</v>
      </c>
      <c r="Y62" s="74">
        <v>1500</v>
      </c>
      <c r="Z62" s="74">
        <v>1000</v>
      </c>
      <c r="AA62" s="74">
        <v>2000</v>
      </c>
      <c r="AB62" s="75"/>
      <c r="AC62" s="71"/>
      <c r="AD62" s="76"/>
      <c r="AE62" s="76"/>
      <c r="AF62" s="65"/>
      <c r="AG62" s="66"/>
      <c r="AH62" s="77"/>
      <c r="AI62" s="74">
        <f t="shared" ref="AI62:AT62" si="103">P62</f>
        <v>0</v>
      </c>
      <c r="AJ62" s="74">
        <f t="shared" si="103"/>
        <v>0</v>
      </c>
      <c r="AK62" s="74">
        <f t="shared" si="103"/>
        <v>0</v>
      </c>
      <c r="AL62" s="74">
        <f t="shared" si="103"/>
        <v>0</v>
      </c>
      <c r="AM62" s="74">
        <f t="shared" si="103"/>
        <v>0</v>
      </c>
      <c r="AN62" s="74">
        <f t="shared" si="103"/>
        <v>0</v>
      </c>
      <c r="AO62" s="74">
        <f t="shared" si="103"/>
        <v>0</v>
      </c>
      <c r="AP62" s="74">
        <f t="shared" si="103"/>
        <v>0</v>
      </c>
      <c r="AQ62" s="74">
        <f t="shared" si="103"/>
        <v>1000</v>
      </c>
      <c r="AR62" s="74">
        <f t="shared" si="103"/>
        <v>1500</v>
      </c>
      <c r="AS62" s="74">
        <f t="shared" si="103"/>
        <v>1000</v>
      </c>
      <c r="AT62" s="74">
        <f t="shared" si="103"/>
        <v>2000</v>
      </c>
      <c r="AU62" s="75"/>
      <c r="AV62" s="78"/>
    </row>
    <row r="63" spans="1:48" ht="15.6">
      <c r="A63" s="48" t="s">
        <v>84</v>
      </c>
      <c r="B63" s="49" t="s">
        <v>49</v>
      </c>
      <c r="C63" s="50" t="s">
        <v>85</v>
      </c>
      <c r="D63" s="50" t="s">
        <v>86</v>
      </c>
      <c r="E63" s="50" t="s">
        <v>87</v>
      </c>
      <c r="F63" s="49">
        <v>2015</v>
      </c>
      <c r="G63" s="51">
        <v>1950</v>
      </c>
      <c r="H63" s="51">
        <v>3</v>
      </c>
      <c r="I63" s="52">
        <v>2026</v>
      </c>
      <c r="J63" s="53">
        <f>I63+2</f>
        <v>2028</v>
      </c>
      <c r="K63" s="54">
        <v>3.69</v>
      </c>
      <c r="L63" s="49">
        <v>0.31</v>
      </c>
      <c r="M63" s="55">
        <v>0.1</v>
      </c>
      <c r="N63" s="56">
        <f>((K63*G63)*L63)*0.00220462*(1-M63)</f>
        <v>4.4258727555899995</v>
      </c>
      <c r="O63" s="57"/>
      <c r="P63" s="58">
        <f>P67*$N63</f>
        <v>12171.150077872499</v>
      </c>
      <c r="Q63" s="58">
        <f>Q67*$N63</f>
        <v>12171.150077872499</v>
      </c>
      <c r="R63" s="58">
        <f>R67*$N63</f>
        <v>11064.681888974999</v>
      </c>
      <c r="S63" s="58">
        <f>S67*$N63</f>
        <v>11064.681888974999</v>
      </c>
      <c r="T63" s="58">
        <f t="shared" ref="T63:AA63" si="104">T67*$N63</f>
        <v>13277.618266769998</v>
      </c>
      <c r="U63" s="58">
        <f t="shared" si="104"/>
        <v>8851.7455111799991</v>
      </c>
      <c r="V63" s="58">
        <f t="shared" si="104"/>
        <v>0</v>
      </c>
      <c r="W63" s="58">
        <f t="shared" si="104"/>
        <v>0</v>
      </c>
      <c r="X63" s="58">
        <f t="shared" si="104"/>
        <v>0</v>
      </c>
      <c r="Y63" s="58">
        <f t="shared" si="104"/>
        <v>0</v>
      </c>
      <c r="Z63" s="58">
        <f t="shared" si="104"/>
        <v>0</v>
      </c>
      <c r="AA63" s="58">
        <f t="shared" si="104"/>
        <v>0</v>
      </c>
      <c r="AB63" s="59">
        <f>SUM(P63:AA63)</f>
        <v>68601.027711644987</v>
      </c>
      <c r="AC63" s="54">
        <v>0.05</v>
      </c>
      <c r="AD63" s="60"/>
      <c r="AE63" s="61"/>
      <c r="AF63" s="49">
        <v>0.31</v>
      </c>
      <c r="AG63" s="55">
        <v>0.3</v>
      </c>
      <c r="AH63" s="62">
        <f>((SUM(AC63:AE63)*G63)*AF63)*0.00220462*(1-AG63)</f>
        <v>4.6644247650000005E-2</v>
      </c>
      <c r="AI63" s="58">
        <f>AI67*$AH63</f>
        <v>128.2716810375</v>
      </c>
      <c r="AJ63" s="58">
        <f t="shared" ref="AJ63:AT63" si="105">AJ67*$AH63</f>
        <v>128.2716810375</v>
      </c>
      <c r="AK63" s="58">
        <f t="shared" si="105"/>
        <v>116.61061912500001</v>
      </c>
      <c r="AL63" s="58">
        <f t="shared" si="105"/>
        <v>116.61061912500001</v>
      </c>
      <c r="AM63" s="58">
        <f t="shared" si="105"/>
        <v>139.93274295000001</v>
      </c>
      <c r="AN63" s="58">
        <f t="shared" si="105"/>
        <v>93.288495300000008</v>
      </c>
      <c r="AO63" s="58">
        <f t="shared" si="105"/>
        <v>0</v>
      </c>
      <c r="AP63" s="58">
        <f t="shared" si="105"/>
        <v>0</v>
      </c>
      <c r="AQ63" s="58">
        <f t="shared" si="105"/>
        <v>0</v>
      </c>
      <c r="AR63" s="58">
        <f t="shared" si="105"/>
        <v>0</v>
      </c>
      <c r="AS63" s="58">
        <f t="shared" si="105"/>
        <v>0</v>
      </c>
      <c r="AT63" s="58">
        <f t="shared" si="105"/>
        <v>0</v>
      </c>
      <c r="AU63" s="59">
        <f>SUM(AI63:AT63)</f>
        <v>722.98583857500012</v>
      </c>
      <c r="AV63" s="63">
        <f>AU63+AB63</f>
        <v>69324.013550219985</v>
      </c>
    </row>
    <row r="64" spans="1:48" ht="15.6">
      <c r="A64" s="48" t="s">
        <v>84</v>
      </c>
      <c r="B64" s="49" t="s">
        <v>49</v>
      </c>
      <c r="C64" s="50" t="s">
        <v>85</v>
      </c>
      <c r="D64" s="50" t="s">
        <v>86</v>
      </c>
      <c r="E64" s="50" t="s">
        <v>87</v>
      </c>
      <c r="F64" s="49">
        <v>2015</v>
      </c>
      <c r="G64" s="51">
        <v>1950</v>
      </c>
      <c r="H64" s="51">
        <v>3</v>
      </c>
      <c r="I64" s="52">
        <v>2026</v>
      </c>
      <c r="J64" s="53">
        <f>I64+2</f>
        <v>2028</v>
      </c>
      <c r="K64" s="54">
        <v>3.69</v>
      </c>
      <c r="L64" s="49">
        <v>0.31</v>
      </c>
      <c r="M64" s="55">
        <v>0.1</v>
      </c>
      <c r="N64" s="56">
        <f>((K64*G64)*L64)*0.00220462*(1-M64)</f>
        <v>4.4258727555899995</v>
      </c>
      <c r="O64" s="57"/>
      <c r="P64" s="58">
        <f>P67*$N64</f>
        <v>12171.150077872499</v>
      </c>
      <c r="Q64" s="58">
        <f>Q67*$N64</f>
        <v>12171.150077872499</v>
      </c>
      <c r="R64" s="58">
        <f>R67*$N64</f>
        <v>11064.681888974999</v>
      </c>
      <c r="S64" s="58">
        <f>S67*$N64</f>
        <v>11064.681888974999</v>
      </c>
      <c r="T64" s="58">
        <f t="shared" ref="T64:AA64" si="106">T67*$N64</f>
        <v>13277.618266769998</v>
      </c>
      <c r="U64" s="58">
        <f t="shared" si="106"/>
        <v>8851.7455111799991</v>
      </c>
      <c r="V64" s="58">
        <f t="shared" si="106"/>
        <v>0</v>
      </c>
      <c r="W64" s="58">
        <f t="shared" si="106"/>
        <v>0</v>
      </c>
      <c r="X64" s="58">
        <f t="shared" si="106"/>
        <v>0</v>
      </c>
      <c r="Y64" s="58">
        <f t="shared" si="106"/>
        <v>0</v>
      </c>
      <c r="Z64" s="58">
        <f t="shared" si="106"/>
        <v>0</v>
      </c>
      <c r="AA64" s="58">
        <f t="shared" si="106"/>
        <v>0</v>
      </c>
      <c r="AB64" s="59">
        <f>SUM(P64:AA64)</f>
        <v>68601.027711644987</v>
      </c>
      <c r="AC64" s="54">
        <v>0.05</v>
      </c>
      <c r="AD64" s="60"/>
      <c r="AE64" s="61"/>
      <c r="AF64" s="49">
        <v>0.31</v>
      </c>
      <c r="AG64" s="55">
        <v>0.3</v>
      </c>
      <c r="AH64" s="62">
        <f>((SUM(AC64:AE64)*G64)*AF64)*0.00220462*(1-AG64)</f>
        <v>4.6644247650000005E-2</v>
      </c>
      <c r="AI64" s="58">
        <f>AI67*$AH64</f>
        <v>128.2716810375</v>
      </c>
      <c r="AJ64" s="58">
        <f t="shared" ref="AJ64:AT64" si="107">AJ67*$AH64</f>
        <v>128.2716810375</v>
      </c>
      <c r="AK64" s="58">
        <f t="shared" si="107"/>
        <v>116.61061912500001</v>
      </c>
      <c r="AL64" s="58">
        <f t="shared" si="107"/>
        <v>116.61061912500001</v>
      </c>
      <c r="AM64" s="58">
        <f t="shared" si="107"/>
        <v>139.93274295000001</v>
      </c>
      <c r="AN64" s="58">
        <f t="shared" si="107"/>
        <v>93.288495300000008</v>
      </c>
      <c r="AO64" s="58">
        <f t="shared" si="107"/>
        <v>0</v>
      </c>
      <c r="AP64" s="58">
        <f t="shared" si="107"/>
        <v>0</v>
      </c>
      <c r="AQ64" s="58">
        <f t="shared" si="107"/>
        <v>0</v>
      </c>
      <c r="AR64" s="58">
        <f t="shared" si="107"/>
        <v>0</v>
      </c>
      <c r="AS64" s="58">
        <f t="shared" si="107"/>
        <v>0</v>
      </c>
      <c r="AT64" s="58">
        <f t="shared" si="107"/>
        <v>0</v>
      </c>
      <c r="AU64" s="59">
        <f>SUM(AI64:AT64)</f>
        <v>722.98583857500012</v>
      </c>
      <c r="AV64" s="63">
        <f>AU64+AB64</f>
        <v>69324.013550219985</v>
      </c>
    </row>
    <row r="65" spans="1:48" ht="15.6">
      <c r="A65" s="48" t="s">
        <v>84</v>
      </c>
      <c r="B65" s="49" t="s">
        <v>52</v>
      </c>
      <c r="C65" s="49" t="s">
        <v>53</v>
      </c>
      <c r="D65" s="50" t="s">
        <v>88</v>
      </c>
      <c r="E65" s="50" t="s">
        <v>89</v>
      </c>
      <c r="F65" s="49">
        <v>2014</v>
      </c>
      <c r="G65" s="51">
        <v>162</v>
      </c>
      <c r="H65" s="51">
        <v>3</v>
      </c>
      <c r="I65" s="52">
        <v>2026</v>
      </c>
      <c r="J65" s="53">
        <f>I65+2</f>
        <v>2028</v>
      </c>
      <c r="K65" s="54">
        <v>3.22</v>
      </c>
      <c r="L65" s="49">
        <v>0.39</v>
      </c>
      <c r="M65" s="55">
        <v>0.1</v>
      </c>
      <c r="N65" s="56">
        <f>((K65*G65)*L65)*0.00220462*(1-M65)</f>
        <v>0.40365630985680001</v>
      </c>
      <c r="O65" s="57"/>
      <c r="P65" s="58">
        <f>P67*$N65*0.66667</f>
        <v>740.04026825364042</v>
      </c>
      <c r="Q65" s="58">
        <f>Q67*$N65*0.66667</f>
        <v>740.04026825364042</v>
      </c>
      <c r="R65" s="58">
        <f>R67*$N65*0.66667</f>
        <v>672.76388023058212</v>
      </c>
      <c r="S65" s="58">
        <f>S67*$N65*0.66667</f>
        <v>672.76388023058212</v>
      </c>
      <c r="T65" s="58">
        <f t="shared" ref="T65:AA65" si="108">T67*$N65*0.66667</f>
        <v>807.3166562766985</v>
      </c>
      <c r="U65" s="58">
        <f t="shared" si="108"/>
        <v>538.21110418446574</v>
      </c>
      <c r="V65" s="58">
        <f t="shared" si="108"/>
        <v>0</v>
      </c>
      <c r="W65" s="58">
        <f t="shared" si="108"/>
        <v>0</v>
      </c>
      <c r="X65" s="58">
        <f t="shared" si="108"/>
        <v>0</v>
      </c>
      <c r="Y65" s="58">
        <f t="shared" si="108"/>
        <v>0</v>
      </c>
      <c r="Z65" s="58">
        <f t="shared" si="108"/>
        <v>0</v>
      </c>
      <c r="AA65" s="58">
        <f t="shared" si="108"/>
        <v>0</v>
      </c>
      <c r="AB65" s="59">
        <f>SUM(P65:AA65)</f>
        <v>4171.1360574296086</v>
      </c>
      <c r="AC65" s="54">
        <v>7.0000000000000007E-2</v>
      </c>
      <c r="AD65" s="60"/>
      <c r="AE65" s="60"/>
      <c r="AF65" s="49">
        <v>0.39</v>
      </c>
      <c r="AG65" s="55">
        <v>0.3</v>
      </c>
      <c r="AH65" s="62">
        <f>((SUM(AC65:AE65)*G65)*AF65)*0.00220462*(1-AG65)</f>
        <v>6.8251066884000011E-3</v>
      </c>
      <c r="AI65" s="58">
        <f>AI67*$AH65*0.66667</f>
        <v>12.512758158877979</v>
      </c>
      <c r="AJ65" s="58">
        <f t="shared" ref="AJ65:AT65" si="109">AJ67*$AH65*0.66667</f>
        <v>12.512758158877979</v>
      </c>
      <c r="AK65" s="58">
        <f t="shared" si="109"/>
        <v>11.375234689889071</v>
      </c>
      <c r="AL65" s="58">
        <f t="shared" si="109"/>
        <v>11.375234689889071</v>
      </c>
      <c r="AM65" s="58">
        <f t="shared" si="109"/>
        <v>13.650281627866885</v>
      </c>
      <c r="AN65" s="58">
        <f t="shared" si="109"/>
        <v>9.1001877519112568</v>
      </c>
      <c r="AO65" s="58">
        <f t="shared" si="109"/>
        <v>0</v>
      </c>
      <c r="AP65" s="58">
        <f t="shared" si="109"/>
        <v>0</v>
      </c>
      <c r="AQ65" s="58">
        <f t="shared" si="109"/>
        <v>0</v>
      </c>
      <c r="AR65" s="58">
        <f t="shared" si="109"/>
        <v>0</v>
      </c>
      <c r="AS65" s="58">
        <f t="shared" si="109"/>
        <v>0</v>
      </c>
      <c r="AT65" s="58">
        <f t="shared" si="109"/>
        <v>0</v>
      </c>
      <c r="AU65" s="59">
        <f>SUM(AI65:AT65)</f>
        <v>70.526455077312249</v>
      </c>
      <c r="AV65" s="63">
        <f>AU65+AB65</f>
        <v>4241.6625125069213</v>
      </c>
    </row>
    <row r="66" spans="1:48" ht="15.6">
      <c r="A66" s="48" t="s">
        <v>84</v>
      </c>
      <c r="B66" s="49" t="s">
        <v>52</v>
      </c>
      <c r="C66" s="49" t="s">
        <v>53</v>
      </c>
      <c r="D66" s="50" t="s">
        <v>88</v>
      </c>
      <c r="E66" s="50" t="s">
        <v>89</v>
      </c>
      <c r="F66" s="49">
        <v>2014</v>
      </c>
      <c r="G66" s="51">
        <v>162</v>
      </c>
      <c r="H66" s="51">
        <v>3</v>
      </c>
      <c r="I66" s="52">
        <v>2026</v>
      </c>
      <c r="J66" s="53">
        <f>I66+2</f>
        <v>2028</v>
      </c>
      <c r="K66" s="54">
        <v>3.22</v>
      </c>
      <c r="L66" s="49">
        <v>0.39</v>
      </c>
      <c r="M66" s="55">
        <v>0.1</v>
      </c>
      <c r="N66" s="56">
        <f>((K66*G66)*L66)*0.00220462*(1-M66)</f>
        <v>0.40365630985680001</v>
      </c>
      <c r="O66" s="57"/>
      <c r="P66" s="58">
        <f t="shared" ref="P66:AA66" si="110">P67*$N66*0.66667</f>
        <v>740.04026825364042</v>
      </c>
      <c r="Q66" s="58">
        <f t="shared" si="110"/>
        <v>740.04026825364042</v>
      </c>
      <c r="R66" s="58">
        <f t="shared" si="110"/>
        <v>672.76388023058212</v>
      </c>
      <c r="S66" s="58">
        <f t="shared" si="110"/>
        <v>672.76388023058212</v>
      </c>
      <c r="T66" s="58">
        <f t="shared" si="110"/>
        <v>807.3166562766985</v>
      </c>
      <c r="U66" s="58">
        <f t="shared" si="110"/>
        <v>538.21110418446574</v>
      </c>
      <c r="V66" s="58">
        <f t="shared" si="110"/>
        <v>0</v>
      </c>
      <c r="W66" s="58">
        <f t="shared" si="110"/>
        <v>0</v>
      </c>
      <c r="X66" s="58">
        <f t="shared" si="110"/>
        <v>0</v>
      </c>
      <c r="Y66" s="58">
        <f t="shared" si="110"/>
        <v>0</v>
      </c>
      <c r="Z66" s="58">
        <f t="shared" si="110"/>
        <v>0</v>
      </c>
      <c r="AA66" s="58">
        <f t="shared" si="110"/>
        <v>0</v>
      </c>
      <c r="AB66" s="59">
        <f>SUM(P66:AA66)</f>
        <v>4171.1360574296086</v>
      </c>
      <c r="AC66" s="54">
        <v>7.0000000000000007E-2</v>
      </c>
      <c r="AD66" s="60"/>
      <c r="AE66" s="60"/>
      <c r="AF66" s="49">
        <v>0.39</v>
      </c>
      <c r="AG66" s="55">
        <v>0.3</v>
      </c>
      <c r="AH66" s="62">
        <f>((SUM(AC66:AE66)*G66)*AF66)*0.00220462*(1-AG66)</f>
        <v>6.8251066884000011E-3</v>
      </c>
      <c r="AI66" s="58">
        <f t="shared" ref="AI66:AT66" si="111">AI67*$AH66*0.66667</f>
        <v>12.512758158877979</v>
      </c>
      <c r="AJ66" s="58">
        <f t="shared" si="111"/>
        <v>12.512758158877979</v>
      </c>
      <c r="AK66" s="58">
        <f t="shared" si="111"/>
        <v>11.375234689889071</v>
      </c>
      <c r="AL66" s="58">
        <f t="shared" si="111"/>
        <v>11.375234689889071</v>
      </c>
      <c r="AM66" s="58">
        <f t="shared" si="111"/>
        <v>13.650281627866885</v>
      </c>
      <c r="AN66" s="58">
        <f t="shared" si="111"/>
        <v>9.1001877519112568</v>
      </c>
      <c r="AO66" s="58">
        <f t="shared" si="111"/>
        <v>0</v>
      </c>
      <c r="AP66" s="58">
        <f t="shared" si="111"/>
        <v>0</v>
      </c>
      <c r="AQ66" s="58">
        <f t="shared" si="111"/>
        <v>0</v>
      </c>
      <c r="AR66" s="58">
        <f t="shared" si="111"/>
        <v>0</v>
      </c>
      <c r="AS66" s="58">
        <f t="shared" si="111"/>
        <v>0</v>
      </c>
      <c r="AT66" s="58">
        <f t="shared" si="111"/>
        <v>0</v>
      </c>
      <c r="AU66" s="59">
        <f>SUM(AI66:AT66)</f>
        <v>70.526455077312249</v>
      </c>
      <c r="AV66" s="63">
        <f>AU66+AB66</f>
        <v>4241.6625125069213</v>
      </c>
    </row>
    <row r="67" spans="1:48" ht="30">
      <c r="A67" s="64" t="s">
        <v>90</v>
      </c>
      <c r="B67" s="65"/>
      <c r="C67" s="65" t="s">
        <v>57</v>
      </c>
      <c r="D67" s="66">
        <v>0.66700000000000004</v>
      </c>
      <c r="E67" s="67"/>
      <c r="F67" s="65"/>
      <c r="G67" s="68"/>
      <c r="H67" s="68"/>
      <c r="I67" s="69"/>
      <c r="J67" s="70"/>
      <c r="K67" s="71"/>
      <c r="L67" s="65"/>
      <c r="M67" s="66"/>
      <c r="N67" s="72"/>
      <c r="O67" s="73" t="s">
        <v>58</v>
      </c>
      <c r="P67" s="74">
        <v>2750</v>
      </c>
      <c r="Q67" s="74">
        <v>2750</v>
      </c>
      <c r="R67" s="74">
        <v>2500</v>
      </c>
      <c r="S67" s="74">
        <v>2500</v>
      </c>
      <c r="T67" s="74">
        <v>3000</v>
      </c>
      <c r="U67" s="74">
        <v>2000</v>
      </c>
      <c r="V67" s="74"/>
      <c r="W67" s="74"/>
      <c r="X67" s="74"/>
      <c r="Y67" s="74"/>
      <c r="Z67" s="74"/>
      <c r="AA67" s="74"/>
      <c r="AB67" s="75"/>
      <c r="AC67" s="71"/>
      <c r="AD67" s="76"/>
      <c r="AE67" s="76"/>
      <c r="AF67" s="65"/>
      <c r="AG67" s="66"/>
      <c r="AH67" s="77"/>
      <c r="AI67" s="74">
        <f t="shared" ref="AI67:AT67" si="112">P67</f>
        <v>2750</v>
      </c>
      <c r="AJ67" s="74">
        <f t="shared" si="112"/>
        <v>2750</v>
      </c>
      <c r="AK67" s="74">
        <f t="shared" si="112"/>
        <v>2500</v>
      </c>
      <c r="AL67" s="74">
        <f t="shared" si="112"/>
        <v>2500</v>
      </c>
      <c r="AM67" s="74">
        <f t="shared" si="112"/>
        <v>3000</v>
      </c>
      <c r="AN67" s="74">
        <f t="shared" si="112"/>
        <v>2000</v>
      </c>
      <c r="AO67" s="74">
        <f t="shared" si="112"/>
        <v>0</v>
      </c>
      <c r="AP67" s="74">
        <f t="shared" si="112"/>
        <v>0</v>
      </c>
      <c r="AQ67" s="74">
        <f t="shared" si="112"/>
        <v>0</v>
      </c>
      <c r="AR67" s="74">
        <f t="shared" si="112"/>
        <v>0</v>
      </c>
      <c r="AS67" s="74">
        <f t="shared" si="112"/>
        <v>0</v>
      </c>
      <c r="AT67" s="74">
        <f t="shared" si="112"/>
        <v>0</v>
      </c>
      <c r="AU67" s="75"/>
      <c r="AV67" s="78"/>
    </row>
    <row r="68" spans="1:48" ht="15.6">
      <c r="A68" s="48" t="s">
        <v>91</v>
      </c>
      <c r="B68" s="49" t="s">
        <v>49</v>
      </c>
      <c r="C68" s="50" t="s">
        <v>85</v>
      </c>
      <c r="D68" s="50" t="s">
        <v>92</v>
      </c>
      <c r="E68" s="50" t="s">
        <v>93</v>
      </c>
      <c r="F68" s="49">
        <v>2028</v>
      </c>
      <c r="G68" s="51">
        <v>2000</v>
      </c>
      <c r="H68" s="51" t="s">
        <v>66</v>
      </c>
      <c r="I68" s="81"/>
      <c r="J68" s="82"/>
      <c r="K68" s="54">
        <v>1.04</v>
      </c>
      <c r="L68" s="49">
        <v>0.31</v>
      </c>
      <c r="M68" s="55">
        <v>0</v>
      </c>
      <c r="N68" s="56">
        <f>((K68*G68)*L68)*0.00220462*(1-M68)</f>
        <v>1.4215389759999999</v>
      </c>
      <c r="O68" s="80"/>
      <c r="P68" s="58">
        <f>P72*$N68</f>
        <v>0</v>
      </c>
      <c r="Q68" s="58">
        <f>Q72*$N68</f>
        <v>0</v>
      </c>
      <c r="R68" s="58">
        <f>R72*$N68</f>
        <v>0</v>
      </c>
      <c r="S68" s="58">
        <f>S72*$N68</f>
        <v>0</v>
      </c>
      <c r="T68" s="58">
        <f t="shared" ref="T68:AA68" si="113">T72*$N68</f>
        <v>0</v>
      </c>
      <c r="U68" s="58">
        <f t="shared" si="113"/>
        <v>0</v>
      </c>
      <c r="V68" s="58">
        <f t="shared" si="113"/>
        <v>0</v>
      </c>
      <c r="W68" s="58">
        <f t="shared" si="113"/>
        <v>2843.0779519999996</v>
      </c>
      <c r="X68" s="58">
        <f t="shared" si="113"/>
        <v>2843.0779519999996</v>
      </c>
      <c r="Y68" s="58">
        <f t="shared" si="113"/>
        <v>2487.6932079999997</v>
      </c>
      <c r="Z68" s="58">
        <f t="shared" si="113"/>
        <v>2132.3084639999997</v>
      </c>
      <c r="AA68" s="58">
        <f t="shared" si="113"/>
        <v>2132.3084639999997</v>
      </c>
      <c r="AB68" s="59">
        <f>SUM(P68:AA68)</f>
        <v>12438.466039999998</v>
      </c>
      <c r="AC68" s="83"/>
      <c r="AD68" s="85">
        <v>5.0000000000000001E-3</v>
      </c>
      <c r="AE68" s="86"/>
      <c r="AF68" s="49">
        <v>0.31</v>
      </c>
      <c r="AG68" s="55">
        <v>0</v>
      </c>
      <c r="AH68" s="62">
        <f>((SUM(AC68:AE68)*G68)*AF68)*0.00220462*(1-AG68)</f>
        <v>6.8343220000000003E-3</v>
      </c>
      <c r="AI68" s="58">
        <f>AI72*$AH68</f>
        <v>0</v>
      </c>
      <c r="AJ68" s="58">
        <f t="shared" ref="AJ68:AT68" si="114">AJ72*$AH68</f>
        <v>0</v>
      </c>
      <c r="AK68" s="58">
        <f t="shared" si="114"/>
        <v>0</v>
      </c>
      <c r="AL68" s="58">
        <f t="shared" si="114"/>
        <v>0</v>
      </c>
      <c r="AM68" s="58">
        <f t="shared" si="114"/>
        <v>0</v>
      </c>
      <c r="AN68" s="58">
        <f t="shared" si="114"/>
        <v>0</v>
      </c>
      <c r="AO68" s="58">
        <f t="shared" si="114"/>
        <v>0</v>
      </c>
      <c r="AP68" s="58">
        <f t="shared" si="114"/>
        <v>13.668644</v>
      </c>
      <c r="AQ68" s="58">
        <f t="shared" si="114"/>
        <v>13.668644</v>
      </c>
      <c r="AR68" s="58">
        <f t="shared" si="114"/>
        <v>11.9600635</v>
      </c>
      <c r="AS68" s="58">
        <f t="shared" si="114"/>
        <v>10.251483</v>
      </c>
      <c r="AT68" s="58">
        <f t="shared" si="114"/>
        <v>10.251483</v>
      </c>
      <c r="AU68" s="59">
        <f>SUM(AI68:AT68)</f>
        <v>59.800317500000006</v>
      </c>
      <c r="AV68" s="63">
        <f>AU68+AB68</f>
        <v>12498.266357499997</v>
      </c>
    </row>
    <row r="69" spans="1:48" ht="15.6">
      <c r="A69" s="48" t="s">
        <v>91</v>
      </c>
      <c r="B69" s="49" t="s">
        <v>49</v>
      </c>
      <c r="C69" s="50" t="s">
        <v>85</v>
      </c>
      <c r="D69" s="50" t="s">
        <v>92</v>
      </c>
      <c r="E69" s="50" t="s">
        <v>94</v>
      </c>
      <c r="F69" s="49">
        <v>2028</v>
      </c>
      <c r="G69" s="51">
        <v>2000</v>
      </c>
      <c r="H69" s="51" t="s">
        <v>66</v>
      </c>
      <c r="I69" s="81"/>
      <c r="J69" s="82"/>
      <c r="K69" s="54">
        <v>1.04</v>
      </c>
      <c r="L69" s="49">
        <v>0.31</v>
      </c>
      <c r="M69" s="55">
        <v>0</v>
      </c>
      <c r="N69" s="56">
        <f>((K69*G69)*L69)*0.00220462*(1-M69)</f>
        <v>1.4215389759999999</v>
      </c>
      <c r="O69" s="80"/>
      <c r="P69" s="58">
        <f>P72*$N69</f>
        <v>0</v>
      </c>
      <c r="Q69" s="58">
        <f>Q72*$N69</f>
        <v>0</v>
      </c>
      <c r="R69" s="58">
        <f>R72*$N69</f>
        <v>0</v>
      </c>
      <c r="S69" s="58">
        <f>S72*$N69</f>
        <v>0</v>
      </c>
      <c r="T69" s="58">
        <f t="shared" ref="T69:AA69" si="115">T72*$N69</f>
        <v>0</v>
      </c>
      <c r="U69" s="58">
        <f t="shared" si="115"/>
        <v>0</v>
      </c>
      <c r="V69" s="58">
        <f t="shared" si="115"/>
        <v>0</v>
      </c>
      <c r="W69" s="58">
        <f t="shared" si="115"/>
        <v>2843.0779519999996</v>
      </c>
      <c r="X69" s="58">
        <f t="shared" si="115"/>
        <v>2843.0779519999996</v>
      </c>
      <c r="Y69" s="58">
        <f t="shared" si="115"/>
        <v>2487.6932079999997</v>
      </c>
      <c r="Z69" s="58">
        <f t="shared" si="115"/>
        <v>2132.3084639999997</v>
      </c>
      <c r="AA69" s="58">
        <f t="shared" si="115"/>
        <v>2132.3084639999997</v>
      </c>
      <c r="AB69" s="59">
        <f>SUM(P69:AA69)</f>
        <v>12438.466039999998</v>
      </c>
      <c r="AC69" s="83"/>
      <c r="AD69" s="85">
        <v>5.0000000000000001E-3</v>
      </c>
      <c r="AE69" s="86"/>
      <c r="AF69" s="49">
        <v>0.31</v>
      </c>
      <c r="AG69" s="55">
        <v>0</v>
      </c>
      <c r="AH69" s="62">
        <f>((SUM(AC69:AE69)*G69)*AF69)*0.00220462*(1-AG69)</f>
        <v>6.8343220000000003E-3</v>
      </c>
      <c r="AI69" s="58">
        <f>AI72*$AH69</f>
        <v>0</v>
      </c>
      <c r="AJ69" s="58">
        <f t="shared" ref="AJ69:AT69" si="116">AJ72*$AH69</f>
        <v>0</v>
      </c>
      <c r="AK69" s="58">
        <f t="shared" si="116"/>
        <v>0</v>
      </c>
      <c r="AL69" s="58">
        <f t="shared" si="116"/>
        <v>0</v>
      </c>
      <c r="AM69" s="58">
        <f t="shared" si="116"/>
        <v>0</v>
      </c>
      <c r="AN69" s="58">
        <f t="shared" si="116"/>
        <v>0</v>
      </c>
      <c r="AO69" s="58">
        <f t="shared" si="116"/>
        <v>0</v>
      </c>
      <c r="AP69" s="58">
        <f t="shared" si="116"/>
        <v>13.668644</v>
      </c>
      <c r="AQ69" s="58">
        <f t="shared" si="116"/>
        <v>13.668644</v>
      </c>
      <c r="AR69" s="58">
        <f t="shared" si="116"/>
        <v>11.9600635</v>
      </c>
      <c r="AS69" s="58">
        <f t="shared" si="116"/>
        <v>10.251483</v>
      </c>
      <c r="AT69" s="58">
        <f t="shared" si="116"/>
        <v>10.251483</v>
      </c>
      <c r="AU69" s="59">
        <f>SUM(AI69:AT69)</f>
        <v>59.800317500000006</v>
      </c>
      <c r="AV69" s="63">
        <f>AU69+AB69</f>
        <v>12498.266357499997</v>
      </c>
    </row>
    <row r="70" spans="1:48" ht="15.6">
      <c r="A70" s="48" t="s">
        <v>91</v>
      </c>
      <c r="B70" s="49" t="s">
        <v>52</v>
      </c>
      <c r="C70" s="49" t="s">
        <v>53</v>
      </c>
      <c r="D70" s="50" t="s">
        <v>61</v>
      </c>
      <c r="E70" s="50" t="s">
        <v>62</v>
      </c>
      <c r="F70" s="49">
        <v>2028</v>
      </c>
      <c r="G70" s="51">
        <v>162</v>
      </c>
      <c r="H70" s="51" t="s">
        <v>63</v>
      </c>
      <c r="I70" s="81"/>
      <c r="J70" s="82"/>
      <c r="K70" s="83">
        <v>3.22</v>
      </c>
      <c r="L70" s="49">
        <v>0.39</v>
      </c>
      <c r="M70" s="55">
        <v>0</v>
      </c>
      <c r="N70" s="56">
        <f>((K70*G70)*L70)*0.00220462*(1-M70)</f>
        <v>0.44850701095200002</v>
      </c>
      <c r="O70" s="80"/>
      <c r="P70" s="58">
        <f>P72*$N70*0.66667</f>
        <v>0</v>
      </c>
      <c r="Q70" s="58">
        <f>Q72*$N70*0.66667</f>
        <v>0</v>
      </c>
      <c r="R70" s="58">
        <f>R72*$N70*0.66667</f>
        <v>0</v>
      </c>
      <c r="S70" s="58">
        <f>S72*$N70*0.66667</f>
        <v>0</v>
      </c>
      <c r="T70" s="58">
        <f t="shared" ref="T70:AA70" si="117">T72*$N70*0.66667</f>
        <v>0</v>
      </c>
      <c r="U70" s="58">
        <f t="shared" si="117"/>
        <v>0</v>
      </c>
      <c r="V70" s="58">
        <f t="shared" si="117"/>
        <v>0</v>
      </c>
      <c r="W70" s="58">
        <f t="shared" si="117"/>
        <v>598.01233798273972</v>
      </c>
      <c r="X70" s="58">
        <f t="shared" si="117"/>
        <v>598.01233798273972</v>
      </c>
      <c r="Y70" s="58">
        <f t="shared" si="117"/>
        <v>523.26079573489721</v>
      </c>
      <c r="Z70" s="58">
        <f t="shared" si="117"/>
        <v>448.50925348705482</v>
      </c>
      <c r="AA70" s="58">
        <f t="shared" si="117"/>
        <v>448.50925348705482</v>
      </c>
      <c r="AB70" s="59">
        <f>SUM(P70:AA70)</f>
        <v>2616.3039786744857</v>
      </c>
      <c r="AC70" s="83"/>
      <c r="AD70" s="60"/>
      <c r="AE70" s="84">
        <v>1.2999999999999999E-2</v>
      </c>
      <c r="AF70" s="49">
        <v>0.39</v>
      </c>
      <c r="AG70" s="55">
        <v>0</v>
      </c>
      <c r="AH70" s="62">
        <f>((SUM(AC70:AE70)*G70)*AF70)*0.00220462*(1-AG70)</f>
        <v>1.8107425908E-3</v>
      </c>
      <c r="AI70" s="58">
        <f>AI72*$AH70*0.66667</f>
        <v>0</v>
      </c>
      <c r="AJ70" s="58">
        <f t="shared" ref="AJ70:AT70" si="118">AJ72*$AH70*0.66667</f>
        <v>0</v>
      </c>
      <c r="AK70" s="58">
        <f t="shared" si="118"/>
        <v>0</v>
      </c>
      <c r="AL70" s="58">
        <f t="shared" si="118"/>
        <v>0</v>
      </c>
      <c r="AM70" s="58">
        <f t="shared" si="118"/>
        <v>0</v>
      </c>
      <c r="AN70" s="58">
        <f t="shared" si="118"/>
        <v>0</v>
      </c>
      <c r="AO70" s="58">
        <f t="shared" si="118"/>
        <v>0</v>
      </c>
      <c r="AP70" s="58">
        <f t="shared" si="118"/>
        <v>2.4143355260172723</v>
      </c>
      <c r="AQ70" s="58">
        <f t="shared" si="118"/>
        <v>2.4143355260172723</v>
      </c>
      <c r="AR70" s="58">
        <f t="shared" si="118"/>
        <v>2.1125435852651129</v>
      </c>
      <c r="AS70" s="58">
        <f t="shared" si="118"/>
        <v>1.8107516445129539</v>
      </c>
      <c r="AT70" s="58">
        <f t="shared" si="118"/>
        <v>1.8107516445129539</v>
      </c>
      <c r="AU70" s="59">
        <f>SUM(AI70:AT70)</f>
        <v>10.562717926325565</v>
      </c>
      <c r="AV70" s="63">
        <f>AU70+AB70</f>
        <v>2626.8666966008113</v>
      </c>
    </row>
    <row r="71" spans="1:48" ht="15.6">
      <c r="A71" s="48" t="s">
        <v>91</v>
      </c>
      <c r="B71" s="49" t="s">
        <v>52</v>
      </c>
      <c r="C71" s="49" t="s">
        <v>53</v>
      </c>
      <c r="D71" s="50" t="s">
        <v>61</v>
      </c>
      <c r="E71" s="50" t="s">
        <v>62</v>
      </c>
      <c r="F71" s="49">
        <v>2028</v>
      </c>
      <c r="G71" s="51">
        <v>162</v>
      </c>
      <c r="H71" s="51" t="s">
        <v>63</v>
      </c>
      <c r="I71" s="81"/>
      <c r="J71" s="82"/>
      <c r="K71" s="83">
        <v>3.22</v>
      </c>
      <c r="L71" s="49">
        <v>0.39</v>
      </c>
      <c r="M71" s="55">
        <v>0</v>
      </c>
      <c r="N71" s="56">
        <f>((K71*G71)*L71)*0.00220462*(1-M71)</f>
        <v>0.44850701095200002</v>
      </c>
      <c r="O71" s="80"/>
      <c r="P71" s="58">
        <f t="shared" ref="P71:AA71" si="119">P72*$N71*0.66667</f>
        <v>0</v>
      </c>
      <c r="Q71" s="58">
        <f t="shared" si="119"/>
        <v>0</v>
      </c>
      <c r="R71" s="58">
        <f t="shared" si="119"/>
        <v>0</v>
      </c>
      <c r="S71" s="58">
        <f t="shared" si="119"/>
        <v>0</v>
      </c>
      <c r="T71" s="58">
        <f t="shared" si="119"/>
        <v>0</v>
      </c>
      <c r="U71" s="58">
        <f t="shared" si="119"/>
        <v>0</v>
      </c>
      <c r="V71" s="58">
        <f t="shared" si="119"/>
        <v>0</v>
      </c>
      <c r="W71" s="58">
        <f t="shared" si="119"/>
        <v>598.01233798273972</v>
      </c>
      <c r="X71" s="58">
        <f t="shared" si="119"/>
        <v>598.01233798273972</v>
      </c>
      <c r="Y71" s="58">
        <f t="shared" si="119"/>
        <v>523.26079573489721</v>
      </c>
      <c r="Z71" s="58">
        <f t="shared" si="119"/>
        <v>448.50925348705482</v>
      </c>
      <c r="AA71" s="58">
        <f t="shared" si="119"/>
        <v>448.50925348705482</v>
      </c>
      <c r="AB71" s="59">
        <f>SUM(P71:AA71)</f>
        <v>2616.3039786744857</v>
      </c>
      <c r="AC71" s="83"/>
      <c r="AD71" s="60"/>
      <c r="AE71" s="84">
        <v>1.2999999999999999E-2</v>
      </c>
      <c r="AF71" s="49">
        <v>0.39</v>
      </c>
      <c r="AG71" s="55">
        <v>0</v>
      </c>
      <c r="AH71" s="62">
        <f>((SUM(AC71:AE71)*G71)*AF71)*0.00220462*(1-AG71)</f>
        <v>1.8107425908E-3</v>
      </c>
      <c r="AI71" s="58">
        <f t="shared" ref="AI71:AT71" si="120">AI72*$AH71*0.66667</f>
        <v>0</v>
      </c>
      <c r="AJ71" s="58">
        <f t="shared" si="120"/>
        <v>0</v>
      </c>
      <c r="AK71" s="58">
        <f t="shared" si="120"/>
        <v>0</v>
      </c>
      <c r="AL71" s="58">
        <f t="shared" si="120"/>
        <v>0</v>
      </c>
      <c r="AM71" s="58">
        <f t="shared" si="120"/>
        <v>0</v>
      </c>
      <c r="AN71" s="58">
        <f t="shared" si="120"/>
        <v>0</v>
      </c>
      <c r="AO71" s="58">
        <f t="shared" si="120"/>
        <v>0</v>
      </c>
      <c r="AP71" s="58">
        <f t="shared" si="120"/>
        <v>2.4143355260172723</v>
      </c>
      <c r="AQ71" s="58">
        <f t="shared" si="120"/>
        <v>2.4143355260172723</v>
      </c>
      <c r="AR71" s="58">
        <f t="shared" si="120"/>
        <v>2.1125435852651129</v>
      </c>
      <c r="AS71" s="58">
        <f t="shared" si="120"/>
        <v>1.8107516445129539</v>
      </c>
      <c r="AT71" s="58">
        <f t="shared" si="120"/>
        <v>1.8107516445129539</v>
      </c>
      <c r="AU71" s="59">
        <f>SUM(AI71:AT71)</f>
        <v>10.562717926325565</v>
      </c>
      <c r="AV71" s="63">
        <f>AU71+AB71</f>
        <v>2626.8666966008113</v>
      </c>
    </row>
    <row r="72" spans="1:48" ht="30">
      <c r="A72" s="64" t="s">
        <v>95</v>
      </c>
      <c r="B72" s="65"/>
      <c r="C72" s="65" t="s">
        <v>57</v>
      </c>
      <c r="D72" s="66">
        <v>0.66700000000000004</v>
      </c>
      <c r="E72" s="67"/>
      <c r="F72" s="65"/>
      <c r="G72" s="68"/>
      <c r="H72" s="68"/>
      <c r="I72" s="69"/>
      <c r="J72" s="70"/>
      <c r="K72" s="71"/>
      <c r="L72" s="65"/>
      <c r="M72" s="66"/>
      <c r="N72" s="72"/>
      <c r="O72" s="73" t="s">
        <v>58</v>
      </c>
      <c r="P72" s="74"/>
      <c r="Q72" s="74"/>
      <c r="R72" s="74"/>
      <c r="S72" s="74"/>
      <c r="T72" s="74"/>
      <c r="U72" s="74"/>
      <c r="V72" s="74">
        <v>0</v>
      </c>
      <c r="W72" s="74">
        <v>2000</v>
      </c>
      <c r="X72" s="74">
        <v>2000</v>
      </c>
      <c r="Y72" s="74">
        <v>1750</v>
      </c>
      <c r="Z72" s="74">
        <v>1500</v>
      </c>
      <c r="AA72" s="74">
        <v>1500</v>
      </c>
      <c r="AB72" s="75"/>
      <c r="AC72" s="71"/>
      <c r="AD72" s="76"/>
      <c r="AE72" s="76"/>
      <c r="AF72" s="65"/>
      <c r="AG72" s="66"/>
      <c r="AH72" s="77"/>
      <c r="AI72" s="74">
        <f t="shared" ref="AI72:AT72" si="121">P72</f>
        <v>0</v>
      </c>
      <c r="AJ72" s="74">
        <f t="shared" si="121"/>
        <v>0</v>
      </c>
      <c r="AK72" s="74">
        <f t="shared" si="121"/>
        <v>0</v>
      </c>
      <c r="AL72" s="74">
        <f t="shared" si="121"/>
        <v>0</v>
      </c>
      <c r="AM72" s="74">
        <f t="shared" si="121"/>
        <v>0</v>
      </c>
      <c r="AN72" s="74">
        <f t="shared" si="121"/>
        <v>0</v>
      </c>
      <c r="AO72" s="74">
        <f t="shared" si="121"/>
        <v>0</v>
      </c>
      <c r="AP72" s="74">
        <f t="shared" si="121"/>
        <v>2000</v>
      </c>
      <c r="AQ72" s="74">
        <f t="shared" si="121"/>
        <v>2000</v>
      </c>
      <c r="AR72" s="74">
        <f t="shared" si="121"/>
        <v>1750</v>
      </c>
      <c r="AS72" s="74">
        <f t="shared" si="121"/>
        <v>1500</v>
      </c>
      <c r="AT72" s="74">
        <f t="shared" si="121"/>
        <v>1500</v>
      </c>
      <c r="AU72" s="75"/>
      <c r="AV72" s="78"/>
    </row>
    <row r="73" spans="1:48" ht="15.6">
      <c r="A73" s="87" t="s">
        <v>96</v>
      </c>
      <c r="B73" s="49" t="s">
        <v>49</v>
      </c>
      <c r="C73" s="50" t="s">
        <v>85</v>
      </c>
      <c r="D73" s="50" t="s">
        <v>86</v>
      </c>
      <c r="E73" s="50" t="s">
        <v>87</v>
      </c>
      <c r="F73" s="49">
        <v>2015</v>
      </c>
      <c r="G73" s="51">
        <v>1950</v>
      </c>
      <c r="H73" s="51">
        <v>3</v>
      </c>
      <c r="I73" s="52">
        <v>2026</v>
      </c>
      <c r="J73" s="53">
        <f>I73+2</f>
        <v>2028</v>
      </c>
      <c r="K73" s="54">
        <v>3.69</v>
      </c>
      <c r="L73" s="49">
        <v>0.31</v>
      </c>
      <c r="M73" s="55">
        <v>0.1</v>
      </c>
      <c r="N73" s="56">
        <f>((K73*G73)*L73)*0.00220462*(1-M73)</f>
        <v>4.4258727555899995</v>
      </c>
      <c r="O73" s="57"/>
      <c r="P73" s="58">
        <f>P77*$N73</f>
        <v>12171.150077872499</v>
      </c>
      <c r="Q73" s="58">
        <f>Q77*$N73</f>
        <v>12171.150077872499</v>
      </c>
      <c r="R73" s="58">
        <f>R77*$N73</f>
        <v>11064.681888974999</v>
      </c>
      <c r="S73" s="58">
        <f>S77*$N73</f>
        <v>11064.681888974999</v>
      </c>
      <c r="T73" s="58">
        <f t="shared" ref="T73:AA73" si="122">T77*$N73</f>
        <v>14384.086455667499</v>
      </c>
      <c r="U73" s="58">
        <f t="shared" si="122"/>
        <v>8851.7455111799991</v>
      </c>
      <c r="V73" s="58">
        <f t="shared" si="122"/>
        <v>0</v>
      </c>
      <c r="W73" s="58">
        <f t="shared" si="122"/>
        <v>0</v>
      </c>
      <c r="X73" s="58">
        <f t="shared" si="122"/>
        <v>0</v>
      </c>
      <c r="Y73" s="58">
        <f t="shared" si="122"/>
        <v>0</v>
      </c>
      <c r="Z73" s="58">
        <f t="shared" si="122"/>
        <v>0</v>
      </c>
      <c r="AA73" s="58">
        <f t="shared" si="122"/>
        <v>0</v>
      </c>
      <c r="AB73" s="59">
        <f>SUM(P73:AA73)</f>
        <v>69707.49590054249</v>
      </c>
      <c r="AC73" s="54">
        <v>0.05</v>
      </c>
      <c r="AD73" s="60"/>
      <c r="AE73" s="61"/>
      <c r="AF73" s="49">
        <v>0.31</v>
      </c>
      <c r="AG73" s="55">
        <v>0.3</v>
      </c>
      <c r="AH73" s="62">
        <f>((SUM(AC73:AE73)*G73)*AF73)*0.00220462*(1-AG73)</f>
        <v>4.6644247650000005E-2</v>
      </c>
      <c r="AI73" s="58">
        <f>AI77*$AH73</f>
        <v>128.2716810375</v>
      </c>
      <c r="AJ73" s="58">
        <f t="shared" ref="AJ73:AT73" si="123">AJ77*$AH73</f>
        <v>128.2716810375</v>
      </c>
      <c r="AK73" s="58">
        <f t="shared" si="123"/>
        <v>116.61061912500001</v>
      </c>
      <c r="AL73" s="58">
        <f t="shared" si="123"/>
        <v>116.61061912500001</v>
      </c>
      <c r="AM73" s="58">
        <f t="shared" si="123"/>
        <v>151.59380486250001</v>
      </c>
      <c r="AN73" s="58">
        <f t="shared" si="123"/>
        <v>93.288495300000008</v>
      </c>
      <c r="AO73" s="58">
        <f t="shared" si="123"/>
        <v>0</v>
      </c>
      <c r="AP73" s="58">
        <f t="shared" si="123"/>
        <v>0</v>
      </c>
      <c r="AQ73" s="58">
        <f t="shared" si="123"/>
        <v>0</v>
      </c>
      <c r="AR73" s="58">
        <f t="shared" si="123"/>
        <v>0</v>
      </c>
      <c r="AS73" s="58">
        <f t="shared" si="123"/>
        <v>0</v>
      </c>
      <c r="AT73" s="58">
        <f t="shared" si="123"/>
        <v>0</v>
      </c>
      <c r="AU73" s="59">
        <f>SUM(AI73:AT73)</f>
        <v>734.64690048750003</v>
      </c>
      <c r="AV73" s="63">
        <f>AU73+AB73</f>
        <v>70442.142801029986</v>
      </c>
    </row>
    <row r="74" spans="1:48" ht="15.6">
      <c r="A74" s="87" t="s">
        <v>96</v>
      </c>
      <c r="B74" s="49" t="s">
        <v>49</v>
      </c>
      <c r="C74" s="50" t="s">
        <v>85</v>
      </c>
      <c r="D74" s="50" t="s">
        <v>86</v>
      </c>
      <c r="E74" s="50" t="s">
        <v>87</v>
      </c>
      <c r="F74" s="49">
        <v>2015</v>
      </c>
      <c r="G74" s="51">
        <v>1950</v>
      </c>
      <c r="H74" s="51">
        <v>3</v>
      </c>
      <c r="I74" s="52">
        <v>2026</v>
      </c>
      <c r="J74" s="53">
        <f>I74+2</f>
        <v>2028</v>
      </c>
      <c r="K74" s="54">
        <v>3.69</v>
      </c>
      <c r="L74" s="49">
        <v>0.31</v>
      </c>
      <c r="M74" s="55">
        <v>0.1</v>
      </c>
      <c r="N74" s="56">
        <f>((K74*G74)*L74)*0.00220462*(1-M74)</f>
        <v>4.4258727555899995</v>
      </c>
      <c r="O74" s="57"/>
      <c r="P74" s="58">
        <f>P77*$N74</f>
        <v>12171.150077872499</v>
      </c>
      <c r="Q74" s="58">
        <f>Q77*$N74</f>
        <v>12171.150077872499</v>
      </c>
      <c r="R74" s="58">
        <f>R77*$N74</f>
        <v>11064.681888974999</v>
      </c>
      <c r="S74" s="58">
        <f>S77*$N74</f>
        <v>11064.681888974999</v>
      </c>
      <c r="T74" s="58">
        <f t="shared" ref="T74:AA74" si="124">T77*$N74</f>
        <v>14384.086455667499</v>
      </c>
      <c r="U74" s="58">
        <f t="shared" si="124"/>
        <v>8851.7455111799991</v>
      </c>
      <c r="V74" s="58">
        <f t="shared" si="124"/>
        <v>0</v>
      </c>
      <c r="W74" s="58">
        <f t="shared" si="124"/>
        <v>0</v>
      </c>
      <c r="X74" s="58">
        <f t="shared" si="124"/>
        <v>0</v>
      </c>
      <c r="Y74" s="58">
        <f t="shared" si="124"/>
        <v>0</v>
      </c>
      <c r="Z74" s="58">
        <f t="shared" si="124"/>
        <v>0</v>
      </c>
      <c r="AA74" s="58">
        <f t="shared" si="124"/>
        <v>0</v>
      </c>
      <c r="AB74" s="59">
        <f>SUM(P74:AA74)</f>
        <v>69707.49590054249</v>
      </c>
      <c r="AC74" s="54">
        <v>0.05</v>
      </c>
      <c r="AD74" s="60"/>
      <c r="AE74" s="61"/>
      <c r="AF74" s="49">
        <v>0.31</v>
      </c>
      <c r="AG74" s="55">
        <v>0.3</v>
      </c>
      <c r="AH74" s="62">
        <f>((SUM(AC74:AE74)*G74)*AF74)*0.00220462*(1-AG74)</f>
        <v>4.6644247650000005E-2</v>
      </c>
      <c r="AI74" s="58">
        <f>AI77*$AH74</f>
        <v>128.2716810375</v>
      </c>
      <c r="AJ74" s="58">
        <f t="shared" ref="AJ74:AT74" si="125">AJ77*$AH74</f>
        <v>128.2716810375</v>
      </c>
      <c r="AK74" s="58">
        <f t="shared" si="125"/>
        <v>116.61061912500001</v>
      </c>
      <c r="AL74" s="58">
        <f t="shared" si="125"/>
        <v>116.61061912500001</v>
      </c>
      <c r="AM74" s="58">
        <f t="shared" si="125"/>
        <v>151.59380486250001</v>
      </c>
      <c r="AN74" s="58">
        <f t="shared" si="125"/>
        <v>93.288495300000008</v>
      </c>
      <c r="AO74" s="58">
        <f t="shared" si="125"/>
        <v>0</v>
      </c>
      <c r="AP74" s="58">
        <f t="shared" si="125"/>
        <v>0</v>
      </c>
      <c r="AQ74" s="58">
        <f t="shared" si="125"/>
        <v>0</v>
      </c>
      <c r="AR74" s="58">
        <f t="shared" si="125"/>
        <v>0</v>
      </c>
      <c r="AS74" s="58">
        <f t="shared" si="125"/>
        <v>0</v>
      </c>
      <c r="AT74" s="58">
        <f t="shared" si="125"/>
        <v>0</v>
      </c>
      <c r="AU74" s="59">
        <f>SUM(AI74:AT74)</f>
        <v>734.64690048750003</v>
      </c>
      <c r="AV74" s="63">
        <f>AU74+AB74</f>
        <v>70442.142801029986</v>
      </c>
    </row>
    <row r="75" spans="1:48" ht="15.6">
      <c r="A75" s="87" t="s">
        <v>96</v>
      </c>
      <c r="B75" s="49" t="s">
        <v>52</v>
      </c>
      <c r="C75" s="49" t="s">
        <v>53</v>
      </c>
      <c r="D75" s="50" t="s">
        <v>88</v>
      </c>
      <c r="E75" s="50" t="s">
        <v>89</v>
      </c>
      <c r="F75" s="49">
        <v>2016</v>
      </c>
      <c r="G75" s="51">
        <v>162</v>
      </c>
      <c r="H75" s="51">
        <v>3</v>
      </c>
      <c r="I75" s="52">
        <v>2027</v>
      </c>
      <c r="J75" s="53">
        <f>I75+2</f>
        <v>2029</v>
      </c>
      <c r="K75" s="54">
        <v>3.22</v>
      </c>
      <c r="L75" s="49">
        <v>0.39</v>
      </c>
      <c r="M75" s="55">
        <v>0.1</v>
      </c>
      <c r="N75" s="56">
        <f>((K75*G75)*L75)*0.00220462*(1-M75)</f>
        <v>0.40365630985680001</v>
      </c>
      <c r="O75" s="57"/>
      <c r="P75" s="58">
        <f>P77*$N75*0.66667</f>
        <v>740.04026825364042</v>
      </c>
      <c r="Q75" s="58">
        <f>Q77*$N75*0.66667</f>
        <v>740.04026825364042</v>
      </c>
      <c r="R75" s="58">
        <f>R77*$N75*0.66667</f>
        <v>672.76388023058212</v>
      </c>
      <c r="S75" s="58">
        <f>S77*$N75*0.66667</f>
        <v>672.76388023058212</v>
      </c>
      <c r="T75" s="58">
        <f t="shared" ref="T75:AA75" si="126">T77*$N75*0.66667</f>
        <v>874.5930442997568</v>
      </c>
      <c r="U75" s="58">
        <f t="shared" si="126"/>
        <v>538.21110418446574</v>
      </c>
      <c r="V75" s="58">
        <f t="shared" si="126"/>
        <v>0</v>
      </c>
      <c r="W75" s="58">
        <f t="shared" si="126"/>
        <v>0</v>
      </c>
      <c r="X75" s="58">
        <f t="shared" si="126"/>
        <v>0</v>
      </c>
      <c r="Y75" s="58">
        <f t="shared" si="126"/>
        <v>0</v>
      </c>
      <c r="Z75" s="58">
        <f t="shared" si="126"/>
        <v>0</v>
      </c>
      <c r="AA75" s="58">
        <f t="shared" si="126"/>
        <v>0</v>
      </c>
      <c r="AB75" s="59">
        <f>SUM(P75:AA75)</f>
        <v>4238.4124454526673</v>
      </c>
      <c r="AC75" s="54">
        <v>7.0000000000000007E-2</v>
      </c>
      <c r="AD75" s="60"/>
      <c r="AE75" s="60"/>
      <c r="AF75" s="49">
        <v>0.39</v>
      </c>
      <c r="AG75" s="55">
        <v>0.3</v>
      </c>
      <c r="AH75" s="62">
        <f>((SUM(AC75:AE75)*G75)*AF75)*0.00220462*(1-AG75)</f>
        <v>6.8251066884000011E-3</v>
      </c>
      <c r="AI75" s="58">
        <f>AI77*$AH75*0.66667</f>
        <v>12.512758158877979</v>
      </c>
      <c r="AJ75" s="58">
        <f t="shared" ref="AJ75:AT75" si="127">AJ77*$AH75*0.66667</f>
        <v>12.512758158877979</v>
      </c>
      <c r="AK75" s="58">
        <f t="shared" si="127"/>
        <v>11.375234689889071</v>
      </c>
      <c r="AL75" s="58">
        <f t="shared" si="127"/>
        <v>11.375234689889071</v>
      </c>
      <c r="AM75" s="58">
        <f t="shared" si="127"/>
        <v>14.787805096855793</v>
      </c>
      <c r="AN75" s="58">
        <f t="shared" si="127"/>
        <v>9.1001877519112568</v>
      </c>
      <c r="AO75" s="58">
        <f t="shared" si="127"/>
        <v>0</v>
      </c>
      <c r="AP75" s="58">
        <f t="shared" si="127"/>
        <v>0</v>
      </c>
      <c r="AQ75" s="58">
        <f t="shared" si="127"/>
        <v>0</v>
      </c>
      <c r="AR75" s="58">
        <f t="shared" si="127"/>
        <v>0</v>
      </c>
      <c r="AS75" s="58">
        <f t="shared" si="127"/>
        <v>0</v>
      </c>
      <c r="AT75" s="58">
        <f t="shared" si="127"/>
        <v>0</v>
      </c>
      <c r="AU75" s="59">
        <f>SUM(AI75:AT75)</f>
        <v>71.663978546301138</v>
      </c>
      <c r="AV75" s="63">
        <f>AU75+AB75</f>
        <v>4310.0764239989685</v>
      </c>
    </row>
    <row r="76" spans="1:48" ht="15.6">
      <c r="A76" s="87" t="s">
        <v>96</v>
      </c>
      <c r="B76" s="49" t="s">
        <v>52</v>
      </c>
      <c r="C76" s="49" t="s">
        <v>53</v>
      </c>
      <c r="D76" s="50" t="s">
        <v>88</v>
      </c>
      <c r="E76" s="50" t="s">
        <v>89</v>
      </c>
      <c r="F76" s="49">
        <v>2016</v>
      </c>
      <c r="G76" s="51">
        <v>162</v>
      </c>
      <c r="H76" s="51">
        <v>3</v>
      </c>
      <c r="I76" s="52">
        <v>2027</v>
      </c>
      <c r="J76" s="53">
        <f>I76+2</f>
        <v>2029</v>
      </c>
      <c r="K76" s="54">
        <v>3.22</v>
      </c>
      <c r="L76" s="49">
        <v>0.39</v>
      </c>
      <c r="M76" s="55">
        <v>0.1</v>
      </c>
      <c r="N76" s="56">
        <f>((K76*G76)*L76)*0.00220462*(1-M76)</f>
        <v>0.40365630985680001</v>
      </c>
      <c r="O76" s="57"/>
      <c r="P76" s="58">
        <f t="shared" ref="P76:AA76" si="128">P77*$N76*0.66667</f>
        <v>740.04026825364042</v>
      </c>
      <c r="Q76" s="58">
        <f t="shared" si="128"/>
        <v>740.04026825364042</v>
      </c>
      <c r="R76" s="58">
        <f t="shared" si="128"/>
        <v>672.76388023058212</v>
      </c>
      <c r="S76" s="58">
        <f t="shared" si="128"/>
        <v>672.76388023058212</v>
      </c>
      <c r="T76" s="58">
        <f t="shared" si="128"/>
        <v>874.5930442997568</v>
      </c>
      <c r="U76" s="58">
        <f t="shared" si="128"/>
        <v>538.21110418446574</v>
      </c>
      <c r="V76" s="58">
        <f t="shared" si="128"/>
        <v>0</v>
      </c>
      <c r="W76" s="58">
        <f t="shared" si="128"/>
        <v>0</v>
      </c>
      <c r="X76" s="58">
        <f t="shared" si="128"/>
        <v>0</v>
      </c>
      <c r="Y76" s="58">
        <f t="shared" si="128"/>
        <v>0</v>
      </c>
      <c r="Z76" s="58">
        <f t="shared" si="128"/>
        <v>0</v>
      </c>
      <c r="AA76" s="58">
        <f t="shared" si="128"/>
        <v>0</v>
      </c>
      <c r="AB76" s="59">
        <f>SUM(P76:AA76)</f>
        <v>4238.4124454526673</v>
      </c>
      <c r="AC76" s="54">
        <v>7.0000000000000007E-2</v>
      </c>
      <c r="AD76" s="60"/>
      <c r="AE76" s="60"/>
      <c r="AF76" s="49">
        <v>0.39</v>
      </c>
      <c r="AG76" s="55">
        <v>0.3</v>
      </c>
      <c r="AH76" s="62">
        <f>((SUM(AC76:AE76)*G76)*AF76)*0.00220462*(1-AG76)</f>
        <v>6.8251066884000011E-3</v>
      </c>
      <c r="AI76" s="58">
        <f t="shared" ref="AI76:AT76" si="129">AI77*$AH76*0.66667</f>
        <v>12.512758158877979</v>
      </c>
      <c r="AJ76" s="58">
        <f t="shared" si="129"/>
        <v>12.512758158877979</v>
      </c>
      <c r="AK76" s="58">
        <f t="shared" si="129"/>
        <v>11.375234689889071</v>
      </c>
      <c r="AL76" s="58">
        <f t="shared" si="129"/>
        <v>11.375234689889071</v>
      </c>
      <c r="AM76" s="58">
        <f t="shared" si="129"/>
        <v>14.787805096855793</v>
      </c>
      <c r="AN76" s="58">
        <f t="shared" si="129"/>
        <v>9.1001877519112568</v>
      </c>
      <c r="AO76" s="58">
        <f t="shared" si="129"/>
        <v>0</v>
      </c>
      <c r="AP76" s="58">
        <f t="shared" si="129"/>
        <v>0</v>
      </c>
      <c r="AQ76" s="58">
        <f t="shared" si="129"/>
        <v>0</v>
      </c>
      <c r="AR76" s="58">
        <f t="shared" si="129"/>
        <v>0</v>
      </c>
      <c r="AS76" s="58">
        <f t="shared" si="129"/>
        <v>0</v>
      </c>
      <c r="AT76" s="58">
        <f t="shared" si="129"/>
        <v>0</v>
      </c>
      <c r="AU76" s="59">
        <f>SUM(AI76:AT76)</f>
        <v>71.663978546301138</v>
      </c>
      <c r="AV76" s="63">
        <f>AU76+AB76</f>
        <v>4310.0764239989685</v>
      </c>
    </row>
    <row r="77" spans="1:48" ht="30">
      <c r="A77" s="64" t="s">
        <v>97</v>
      </c>
      <c r="B77" s="65"/>
      <c r="C77" s="65" t="s">
        <v>57</v>
      </c>
      <c r="D77" s="66">
        <v>0.66700000000000004</v>
      </c>
      <c r="E77" s="67"/>
      <c r="F77" s="65"/>
      <c r="G77" s="68"/>
      <c r="H77" s="68"/>
      <c r="I77" s="69"/>
      <c r="J77" s="70"/>
      <c r="K77" s="71"/>
      <c r="L77" s="65"/>
      <c r="M77" s="66"/>
      <c r="N77" s="72"/>
      <c r="O77" s="73" t="s">
        <v>58</v>
      </c>
      <c r="P77" s="74">
        <v>2750</v>
      </c>
      <c r="Q77" s="74">
        <v>2750</v>
      </c>
      <c r="R77" s="74">
        <v>2500</v>
      </c>
      <c r="S77" s="74">
        <v>2500</v>
      </c>
      <c r="T77" s="74">
        <v>3250</v>
      </c>
      <c r="U77" s="74">
        <v>2000</v>
      </c>
      <c r="V77" s="74"/>
      <c r="W77" s="74"/>
      <c r="X77" s="74"/>
      <c r="Y77" s="74"/>
      <c r="Z77" s="74"/>
      <c r="AA77" s="74"/>
      <c r="AB77" s="75"/>
      <c r="AC77" s="71"/>
      <c r="AD77" s="76"/>
      <c r="AE77" s="76"/>
      <c r="AF77" s="65"/>
      <c r="AG77" s="66"/>
      <c r="AH77" s="77"/>
      <c r="AI77" s="74">
        <f t="shared" ref="AI77:AT77" si="130">P77</f>
        <v>2750</v>
      </c>
      <c r="AJ77" s="74">
        <f t="shared" si="130"/>
        <v>2750</v>
      </c>
      <c r="AK77" s="74">
        <f t="shared" si="130"/>
        <v>2500</v>
      </c>
      <c r="AL77" s="74">
        <f t="shared" si="130"/>
        <v>2500</v>
      </c>
      <c r="AM77" s="74">
        <f t="shared" si="130"/>
        <v>3250</v>
      </c>
      <c r="AN77" s="74">
        <f t="shared" si="130"/>
        <v>2000</v>
      </c>
      <c r="AO77" s="74">
        <f t="shared" si="130"/>
        <v>0</v>
      </c>
      <c r="AP77" s="74">
        <f t="shared" si="130"/>
        <v>0</v>
      </c>
      <c r="AQ77" s="74">
        <f t="shared" si="130"/>
        <v>0</v>
      </c>
      <c r="AR77" s="74">
        <f t="shared" si="130"/>
        <v>0</v>
      </c>
      <c r="AS77" s="74">
        <f t="shared" si="130"/>
        <v>0</v>
      </c>
      <c r="AT77" s="74">
        <f t="shared" si="130"/>
        <v>0</v>
      </c>
      <c r="AU77" s="75"/>
      <c r="AV77" s="78"/>
    </row>
    <row r="78" spans="1:48" ht="15.6">
      <c r="A78" s="87" t="s">
        <v>98</v>
      </c>
      <c r="B78" s="49" t="s">
        <v>49</v>
      </c>
      <c r="C78" s="50" t="s">
        <v>85</v>
      </c>
      <c r="D78" s="50" t="s">
        <v>92</v>
      </c>
      <c r="E78" s="50" t="s">
        <v>93</v>
      </c>
      <c r="F78" s="49">
        <v>2028</v>
      </c>
      <c r="G78" s="51">
        <v>2000</v>
      </c>
      <c r="H78" s="51" t="s">
        <v>66</v>
      </c>
      <c r="I78" s="81"/>
      <c r="J78" s="82"/>
      <c r="K78" s="54">
        <v>1.04</v>
      </c>
      <c r="L78" s="49">
        <v>0.31</v>
      </c>
      <c r="M78" s="55">
        <v>0</v>
      </c>
      <c r="N78" s="56">
        <f>((K78*G78)*L78)*0.00220462*(1-M78)</f>
        <v>1.4215389759999999</v>
      </c>
      <c r="O78" s="80"/>
      <c r="P78" s="58">
        <f>P82*$N78</f>
        <v>0</v>
      </c>
      <c r="Q78" s="58">
        <f>Q82*$N78</f>
        <v>0</v>
      </c>
      <c r="R78" s="58">
        <f>R82*$N78</f>
        <v>0</v>
      </c>
      <c r="S78" s="58">
        <f>S82*$N78</f>
        <v>0</v>
      </c>
      <c r="T78" s="58">
        <f t="shared" ref="T78:AA78" si="131">T82*$N78</f>
        <v>0</v>
      </c>
      <c r="U78" s="58">
        <f t="shared" si="131"/>
        <v>0</v>
      </c>
      <c r="V78" s="58">
        <f t="shared" si="131"/>
        <v>0</v>
      </c>
      <c r="W78" s="58">
        <f t="shared" si="131"/>
        <v>2843.0779519999996</v>
      </c>
      <c r="X78" s="58">
        <f t="shared" si="131"/>
        <v>2843.0779519999996</v>
      </c>
      <c r="Y78" s="58">
        <f t="shared" si="131"/>
        <v>2487.6932079999997</v>
      </c>
      <c r="Z78" s="58">
        <f t="shared" si="131"/>
        <v>2132.3084639999997</v>
      </c>
      <c r="AA78" s="58">
        <f t="shared" si="131"/>
        <v>2132.3084639999997</v>
      </c>
      <c r="AB78" s="59">
        <f>SUM(P78:AA78)</f>
        <v>12438.466039999998</v>
      </c>
      <c r="AC78" s="83"/>
      <c r="AD78" s="85">
        <v>5.0000000000000001E-3</v>
      </c>
      <c r="AE78" s="86"/>
      <c r="AF78" s="49">
        <v>0.31</v>
      </c>
      <c r="AG78" s="55">
        <v>0</v>
      </c>
      <c r="AH78" s="62">
        <f>((SUM(AC78:AE78)*G78)*AF78)*0.00220462*(1-AG78)</f>
        <v>6.8343220000000003E-3</v>
      </c>
      <c r="AI78" s="58">
        <f>AI82*$AH78</f>
        <v>0</v>
      </c>
      <c r="AJ78" s="58">
        <f t="shared" ref="AJ78:AT78" si="132">AJ82*$AH78</f>
        <v>0</v>
      </c>
      <c r="AK78" s="58">
        <f t="shared" si="132"/>
        <v>0</v>
      </c>
      <c r="AL78" s="58">
        <f t="shared" si="132"/>
        <v>0</v>
      </c>
      <c r="AM78" s="58">
        <f t="shared" si="132"/>
        <v>0</v>
      </c>
      <c r="AN78" s="58">
        <f t="shared" si="132"/>
        <v>0</v>
      </c>
      <c r="AO78" s="58">
        <f t="shared" si="132"/>
        <v>0</v>
      </c>
      <c r="AP78" s="58">
        <f t="shared" si="132"/>
        <v>13.668644</v>
      </c>
      <c r="AQ78" s="58">
        <f t="shared" si="132"/>
        <v>13.668644</v>
      </c>
      <c r="AR78" s="58">
        <f t="shared" si="132"/>
        <v>11.9600635</v>
      </c>
      <c r="AS78" s="58">
        <f t="shared" si="132"/>
        <v>10.251483</v>
      </c>
      <c r="AT78" s="58">
        <f t="shared" si="132"/>
        <v>10.251483</v>
      </c>
      <c r="AU78" s="59">
        <f>SUM(AI78:AT78)</f>
        <v>59.800317500000006</v>
      </c>
      <c r="AV78" s="63">
        <f>AU78+AB78</f>
        <v>12498.266357499997</v>
      </c>
    </row>
    <row r="79" spans="1:48" ht="15.6">
      <c r="A79" s="87" t="s">
        <v>98</v>
      </c>
      <c r="B79" s="49" t="s">
        <v>49</v>
      </c>
      <c r="C79" s="50" t="s">
        <v>85</v>
      </c>
      <c r="D79" s="50" t="s">
        <v>92</v>
      </c>
      <c r="E79" s="50" t="s">
        <v>94</v>
      </c>
      <c r="F79" s="49">
        <v>2028</v>
      </c>
      <c r="G79" s="51">
        <v>2000</v>
      </c>
      <c r="H79" s="51" t="s">
        <v>66</v>
      </c>
      <c r="I79" s="81"/>
      <c r="J79" s="82"/>
      <c r="K79" s="54">
        <v>1.04</v>
      </c>
      <c r="L79" s="49">
        <v>0.31</v>
      </c>
      <c r="M79" s="55">
        <v>0</v>
      </c>
      <c r="N79" s="56">
        <f>((K79*G79)*L79)*0.00220462*(1-M79)</f>
        <v>1.4215389759999999</v>
      </c>
      <c r="O79" s="80"/>
      <c r="P79" s="58">
        <f>P82*$N79</f>
        <v>0</v>
      </c>
      <c r="Q79" s="58">
        <f>Q82*$N79</f>
        <v>0</v>
      </c>
      <c r="R79" s="58">
        <f>R82*$N79</f>
        <v>0</v>
      </c>
      <c r="S79" s="58">
        <f>S82*$N79</f>
        <v>0</v>
      </c>
      <c r="T79" s="58">
        <f t="shared" ref="T79:AA79" si="133">T82*$N79</f>
        <v>0</v>
      </c>
      <c r="U79" s="58">
        <f t="shared" si="133"/>
        <v>0</v>
      </c>
      <c r="V79" s="58">
        <f t="shared" si="133"/>
        <v>0</v>
      </c>
      <c r="W79" s="58">
        <f t="shared" si="133"/>
        <v>2843.0779519999996</v>
      </c>
      <c r="X79" s="58">
        <f t="shared" si="133"/>
        <v>2843.0779519999996</v>
      </c>
      <c r="Y79" s="58">
        <f t="shared" si="133"/>
        <v>2487.6932079999997</v>
      </c>
      <c r="Z79" s="58">
        <f t="shared" si="133"/>
        <v>2132.3084639999997</v>
      </c>
      <c r="AA79" s="58">
        <f t="shared" si="133"/>
        <v>2132.3084639999997</v>
      </c>
      <c r="AB79" s="59">
        <f>SUM(P79:AA79)</f>
        <v>12438.466039999998</v>
      </c>
      <c r="AC79" s="83"/>
      <c r="AD79" s="85">
        <v>5.0000000000000001E-3</v>
      </c>
      <c r="AE79" s="86"/>
      <c r="AF79" s="49">
        <v>0.31</v>
      </c>
      <c r="AG79" s="55">
        <v>0</v>
      </c>
      <c r="AH79" s="62">
        <f>((SUM(AC79:AE79)*G79)*AF79)*0.00220462*(1-AG79)</f>
        <v>6.8343220000000003E-3</v>
      </c>
      <c r="AI79" s="58">
        <f>AI82*$AH79</f>
        <v>0</v>
      </c>
      <c r="AJ79" s="58">
        <f t="shared" ref="AJ79:AT79" si="134">AJ82*$AH79</f>
        <v>0</v>
      </c>
      <c r="AK79" s="58">
        <f t="shared" si="134"/>
        <v>0</v>
      </c>
      <c r="AL79" s="58">
        <f t="shared" si="134"/>
        <v>0</v>
      </c>
      <c r="AM79" s="58">
        <f t="shared" si="134"/>
        <v>0</v>
      </c>
      <c r="AN79" s="58">
        <f t="shared" si="134"/>
        <v>0</v>
      </c>
      <c r="AO79" s="58">
        <f t="shared" si="134"/>
        <v>0</v>
      </c>
      <c r="AP79" s="58">
        <f t="shared" si="134"/>
        <v>13.668644</v>
      </c>
      <c r="AQ79" s="58">
        <f t="shared" si="134"/>
        <v>13.668644</v>
      </c>
      <c r="AR79" s="58">
        <f t="shared" si="134"/>
        <v>11.9600635</v>
      </c>
      <c r="AS79" s="58">
        <f t="shared" si="134"/>
        <v>10.251483</v>
      </c>
      <c r="AT79" s="58">
        <f t="shared" si="134"/>
        <v>10.251483</v>
      </c>
      <c r="AU79" s="59">
        <f>SUM(AI79:AT79)</f>
        <v>59.800317500000006</v>
      </c>
      <c r="AV79" s="63">
        <f>AU79+AB79</f>
        <v>12498.266357499997</v>
      </c>
    </row>
    <row r="80" spans="1:48" ht="15.6">
      <c r="A80" s="87" t="s">
        <v>98</v>
      </c>
      <c r="B80" s="49" t="s">
        <v>52</v>
      </c>
      <c r="C80" s="49" t="s">
        <v>53</v>
      </c>
      <c r="D80" s="50" t="s">
        <v>61</v>
      </c>
      <c r="E80" s="50" t="s">
        <v>62</v>
      </c>
      <c r="F80" s="49">
        <v>2028</v>
      </c>
      <c r="G80" s="51">
        <v>162</v>
      </c>
      <c r="H80" s="51" t="s">
        <v>63</v>
      </c>
      <c r="I80" s="81"/>
      <c r="J80" s="82"/>
      <c r="K80" s="83">
        <v>3.22</v>
      </c>
      <c r="L80" s="49">
        <v>0.39</v>
      </c>
      <c r="M80" s="55">
        <v>0</v>
      </c>
      <c r="N80" s="56">
        <f>((K80*G80)*L80)*0.00220462*(1-M80)</f>
        <v>0.44850701095200002</v>
      </c>
      <c r="O80" s="80"/>
      <c r="P80" s="58">
        <f>P82*$N80*0.66667</f>
        <v>0</v>
      </c>
      <c r="Q80" s="58">
        <f>Q82*$N80*0.66667</f>
        <v>0</v>
      </c>
      <c r="R80" s="58">
        <f>R82*$N80*0.66667</f>
        <v>0</v>
      </c>
      <c r="S80" s="58">
        <f>S82*$N80*0.66667</f>
        <v>0</v>
      </c>
      <c r="T80" s="58">
        <f t="shared" ref="T80:AA80" si="135">T82*$N80*0.66667</f>
        <v>0</v>
      </c>
      <c r="U80" s="58">
        <f t="shared" si="135"/>
        <v>0</v>
      </c>
      <c r="V80" s="58">
        <f t="shared" si="135"/>
        <v>0</v>
      </c>
      <c r="W80" s="58">
        <f t="shared" si="135"/>
        <v>598.01233798273972</v>
      </c>
      <c r="X80" s="58">
        <f t="shared" si="135"/>
        <v>598.01233798273972</v>
      </c>
      <c r="Y80" s="58">
        <f t="shared" si="135"/>
        <v>523.26079573489721</v>
      </c>
      <c r="Z80" s="58">
        <f t="shared" si="135"/>
        <v>448.50925348705482</v>
      </c>
      <c r="AA80" s="58">
        <f t="shared" si="135"/>
        <v>448.50925348705482</v>
      </c>
      <c r="AB80" s="59">
        <f>SUM(P80:AA80)</f>
        <v>2616.3039786744857</v>
      </c>
      <c r="AC80" s="83"/>
      <c r="AD80" s="60"/>
      <c r="AE80" s="84">
        <v>1.2999999999999999E-2</v>
      </c>
      <c r="AF80" s="49">
        <v>0.39</v>
      </c>
      <c r="AG80" s="55">
        <v>0</v>
      </c>
      <c r="AH80" s="62">
        <f>((SUM(AC80:AE80)*G80)*AF80)*0.00220462*(1-AG80)</f>
        <v>1.8107425908E-3</v>
      </c>
      <c r="AI80" s="58">
        <f>AI82*$AH80*0.66667</f>
        <v>0</v>
      </c>
      <c r="AJ80" s="58">
        <f t="shared" ref="AJ80:AT80" si="136">AJ82*$AH80*0.66667</f>
        <v>0</v>
      </c>
      <c r="AK80" s="58">
        <f t="shared" si="136"/>
        <v>0</v>
      </c>
      <c r="AL80" s="58">
        <f t="shared" si="136"/>
        <v>0</v>
      </c>
      <c r="AM80" s="58">
        <f t="shared" si="136"/>
        <v>0</v>
      </c>
      <c r="AN80" s="58">
        <f t="shared" si="136"/>
        <v>0</v>
      </c>
      <c r="AO80" s="58">
        <f t="shared" si="136"/>
        <v>0</v>
      </c>
      <c r="AP80" s="58">
        <f t="shared" si="136"/>
        <v>2.4143355260172723</v>
      </c>
      <c r="AQ80" s="58">
        <f t="shared" si="136"/>
        <v>2.4143355260172723</v>
      </c>
      <c r="AR80" s="58">
        <f t="shared" si="136"/>
        <v>2.1125435852651129</v>
      </c>
      <c r="AS80" s="58">
        <f t="shared" si="136"/>
        <v>1.8107516445129539</v>
      </c>
      <c r="AT80" s="58">
        <f t="shared" si="136"/>
        <v>1.8107516445129539</v>
      </c>
      <c r="AU80" s="59">
        <f>SUM(AI80:AT80)</f>
        <v>10.562717926325565</v>
      </c>
      <c r="AV80" s="63">
        <f>AU80+AB80</f>
        <v>2626.8666966008113</v>
      </c>
    </row>
    <row r="81" spans="1:48" ht="15.6">
      <c r="A81" s="87" t="s">
        <v>98</v>
      </c>
      <c r="B81" s="49" t="s">
        <v>52</v>
      </c>
      <c r="C81" s="49" t="s">
        <v>53</v>
      </c>
      <c r="D81" s="50" t="s">
        <v>61</v>
      </c>
      <c r="E81" s="50" t="s">
        <v>62</v>
      </c>
      <c r="F81" s="49">
        <v>2028</v>
      </c>
      <c r="G81" s="51">
        <v>162</v>
      </c>
      <c r="H81" s="51" t="s">
        <v>63</v>
      </c>
      <c r="I81" s="81"/>
      <c r="J81" s="82"/>
      <c r="K81" s="83">
        <v>3.22</v>
      </c>
      <c r="L81" s="49">
        <v>0.39</v>
      </c>
      <c r="M81" s="55">
        <v>0</v>
      </c>
      <c r="N81" s="56">
        <f>((K81*G81)*L81)*0.00220462*(1-M81)</f>
        <v>0.44850701095200002</v>
      </c>
      <c r="O81" s="80"/>
      <c r="P81" s="58">
        <f t="shared" ref="P81:AA81" si="137">P82*$N81*0.66667</f>
        <v>0</v>
      </c>
      <c r="Q81" s="58">
        <f t="shared" si="137"/>
        <v>0</v>
      </c>
      <c r="R81" s="58">
        <f t="shared" si="137"/>
        <v>0</v>
      </c>
      <c r="S81" s="58">
        <f t="shared" si="137"/>
        <v>0</v>
      </c>
      <c r="T81" s="58">
        <f t="shared" si="137"/>
        <v>0</v>
      </c>
      <c r="U81" s="58">
        <f t="shared" si="137"/>
        <v>0</v>
      </c>
      <c r="V81" s="58">
        <f t="shared" si="137"/>
        <v>0</v>
      </c>
      <c r="W81" s="58">
        <f t="shared" si="137"/>
        <v>598.01233798273972</v>
      </c>
      <c r="X81" s="58">
        <f t="shared" si="137"/>
        <v>598.01233798273972</v>
      </c>
      <c r="Y81" s="58">
        <f t="shared" si="137"/>
        <v>523.26079573489721</v>
      </c>
      <c r="Z81" s="58">
        <f t="shared" si="137"/>
        <v>448.50925348705482</v>
      </c>
      <c r="AA81" s="58">
        <f t="shared" si="137"/>
        <v>448.50925348705482</v>
      </c>
      <c r="AB81" s="59">
        <f>SUM(P81:AA81)</f>
        <v>2616.3039786744857</v>
      </c>
      <c r="AC81" s="83"/>
      <c r="AD81" s="60"/>
      <c r="AE81" s="84">
        <v>1.2999999999999999E-2</v>
      </c>
      <c r="AF81" s="49">
        <v>0.39</v>
      </c>
      <c r="AG81" s="55">
        <v>0</v>
      </c>
      <c r="AH81" s="62">
        <f>((SUM(AC81:AE81)*G81)*AF81)*0.00220462*(1-AG81)</f>
        <v>1.8107425908E-3</v>
      </c>
      <c r="AI81" s="58">
        <f t="shared" ref="AI81:AT81" si="138">AI82*$AH81*0.66667</f>
        <v>0</v>
      </c>
      <c r="AJ81" s="58">
        <f t="shared" si="138"/>
        <v>0</v>
      </c>
      <c r="AK81" s="58">
        <f t="shared" si="138"/>
        <v>0</v>
      </c>
      <c r="AL81" s="58">
        <f t="shared" si="138"/>
        <v>0</v>
      </c>
      <c r="AM81" s="58">
        <f t="shared" si="138"/>
        <v>0</v>
      </c>
      <c r="AN81" s="58">
        <f t="shared" si="138"/>
        <v>0</v>
      </c>
      <c r="AO81" s="58">
        <f t="shared" si="138"/>
        <v>0</v>
      </c>
      <c r="AP81" s="58">
        <f t="shared" si="138"/>
        <v>2.4143355260172723</v>
      </c>
      <c r="AQ81" s="58">
        <f t="shared" si="138"/>
        <v>2.4143355260172723</v>
      </c>
      <c r="AR81" s="58">
        <f t="shared" si="138"/>
        <v>2.1125435852651129</v>
      </c>
      <c r="AS81" s="58">
        <f t="shared" si="138"/>
        <v>1.8107516445129539</v>
      </c>
      <c r="AT81" s="58">
        <f t="shared" si="138"/>
        <v>1.8107516445129539</v>
      </c>
      <c r="AU81" s="59">
        <f>SUM(AI81:AT81)</f>
        <v>10.562717926325565</v>
      </c>
      <c r="AV81" s="63">
        <f>AU81+AB81</f>
        <v>2626.8666966008113</v>
      </c>
    </row>
    <row r="82" spans="1:48" ht="30">
      <c r="A82" s="64" t="s">
        <v>99</v>
      </c>
      <c r="B82" s="65"/>
      <c r="C82" s="65" t="s">
        <v>57</v>
      </c>
      <c r="D82" s="66">
        <v>0.66700000000000004</v>
      </c>
      <c r="E82" s="67"/>
      <c r="F82" s="65"/>
      <c r="G82" s="68"/>
      <c r="H82" s="68"/>
      <c r="I82" s="69"/>
      <c r="J82" s="70"/>
      <c r="K82" s="71"/>
      <c r="L82" s="65"/>
      <c r="M82" s="66"/>
      <c r="N82" s="72"/>
      <c r="O82" s="73" t="s">
        <v>58</v>
      </c>
      <c r="P82" s="74"/>
      <c r="Q82" s="74"/>
      <c r="R82" s="74"/>
      <c r="S82" s="74"/>
      <c r="T82" s="74"/>
      <c r="U82" s="74"/>
      <c r="V82" s="74">
        <v>0</v>
      </c>
      <c r="W82" s="74">
        <v>2000</v>
      </c>
      <c r="X82" s="74">
        <v>2000</v>
      </c>
      <c r="Y82" s="74">
        <v>1750</v>
      </c>
      <c r="Z82" s="74">
        <v>1500</v>
      </c>
      <c r="AA82" s="74">
        <v>1500</v>
      </c>
      <c r="AB82" s="75"/>
      <c r="AC82" s="71"/>
      <c r="AD82" s="76"/>
      <c r="AE82" s="76"/>
      <c r="AF82" s="65"/>
      <c r="AG82" s="66"/>
      <c r="AH82" s="77"/>
      <c r="AI82" s="74">
        <f t="shared" ref="AI82:AT82" si="139">P82</f>
        <v>0</v>
      </c>
      <c r="AJ82" s="74">
        <f t="shared" si="139"/>
        <v>0</v>
      </c>
      <c r="AK82" s="74">
        <f t="shared" si="139"/>
        <v>0</v>
      </c>
      <c r="AL82" s="74">
        <f t="shared" si="139"/>
        <v>0</v>
      </c>
      <c r="AM82" s="74">
        <f t="shared" si="139"/>
        <v>0</v>
      </c>
      <c r="AN82" s="74">
        <f t="shared" si="139"/>
        <v>0</v>
      </c>
      <c r="AO82" s="74">
        <f t="shared" si="139"/>
        <v>0</v>
      </c>
      <c r="AP82" s="74">
        <f t="shared" si="139"/>
        <v>2000</v>
      </c>
      <c r="AQ82" s="74">
        <f t="shared" si="139"/>
        <v>2000</v>
      </c>
      <c r="AR82" s="74">
        <f t="shared" si="139"/>
        <v>1750</v>
      </c>
      <c r="AS82" s="74">
        <f t="shared" si="139"/>
        <v>1500</v>
      </c>
      <c r="AT82" s="74">
        <f t="shared" si="139"/>
        <v>1500</v>
      </c>
      <c r="AU82" s="75"/>
      <c r="AV82" s="78"/>
    </row>
    <row r="83" spans="1:48" ht="15.6">
      <c r="A83" s="89" t="s">
        <v>100</v>
      </c>
      <c r="B83" s="49" t="s">
        <v>49</v>
      </c>
      <c r="C83" s="50" t="s">
        <v>85</v>
      </c>
      <c r="D83" s="50" t="s">
        <v>86</v>
      </c>
      <c r="E83" s="50" t="s">
        <v>87</v>
      </c>
      <c r="F83" s="49">
        <v>2016</v>
      </c>
      <c r="G83" s="51">
        <v>1950</v>
      </c>
      <c r="H83" s="51">
        <v>3</v>
      </c>
      <c r="I83" s="52">
        <v>2027</v>
      </c>
      <c r="J83" s="53">
        <f>I83+2</f>
        <v>2029</v>
      </c>
      <c r="K83" s="54">
        <v>3.69</v>
      </c>
      <c r="L83" s="49">
        <v>0.31</v>
      </c>
      <c r="M83" s="55">
        <v>0.1</v>
      </c>
      <c r="N83" s="56">
        <f>((K83*G83)*L83)*0.00220462*(1-M83)</f>
        <v>4.4258727555899995</v>
      </c>
      <c r="O83" s="57"/>
      <c r="P83" s="58">
        <f>P87*$N83</f>
        <v>13277.618266769998</v>
      </c>
      <c r="Q83" s="58">
        <f>Q87*$N83</f>
        <v>13277.618266769998</v>
      </c>
      <c r="R83" s="58">
        <f>R87*$N83</f>
        <v>8851.7455111799991</v>
      </c>
      <c r="S83" s="58">
        <f>S87*$N83</f>
        <v>11064.681888974999</v>
      </c>
      <c r="T83" s="58">
        <f t="shared" ref="T83:AA83" si="140">T87*$N83</f>
        <v>14384.086455667499</v>
      </c>
      <c r="U83" s="58">
        <f t="shared" si="140"/>
        <v>8851.7455111799991</v>
      </c>
      <c r="V83" s="58">
        <f t="shared" si="140"/>
        <v>2212.9363777949998</v>
      </c>
      <c r="W83" s="58">
        <f t="shared" si="140"/>
        <v>0</v>
      </c>
      <c r="X83" s="58">
        <f t="shared" si="140"/>
        <v>0</v>
      </c>
      <c r="Y83" s="58">
        <f t="shared" si="140"/>
        <v>0</v>
      </c>
      <c r="Z83" s="58">
        <f t="shared" si="140"/>
        <v>0</v>
      </c>
      <c r="AA83" s="58">
        <f t="shared" si="140"/>
        <v>0</v>
      </c>
      <c r="AB83" s="59">
        <f>SUM(P83:AA83)</f>
        <v>71920.432278337496</v>
      </c>
      <c r="AC83" s="54">
        <v>0.05</v>
      </c>
      <c r="AD83" s="60"/>
      <c r="AE83" s="61"/>
      <c r="AF83" s="49">
        <v>0.31</v>
      </c>
      <c r="AG83" s="55">
        <v>0.3</v>
      </c>
      <c r="AH83" s="62">
        <f>((SUM(AC83:AE83)*G83)*AF83)*0.00220462*(1-AG83)</f>
        <v>4.6644247650000005E-2</v>
      </c>
      <c r="AI83" s="58">
        <f>AI87*$AH83</f>
        <v>139.93274295000001</v>
      </c>
      <c r="AJ83" s="58">
        <f t="shared" ref="AJ83:AT83" si="141">AJ87*$AH83</f>
        <v>139.93274295000001</v>
      </c>
      <c r="AK83" s="58">
        <f t="shared" si="141"/>
        <v>93.288495300000008</v>
      </c>
      <c r="AL83" s="58">
        <f t="shared" si="141"/>
        <v>116.61061912500001</v>
      </c>
      <c r="AM83" s="58">
        <f t="shared" si="141"/>
        <v>151.59380486250001</v>
      </c>
      <c r="AN83" s="58">
        <f t="shared" si="141"/>
        <v>93.288495300000008</v>
      </c>
      <c r="AO83" s="58">
        <f t="shared" si="141"/>
        <v>23.322123825000002</v>
      </c>
      <c r="AP83" s="58">
        <f t="shared" si="141"/>
        <v>0</v>
      </c>
      <c r="AQ83" s="58">
        <f t="shared" si="141"/>
        <v>0</v>
      </c>
      <c r="AR83" s="58">
        <f t="shared" si="141"/>
        <v>0</v>
      </c>
      <c r="AS83" s="58">
        <f t="shared" si="141"/>
        <v>0</v>
      </c>
      <c r="AT83" s="58">
        <f t="shared" si="141"/>
        <v>0</v>
      </c>
      <c r="AU83" s="59">
        <f>SUM(AI83:AT83)</f>
        <v>757.96902431249998</v>
      </c>
      <c r="AV83" s="63">
        <f>AU83+AB83</f>
        <v>72678.401302649989</v>
      </c>
    </row>
    <row r="84" spans="1:48" ht="15.6">
      <c r="A84" s="89" t="s">
        <v>100</v>
      </c>
      <c r="B84" s="49" t="s">
        <v>49</v>
      </c>
      <c r="C84" s="50" t="s">
        <v>85</v>
      </c>
      <c r="D84" s="50" t="s">
        <v>86</v>
      </c>
      <c r="E84" s="50" t="s">
        <v>87</v>
      </c>
      <c r="F84" s="49">
        <v>2016</v>
      </c>
      <c r="G84" s="51">
        <v>1950</v>
      </c>
      <c r="H84" s="51">
        <v>3</v>
      </c>
      <c r="I84" s="52">
        <v>2027</v>
      </c>
      <c r="J84" s="53">
        <f>I84+2</f>
        <v>2029</v>
      </c>
      <c r="K84" s="54">
        <v>3.69</v>
      </c>
      <c r="L84" s="49">
        <v>0.31</v>
      </c>
      <c r="M84" s="55">
        <v>0.1</v>
      </c>
      <c r="N84" s="56">
        <f>((K84*G84)*L84)*0.00220462*(1-M84)</f>
        <v>4.4258727555899995</v>
      </c>
      <c r="O84" s="57"/>
      <c r="P84" s="58">
        <f>P87*$N84</f>
        <v>13277.618266769998</v>
      </c>
      <c r="Q84" s="58">
        <f>Q87*$N84</f>
        <v>13277.618266769998</v>
      </c>
      <c r="R84" s="58">
        <f>R87*$N84</f>
        <v>8851.7455111799991</v>
      </c>
      <c r="S84" s="58">
        <f>S87*$N84</f>
        <v>11064.681888974999</v>
      </c>
      <c r="T84" s="58">
        <f t="shared" ref="T84:AA84" si="142">T87*$N84</f>
        <v>14384.086455667499</v>
      </c>
      <c r="U84" s="58">
        <f t="shared" si="142"/>
        <v>8851.7455111799991</v>
      </c>
      <c r="V84" s="58">
        <f t="shared" si="142"/>
        <v>2212.9363777949998</v>
      </c>
      <c r="W84" s="58">
        <f t="shared" si="142"/>
        <v>0</v>
      </c>
      <c r="X84" s="58">
        <f t="shared" si="142"/>
        <v>0</v>
      </c>
      <c r="Y84" s="58">
        <f t="shared" si="142"/>
        <v>0</v>
      </c>
      <c r="Z84" s="58">
        <f t="shared" si="142"/>
        <v>0</v>
      </c>
      <c r="AA84" s="58">
        <f t="shared" si="142"/>
        <v>0</v>
      </c>
      <c r="AB84" s="59">
        <f>SUM(P84:AA84)</f>
        <v>71920.432278337496</v>
      </c>
      <c r="AC84" s="54">
        <v>0.05</v>
      </c>
      <c r="AD84" s="60"/>
      <c r="AE84" s="61"/>
      <c r="AF84" s="49">
        <v>0.31</v>
      </c>
      <c r="AG84" s="55">
        <v>0.3</v>
      </c>
      <c r="AH84" s="62">
        <f>((SUM(AC84:AE84)*G84)*AF84)*0.00220462*(1-AG84)</f>
        <v>4.6644247650000005E-2</v>
      </c>
      <c r="AI84" s="58">
        <f>AI87*$AH84</f>
        <v>139.93274295000001</v>
      </c>
      <c r="AJ84" s="58">
        <f t="shared" ref="AJ84:AT84" si="143">AJ87*$AH84</f>
        <v>139.93274295000001</v>
      </c>
      <c r="AK84" s="58">
        <f t="shared" si="143"/>
        <v>93.288495300000008</v>
      </c>
      <c r="AL84" s="58">
        <f t="shared" si="143"/>
        <v>116.61061912500001</v>
      </c>
      <c r="AM84" s="58">
        <f t="shared" si="143"/>
        <v>151.59380486250001</v>
      </c>
      <c r="AN84" s="58">
        <f t="shared" si="143"/>
        <v>93.288495300000008</v>
      </c>
      <c r="AO84" s="58">
        <f t="shared" si="143"/>
        <v>23.322123825000002</v>
      </c>
      <c r="AP84" s="58">
        <f t="shared" si="143"/>
        <v>0</v>
      </c>
      <c r="AQ84" s="58">
        <f t="shared" si="143"/>
        <v>0</v>
      </c>
      <c r="AR84" s="58">
        <f t="shared" si="143"/>
        <v>0</v>
      </c>
      <c r="AS84" s="58">
        <f t="shared" si="143"/>
        <v>0</v>
      </c>
      <c r="AT84" s="58">
        <f t="shared" si="143"/>
        <v>0</v>
      </c>
      <c r="AU84" s="59">
        <f>SUM(AI84:AT84)</f>
        <v>757.96902431249998</v>
      </c>
      <c r="AV84" s="63">
        <f>AU84+AB84</f>
        <v>72678.401302649989</v>
      </c>
    </row>
    <row r="85" spans="1:48" ht="15.6">
      <c r="A85" s="89" t="s">
        <v>100</v>
      </c>
      <c r="B85" s="49" t="s">
        <v>52</v>
      </c>
      <c r="C85" s="49" t="s">
        <v>53</v>
      </c>
      <c r="D85" s="50" t="s">
        <v>88</v>
      </c>
      <c r="E85" s="50" t="s">
        <v>89</v>
      </c>
      <c r="F85" s="49">
        <v>2014</v>
      </c>
      <c r="G85" s="51">
        <v>162</v>
      </c>
      <c r="H85" s="51">
        <v>3</v>
      </c>
      <c r="I85" s="52">
        <v>2026</v>
      </c>
      <c r="J85" s="53">
        <f>I85+2</f>
        <v>2028</v>
      </c>
      <c r="K85" s="54">
        <v>3.22</v>
      </c>
      <c r="L85" s="49">
        <v>0.39</v>
      </c>
      <c r="M85" s="55">
        <v>0.1</v>
      </c>
      <c r="N85" s="56">
        <f>((K85*G85)*L85)*0.00220462*(1-M85)</f>
        <v>0.40365630985680001</v>
      </c>
      <c r="O85" s="57"/>
      <c r="P85" s="58">
        <f>P87*$N85*0.66667</f>
        <v>807.3166562766985</v>
      </c>
      <c r="Q85" s="58">
        <f>Q87*$N85*0.66667</f>
        <v>807.3166562766985</v>
      </c>
      <c r="R85" s="58">
        <f>R87*$N85*0.66667</f>
        <v>538.21110418446574</v>
      </c>
      <c r="S85" s="58">
        <f>S87*$N85*0.66667</f>
        <v>672.76388023058212</v>
      </c>
      <c r="T85" s="58">
        <f t="shared" ref="T85:AA85" si="144">T87*$N85*0.66667</f>
        <v>874.5930442997568</v>
      </c>
      <c r="U85" s="58">
        <f t="shared" si="144"/>
        <v>538.21110418446574</v>
      </c>
      <c r="V85" s="58">
        <f t="shared" si="144"/>
        <v>134.55277604611643</v>
      </c>
      <c r="W85" s="58">
        <f t="shared" si="144"/>
        <v>0</v>
      </c>
      <c r="X85" s="58">
        <f t="shared" si="144"/>
        <v>0</v>
      </c>
      <c r="Y85" s="58">
        <f t="shared" si="144"/>
        <v>0</v>
      </c>
      <c r="Z85" s="58">
        <f t="shared" si="144"/>
        <v>0</v>
      </c>
      <c r="AA85" s="58">
        <f t="shared" si="144"/>
        <v>0</v>
      </c>
      <c r="AB85" s="59">
        <f>SUM(P85:AA85)</f>
        <v>4372.9652214987836</v>
      </c>
      <c r="AC85" s="54">
        <v>7.0000000000000007E-2</v>
      </c>
      <c r="AD85" s="60"/>
      <c r="AE85" s="60"/>
      <c r="AF85" s="49">
        <v>0.39</v>
      </c>
      <c r="AG85" s="55">
        <v>0.3</v>
      </c>
      <c r="AH85" s="62">
        <f>((SUM(AC85:AE85)*G85)*AF85)*0.00220462*(1-AG85)</f>
        <v>6.8251066884000011E-3</v>
      </c>
      <c r="AI85" s="58">
        <f>AI87*$AH85*0.66667</f>
        <v>13.650281627866885</v>
      </c>
      <c r="AJ85" s="58">
        <f t="shared" ref="AJ85:AT85" si="145">AJ87*$AH85*0.66667</f>
        <v>13.650281627866885</v>
      </c>
      <c r="AK85" s="58">
        <f t="shared" si="145"/>
        <v>9.1001877519112568</v>
      </c>
      <c r="AL85" s="58">
        <f t="shared" si="145"/>
        <v>11.375234689889071</v>
      </c>
      <c r="AM85" s="58">
        <f t="shared" si="145"/>
        <v>14.787805096855793</v>
      </c>
      <c r="AN85" s="58">
        <f t="shared" si="145"/>
        <v>9.1001877519112568</v>
      </c>
      <c r="AO85" s="58">
        <f t="shared" si="145"/>
        <v>2.2750469379778142</v>
      </c>
      <c r="AP85" s="58">
        <f t="shared" si="145"/>
        <v>0</v>
      </c>
      <c r="AQ85" s="58">
        <f t="shared" si="145"/>
        <v>0</v>
      </c>
      <c r="AR85" s="58">
        <f t="shared" si="145"/>
        <v>0</v>
      </c>
      <c r="AS85" s="58">
        <f t="shared" si="145"/>
        <v>0</v>
      </c>
      <c r="AT85" s="58">
        <f t="shared" si="145"/>
        <v>0</v>
      </c>
      <c r="AU85" s="59">
        <f>SUM(AI85:AT85)</f>
        <v>73.939025484278957</v>
      </c>
      <c r="AV85" s="63">
        <f>AU85+AB85</f>
        <v>4446.9042469830629</v>
      </c>
    </row>
    <row r="86" spans="1:48" ht="15.6">
      <c r="A86" s="89" t="s">
        <v>100</v>
      </c>
      <c r="B86" s="49" t="s">
        <v>52</v>
      </c>
      <c r="C86" s="49" t="s">
        <v>53</v>
      </c>
      <c r="D86" s="50" t="s">
        <v>88</v>
      </c>
      <c r="E86" s="50" t="s">
        <v>89</v>
      </c>
      <c r="F86" s="49">
        <v>2016</v>
      </c>
      <c r="G86" s="51">
        <v>162</v>
      </c>
      <c r="H86" s="51">
        <v>3</v>
      </c>
      <c r="I86" s="52">
        <v>2027</v>
      </c>
      <c r="J86" s="53">
        <f>I86+2</f>
        <v>2029</v>
      </c>
      <c r="K86" s="54">
        <v>3.22</v>
      </c>
      <c r="L86" s="49">
        <v>0.39</v>
      </c>
      <c r="M86" s="55">
        <v>0.1</v>
      </c>
      <c r="N86" s="56">
        <f>((K86*G86)*L86)*0.00220462*(1-M86)</f>
        <v>0.40365630985680001</v>
      </c>
      <c r="O86" s="57"/>
      <c r="P86" s="58">
        <f t="shared" ref="P86:AA86" si="146">P87*$N86*0.66667</f>
        <v>807.3166562766985</v>
      </c>
      <c r="Q86" s="58">
        <f t="shared" si="146"/>
        <v>807.3166562766985</v>
      </c>
      <c r="R86" s="58">
        <f t="shared" si="146"/>
        <v>538.21110418446574</v>
      </c>
      <c r="S86" s="58">
        <f t="shared" si="146"/>
        <v>672.76388023058212</v>
      </c>
      <c r="T86" s="58">
        <f t="shared" si="146"/>
        <v>874.5930442997568</v>
      </c>
      <c r="U86" s="58">
        <f t="shared" si="146"/>
        <v>538.21110418446574</v>
      </c>
      <c r="V86" s="58">
        <f t="shared" si="146"/>
        <v>134.55277604611643</v>
      </c>
      <c r="W86" s="58">
        <f t="shared" si="146"/>
        <v>0</v>
      </c>
      <c r="X86" s="58">
        <f t="shared" si="146"/>
        <v>0</v>
      </c>
      <c r="Y86" s="58">
        <f t="shared" si="146"/>
        <v>0</v>
      </c>
      <c r="Z86" s="58">
        <f t="shared" si="146"/>
        <v>0</v>
      </c>
      <c r="AA86" s="58">
        <f t="shared" si="146"/>
        <v>0</v>
      </c>
      <c r="AB86" s="59">
        <f>SUM(P86:AA86)</f>
        <v>4372.9652214987836</v>
      </c>
      <c r="AC86" s="54">
        <v>7.0000000000000007E-2</v>
      </c>
      <c r="AD86" s="60"/>
      <c r="AE86" s="60"/>
      <c r="AF86" s="49">
        <v>0.39</v>
      </c>
      <c r="AG86" s="55">
        <v>0.3</v>
      </c>
      <c r="AH86" s="62">
        <f>((SUM(AC86:AE86)*G86)*AF86)*0.00220462*(1-AG86)</f>
        <v>6.8251066884000011E-3</v>
      </c>
      <c r="AI86" s="58">
        <f t="shared" ref="AI86:AT86" si="147">AI87*$AH86*0.66667</f>
        <v>13.650281627866885</v>
      </c>
      <c r="AJ86" s="58">
        <f t="shared" si="147"/>
        <v>13.650281627866885</v>
      </c>
      <c r="AK86" s="58">
        <f t="shared" si="147"/>
        <v>9.1001877519112568</v>
      </c>
      <c r="AL86" s="58">
        <f t="shared" si="147"/>
        <v>11.375234689889071</v>
      </c>
      <c r="AM86" s="58">
        <f t="shared" si="147"/>
        <v>14.787805096855793</v>
      </c>
      <c r="AN86" s="58">
        <f t="shared" si="147"/>
        <v>9.1001877519112568</v>
      </c>
      <c r="AO86" s="58">
        <f t="shared" si="147"/>
        <v>2.2750469379778142</v>
      </c>
      <c r="AP86" s="58">
        <f t="shared" si="147"/>
        <v>0</v>
      </c>
      <c r="AQ86" s="58">
        <f t="shared" si="147"/>
        <v>0</v>
      </c>
      <c r="AR86" s="58">
        <f t="shared" si="147"/>
        <v>0</v>
      </c>
      <c r="AS86" s="58">
        <f t="shared" si="147"/>
        <v>0</v>
      </c>
      <c r="AT86" s="58">
        <f t="shared" si="147"/>
        <v>0</v>
      </c>
      <c r="AU86" s="59">
        <f>SUM(AI86:AT86)</f>
        <v>73.939025484278957</v>
      </c>
      <c r="AV86" s="63">
        <f>AU86+AB86</f>
        <v>4446.9042469830629</v>
      </c>
    </row>
    <row r="87" spans="1:48" ht="30">
      <c r="A87" s="64" t="s">
        <v>101</v>
      </c>
      <c r="B87" s="65"/>
      <c r="C87" s="65" t="s">
        <v>57</v>
      </c>
      <c r="D87" s="66">
        <v>0.66700000000000004</v>
      </c>
      <c r="E87" s="67"/>
      <c r="F87" s="65"/>
      <c r="G87" s="68"/>
      <c r="H87" s="68"/>
      <c r="I87" s="69"/>
      <c r="J87" s="70"/>
      <c r="K87" s="71"/>
      <c r="L87" s="65"/>
      <c r="M87" s="66"/>
      <c r="N87" s="72"/>
      <c r="O87" s="73" t="s">
        <v>58</v>
      </c>
      <c r="P87" s="74">
        <v>3000</v>
      </c>
      <c r="Q87" s="74">
        <v>3000</v>
      </c>
      <c r="R87" s="74">
        <v>2000</v>
      </c>
      <c r="S87" s="74">
        <v>2500</v>
      </c>
      <c r="T87" s="74">
        <v>3250</v>
      </c>
      <c r="U87" s="74">
        <v>2000</v>
      </c>
      <c r="V87" s="74">
        <v>500</v>
      </c>
      <c r="W87" s="74"/>
      <c r="X87" s="74"/>
      <c r="Y87" s="74"/>
      <c r="Z87" s="74"/>
      <c r="AA87" s="74"/>
      <c r="AB87" s="75"/>
      <c r="AC87" s="71"/>
      <c r="AD87" s="76"/>
      <c r="AE87" s="76"/>
      <c r="AF87" s="65"/>
      <c r="AG87" s="66"/>
      <c r="AH87" s="77"/>
      <c r="AI87" s="74">
        <f t="shared" ref="AI87:AT87" si="148">P87</f>
        <v>3000</v>
      </c>
      <c r="AJ87" s="74">
        <f t="shared" si="148"/>
        <v>3000</v>
      </c>
      <c r="AK87" s="74">
        <f t="shared" si="148"/>
        <v>2000</v>
      </c>
      <c r="AL87" s="74">
        <f t="shared" si="148"/>
        <v>2500</v>
      </c>
      <c r="AM87" s="74">
        <f t="shared" si="148"/>
        <v>3250</v>
      </c>
      <c r="AN87" s="74">
        <f t="shared" si="148"/>
        <v>2000</v>
      </c>
      <c r="AO87" s="74">
        <f t="shared" si="148"/>
        <v>500</v>
      </c>
      <c r="AP87" s="74">
        <f t="shared" si="148"/>
        <v>0</v>
      </c>
      <c r="AQ87" s="74">
        <f t="shared" si="148"/>
        <v>0</v>
      </c>
      <c r="AR87" s="74">
        <f t="shared" si="148"/>
        <v>0</v>
      </c>
      <c r="AS87" s="74">
        <f t="shared" si="148"/>
        <v>0</v>
      </c>
      <c r="AT87" s="74">
        <f t="shared" si="148"/>
        <v>0</v>
      </c>
      <c r="AU87" s="75"/>
      <c r="AV87" s="78"/>
    </row>
    <row r="88" spans="1:48" ht="15.6">
      <c r="A88" s="89" t="s">
        <v>102</v>
      </c>
      <c r="B88" s="49" t="s">
        <v>49</v>
      </c>
      <c r="C88" s="50" t="s">
        <v>85</v>
      </c>
      <c r="D88" s="50" t="s">
        <v>92</v>
      </c>
      <c r="E88" s="50" t="s">
        <v>93</v>
      </c>
      <c r="F88" s="49">
        <v>2029</v>
      </c>
      <c r="G88" s="51">
        <v>2000</v>
      </c>
      <c r="H88" s="51" t="s">
        <v>66</v>
      </c>
      <c r="I88" s="81"/>
      <c r="J88" s="82"/>
      <c r="K88" s="54">
        <v>1.04</v>
      </c>
      <c r="L88" s="49">
        <v>0.31</v>
      </c>
      <c r="M88" s="55">
        <v>0</v>
      </c>
      <c r="N88" s="56">
        <f>((K88*G88)*L88)*0.00220462*(1-M88)</f>
        <v>1.4215389759999999</v>
      </c>
      <c r="O88" s="80"/>
      <c r="P88" s="58">
        <f>P92*$N88</f>
        <v>0</v>
      </c>
      <c r="Q88" s="58">
        <f>Q92*$N88</f>
        <v>0</v>
      </c>
      <c r="R88" s="58">
        <f>R92*$N88</f>
        <v>0</v>
      </c>
      <c r="S88" s="58">
        <f>S92*$N88</f>
        <v>0</v>
      </c>
      <c r="T88" s="58">
        <f t="shared" ref="T88:AA88" si="149">T92*$N88</f>
        <v>0</v>
      </c>
      <c r="U88" s="58">
        <f t="shared" si="149"/>
        <v>0</v>
      </c>
      <c r="V88" s="58">
        <f t="shared" si="149"/>
        <v>0</v>
      </c>
      <c r="W88" s="58">
        <f t="shared" si="149"/>
        <v>3553.8474399999996</v>
      </c>
      <c r="X88" s="58">
        <f t="shared" si="149"/>
        <v>2843.0779519999996</v>
      </c>
      <c r="Y88" s="58">
        <f t="shared" si="149"/>
        <v>2487.6932079999997</v>
      </c>
      <c r="Z88" s="58">
        <f t="shared" si="149"/>
        <v>2487.6932079999997</v>
      </c>
      <c r="AA88" s="58">
        <f t="shared" si="149"/>
        <v>2132.3084639999997</v>
      </c>
      <c r="AB88" s="59">
        <f>SUM(P88:AA88)</f>
        <v>13504.620271999998</v>
      </c>
      <c r="AC88" s="83"/>
      <c r="AD88" s="85">
        <v>5.0000000000000001E-3</v>
      </c>
      <c r="AE88" s="86"/>
      <c r="AF88" s="49">
        <v>0.31</v>
      </c>
      <c r="AG88" s="55">
        <v>0</v>
      </c>
      <c r="AH88" s="62">
        <f>((SUM(AC88:AE88)*G88)*AF88)*0.00220462*(1-AG88)</f>
        <v>6.8343220000000003E-3</v>
      </c>
      <c r="AI88" s="58">
        <f>AI92*$AH88</f>
        <v>0</v>
      </c>
      <c r="AJ88" s="58">
        <f t="shared" ref="AJ88:AT88" si="150">AJ92*$AH88</f>
        <v>0</v>
      </c>
      <c r="AK88" s="58">
        <f t="shared" si="150"/>
        <v>0</v>
      </c>
      <c r="AL88" s="58">
        <f t="shared" si="150"/>
        <v>0</v>
      </c>
      <c r="AM88" s="58">
        <f t="shared" si="150"/>
        <v>0</v>
      </c>
      <c r="AN88" s="58">
        <f t="shared" si="150"/>
        <v>0</v>
      </c>
      <c r="AO88" s="58">
        <f t="shared" si="150"/>
        <v>0</v>
      </c>
      <c r="AP88" s="58">
        <f t="shared" si="150"/>
        <v>17.085805000000001</v>
      </c>
      <c r="AQ88" s="58">
        <f t="shared" si="150"/>
        <v>13.668644</v>
      </c>
      <c r="AR88" s="58">
        <f t="shared" si="150"/>
        <v>11.9600635</v>
      </c>
      <c r="AS88" s="58">
        <f t="shared" si="150"/>
        <v>11.9600635</v>
      </c>
      <c r="AT88" s="58">
        <f t="shared" si="150"/>
        <v>10.251483</v>
      </c>
      <c r="AU88" s="59">
        <f>SUM(AI88:AT88)</f>
        <v>64.926059000000009</v>
      </c>
      <c r="AV88" s="63">
        <f>AU88+AB88</f>
        <v>13569.546330999998</v>
      </c>
    </row>
    <row r="89" spans="1:48" ht="15.6">
      <c r="A89" s="89" t="s">
        <v>102</v>
      </c>
      <c r="B89" s="49" t="s">
        <v>49</v>
      </c>
      <c r="C89" s="50" t="s">
        <v>103</v>
      </c>
      <c r="D89" s="50" t="s">
        <v>92</v>
      </c>
      <c r="E89" s="50" t="s">
        <v>94</v>
      </c>
      <c r="F89" s="49">
        <v>2029</v>
      </c>
      <c r="G89" s="51">
        <v>2000</v>
      </c>
      <c r="H89" s="51" t="s">
        <v>66</v>
      </c>
      <c r="I89" s="81"/>
      <c r="J89" s="82"/>
      <c r="K89" s="54">
        <v>1.04</v>
      </c>
      <c r="L89" s="49">
        <v>0.31</v>
      </c>
      <c r="M89" s="55">
        <v>0</v>
      </c>
      <c r="N89" s="56">
        <f>((K89*G89)*L89)*0.00220462*(1-M89)</f>
        <v>1.4215389759999999</v>
      </c>
      <c r="O89" s="80"/>
      <c r="P89" s="58">
        <f>P92*$N89</f>
        <v>0</v>
      </c>
      <c r="Q89" s="58">
        <f>Q92*$N89</f>
        <v>0</v>
      </c>
      <c r="R89" s="58">
        <f>R92*$N89</f>
        <v>0</v>
      </c>
      <c r="S89" s="58">
        <f>S92*$N89</f>
        <v>0</v>
      </c>
      <c r="T89" s="58">
        <f t="shared" ref="T89:AA89" si="151">T92*$N89</f>
        <v>0</v>
      </c>
      <c r="U89" s="58">
        <f t="shared" si="151"/>
        <v>0</v>
      </c>
      <c r="V89" s="58">
        <f t="shared" si="151"/>
        <v>0</v>
      </c>
      <c r="W89" s="58">
        <f t="shared" si="151"/>
        <v>3553.8474399999996</v>
      </c>
      <c r="X89" s="58">
        <f t="shared" si="151"/>
        <v>2843.0779519999996</v>
      </c>
      <c r="Y89" s="58">
        <f t="shared" si="151"/>
        <v>2487.6932079999997</v>
      </c>
      <c r="Z89" s="58">
        <f t="shared" si="151"/>
        <v>2487.6932079999997</v>
      </c>
      <c r="AA89" s="58">
        <f t="shared" si="151"/>
        <v>2132.3084639999997</v>
      </c>
      <c r="AB89" s="59">
        <f>SUM(P89:AA89)</f>
        <v>13504.620271999998</v>
      </c>
      <c r="AC89" s="83"/>
      <c r="AD89" s="85">
        <v>5.0000000000000001E-3</v>
      </c>
      <c r="AE89" s="86"/>
      <c r="AF89" s="49">
        <v>0.31</v>
      </c>
      <c r="AG89" s="55">
        <v>0</v>
      </c>
      <c r="AH89" s="62">
        <f>((SUM(AC89:AE89)*G89)*AF89)*0.00220462*(1-AG89)</f>
        <v>6.8343220000000003E-3</v>
      </c>
      <c r="AI89" s="58">
        <f>AI92*$AH89</f>
        <v>0</v>
      </c>
      <c r="AJ89" s="58">
        <f t="shared" ref="AJ89:AT89" si="152">AJ92*$AH89</f>
        <v>0</v>
      </c>
      <c r="AK89" s="58">
        <f t="shared" si="152"/>
        <v>0</v>
      </c>
      <c r="AL89" s="58">
        <f t="shared" si="152"/>
        <v>0</v>
      </c>
      <c r="AM89" s="58">
        <f t="shared" si="152"/>
        <v>0</v>
      </c>
      <c r="AN89" s="58">
        <f t="shared" si="152"/>
        <v>0</v>
      </c>
      <c r="AO89" s="58">
        <f t="shared" si="152"/>
        <v>0</v>
      </c>
      <c r="AP89" s="58">
        <f t="shared" si="152"/>
        <v>17.085805000000001</v>
      </c>
      <c r="AQ89" s="58">
        <f t="shared" si="152"/>
        <v>13.668644</v>
      </c>
      <c r="AR89" s="58">
        <f t="shared" si="152"/>
        <v>11.9600635</v>
      </c>
      <c r="AS89" s="58">
        <f t="shared" si="152"/>
        <v>11.9600635</v>
      </c>
      <c r="AT89" s="58">
        <f t="shared" si="152"/>
        <v>10.251483</v>
      </c>
      <c r="AU89" s="59">
        <f>SUM(AI89:AT89)</f>
        <v>64.926059000000009</v>
      </c>
      <c r="AV89" s="63">
        <f>AU89+AB89</f>
        <v>13569.546330999998</v>
      </c>
    </row>
    <row r="90" spans="1:48" ht="15.6">
      <c r="A90" s="89" t="s">
        <v>102</v>
      </c>
      <c r="B90" s="49" t="s">
        <v>52</v>
      </c>
      <c r="C90" s="49" t="s">
        <v>53</v>
      </c>
      <c r="D90" s="50" t="s">
        <v>61</v>
      </c>
      <c r="E90" s="50" t="s">
        <v>62</v>
      </c>
      <c r="F90" s="49">
        <v>2029</v>
      </c>
      <c r="G90" s="51">
        <v>162</v>
      </c>
      <c r="H90" s="51" t="s">
        <v>63</v>
      </c>
      <c r="I90" s="81"/>
      <c r="J90" s="82"/>
      <c r="K90" s="83">
        <v>3.22</v>
      </c>
      <c r="L90" s="49">
        <v>0.39</v>
      </c>
      <c r="M90" s="55">
        <v>0</v>
      </c>
      <c r="N90" s="56">
        <f>((K90*G90)*L90)*0.00220462*(1-M90)</f>
        <v>0.44850701095200002</v>
      </c>
      <c r="O90" s="80"/>
      <c r="P90" s="58">
        <f>P92*$N90*0.66667</f>
        <v>0</v>
      </c>
      <c r="Q90" s="58">
        <f>Q92*$N90*0.66667</f>
        <v>0</v>
      </c>
      <c r="R90" s="58">
        <f>R92*$N90*0.66667</f>
        <v>0</v>
      </c>
      <c r="S90" s="58">
        <f>S92*$N90*0.66667</f>
        <v>0</v>
      </c>
      <c r="T90" s="58">
        <f t="shared" ref="T90:AA90" si="153">T92*$N90*0.66667</f>
        <v>0</v>
      </c>
      <c r="U90" s="58">
        <f t="shared" si="153"/>
        <v>0</v>
      </c>
      <c r="V90" s="58">
        <f t="shared" si="153"/>
        <v>0</v>
      </c>
      <c r="W90" s="58">
        <f t="shared" si="153"/>
        <v>747.51542247842463</v>
      </c>
      <c r="X90" s="58">
        <f t="shared" si="153"/>
        <v>598.01233798273972</v>
      </c>
      <c r="Y90" s="58">
        <f t="shared" si="153"/>
        <v>523.26079573489721</v>
      </c>
      <c r="Z90" s="58">
        <f t="shared" si="153"/>
        <v>523.26079573489721</v>
      </c>
      <c r="AA90" s="58">
        <f t="shared" si="153"/>
        <v>448.50925348705482</v>
      </c>
      <c r="AB90" s="59">
        <f>SUM(P90:AA90)</f>
        <v>2840.5586054180139</v>
      </c>
      <c r="AC90" s="83"/>
      <c r="AD90" s="60"/>
      <c r="AE90" s="84">
        <v>1.2999999999999999E-2</v>
      </c>
      <c r="AF90" s="49">
        <v>0.39</v>
      </c>
      <c r="AG90" s="55">
        <v>0</v>
      </c>
      <c r="AH90" s="62">
        <f>((SUM(AC90:AE90)*G90)*AF90)*0.00220462*(1-AG90)</f>
        <v>1.8107425908E-3</v>
      </c>
      <c r="AI90" s="58">
        <f>AI92*$AH90*0.66667</f>
        <v>0</v>
      </c>
      <c r="AJ90" s="58">
        <f t="shared" ref="AJ90:AT90" si="154">AJ92*$AH90*0.66667</f>
        <v>0</v>
      </c>
      <c r="AK90" s="58">
        <f t="shared" si="154"/>
        <v>0</v>
      </c>
      <c r="AL90" s="58">
        <f t="shared" si="154"/>
        <v>0</v>
      </c>
      <c r="AM90" s="58">
        <f t="shared" si="154"/>
        <v>0</v>
      </c>
      <c r="AN90" s="58">
        <f t="shared" si="154"/>
        <v>0</v>
      </c>
      <c r="AO90" s="58">
        <f t="shared" si="154"/>
        <v>0</v>
      </c>
      <c r="AP90" s="58">
        <f t="shared" si="154"/>
        <v>3.0179194075215898</v>
      </c>
      <c r="AQ90" s="58">
        <f t="shared" si="154"/>
        <v>2.4143355260172723</v>
      </c>
      <c r="AR90" s="58">
        <f t="shared" si="154"/>
        <v>2.1125435852651129</v>
      </c>
      <c r="AS90" s="58">
        <f t="shared" si="154"/>
        <v>2.1125435852651129</v>
      </c>
      <c r="AT90" s="58">
        <f t="shared" si="154"/>
        <v>1.8107516445129539</v>
      </c>
      <c r="AU90" s="59">
        <f>SUM(AI90:AT90)</f>
        <v>11.468093748582042</v>
      </c>
      <c r="AV90" s="63">
        <f>AU90+AB90</f>
        <v>2852.0266991665958</v>
      </c>
    </row>
    <row r="91" spans="1:48" ht="15.6">
      <c r="A91" s="89" t="s">
        <v>102</v>
      </c>
      <c r="B91" s="49" t="s">
        <v>52</v>
      </c>
      <c r="C91" s="49" t="s">
        <v>53</v>
      </c>
      <c r="D91" s="50" t="s">
        <v>61</v>
      </c>
      <c r="E91" s="50" t="s">
        <v>62</v>
      </c>
      <c r="F91" s="49">
        <v>2029</v>
      </c>
      <c r="G91" s="51">
        <v>162</v>
      </c>
      <c r="H91" s="51" t="s">
        <v>63</v>
      </c>
      <c r="I91" s="81"/>
      <c r="J91" s="82"/>
      <c r="K91" s="83">
        <v>3.22</v>
      </c>
      <c r="L91" s="49">
        <v>0.39</v>
      </c>
      <c r="M91" s="55">
        <v>0</v>
      </c>
      <c r="N91" s="56">
        <f>((K91*G91)*L91)*0.00220462*(1-M91)</f>
        <v>0.44850701095200002</v>
      </c>
      <c r="O91" s="80"/>
      <c r="P91" s="58">
        <f t="shared" ref="P91:AA91" si="155">P92*$N91*0.66667</f>
        <v>0</v>
      </c>
      <c r="Q91" s="58">
        <f t="shared" si="155"/>
        <v>0</v>
      </c>
      <c r="R91" s="58">
        <f t="shared" si="155"/>
        <v>0</v>
      </c>
      <c r="S91" s="58">
        <f t="shared" si="155"/>
        <v>0</v>
      </c>
      <c r="T91" s="58">
        <f t="shared" si="155"/>
        <v>0</v>
      </c>
      <c r="U91" s="58">
        <f t="shared" si="155"/>
        <v>0</v>
      </c>
      <c r="V91" s="58">
        <f t="shared" si="155"/>
        <v>0</v>
      </c>
      <c r="W91" s="58">
        <f t="shared" si="155"/>
        <v>747.51542247842463</v>
      </c>
      <c r="X91" s="58">
        <f t="shared" si="155"/>
        <v>598.01233798273972</v>
      </c>
      <c r="Y91" s="58">
        <f t="shared" si="155"/>
        <v>523.26079573489721</v>
      </c>
      <c r="Z91" s="58">
        <f t="shared" si="155"/>
        <v>523.26079573489721</v>
      </c>
      <c r="AA91" s="58">
        <f t="shared" si="155"/>
        <v>448.50925348705482</v>
      </c>
      <c r="AB91" s="59">
        <f>SUM(P91:AA91)</f>
        <v>2840.5586054180139</v>
      </c>
      <c r="AC91" s="83"/>
      <c r="AD91" s="60"/>
      <c r="AE91" s="84">
        <v>1.2999999999999999E-2</v>
      </c>
      <c r="AF91" s="49">
        <v>0.39</v>
      </c>
      <c r="AG91" s="55">
        <v>0</v>
      </c>
      <c r="AH91" s="62">
        <f>((SUM(AC91:AE91)*G91)*AF91)*0.00220462*(1-AG91)</f>
        <v>1.8107425908E-3</v>
      </c>
      <c r="AI91" s="58">
        <f t="shared" ref="AI91:AT91" si="156">AI92*$AH91*0.66667</f>
        <v>0</v>
      </c>
      <c r="AJ91" s="58">
        <f t="shared" si="156"/>
        <v>0</v>
      </c>
      <c r="AK91" s="58">
        <f t="shared" si="156"/>
        <v>0</v>
      </c>
      <c r="AL91" s="58">
        <f t="shared" si="156"/>
        <v>0</v>
      </c>
      <c r="AM91" s="58">
        <f t="shared" si="156"/>
        <v>0</v>
      </c>
      <c r="AN91" s="58">
        <f t="shared" si="156"/>
        <v>0</v>
      </c>
      <c r="AO91" s="58">
        <f t="shared" si="156"/>
        <v>0</v>
      </c>
      <c r="AP91" s="58">
        <f t="shared" si="156"/>
        <v>3.0179194075215898</v>
      </c>
      <c r="AQ91" s="58">
        <f t="shared" si="156"/>
        <v>2.4143355260172723</v>
      </c>
      <c r="AR91" s="58">
        <f t="shared" si="156"/>
        <v>2.1125435852651129</v>
      </c>
      <c r="AS91" s="58">
        <f t="shared" si="156"/>
        <v>2.1125435852651129</v>
      </c>
      <c r="AT91" s="58">
        <f t="shared" si="156"/>
        <v>1.8107516445129539</v>
      </c>
      <c r="AU91" s="59">
        <f>SUM(AI91:AT91)</f>
        <v>11.468093748582042</v>
      </c>
      <c r="AV91" s="63">
        <f>AU91+AB91</f>
        <v>2852.0266991665958</v>
      </c>
    </row>
    <row r="92" spans="1:48" ht="30">
      <c r="A92" s="64" t="s">
        <v>104</v>
      </c>
      <c r="B92" s="65"/>
      <c r="C92" s="65" t="s">
        <v>57</v>
      </c>
      <c r="D92" s="66">
        <v>0.66700000000000004</v>
      </c>
      <c r="E92" s="67"/>
      <c r="F92" s="65"/>
      <c r="G92" s="68"/>
      <c r="H92" s="68"/>
      <c r="I92" s="69"/>
      <c r="J92" s="70"/>
      <c r="K92" s="71"/>
      <c r="L92" s="65"/>
      <c r="M92" s="66"/>
      <c r="N92" s="72"/>
      <c r="O92" s="73" t="s">
        <v>58</v>
      </c>
      <c r="P92" s="74"/>
      <c r="Q92" s="74"/>
      <c r="R92" s="74"/>
      <c r="S92" s="74"/>
      <c r="T92" s="74"/>
      <c r="U92" s="74"/>
      <c r="V92" s="74"/>
      <c r="W92" s="74">
        <v>2500</v>
      </c>
      <c r="X92" s="74">
        <v>2000</v>
      </c>
      <c r="Y92" s="74">
        <v>1750</v>
      </c>
      <c r="Z92" s="74">
        <v>1750</v>
      </c>
      <c r="AA92" s="74">
        <v>1500</v>
      </c>
      <c r="AB92" s="75"/>
      <c r="AC92" s="71"/>
      <c r="AD92" s="76"/>
      <c r="AE92" s="76"/>
      <c r="AF92" s="65"/>
      <c r="AG92" s="66"/>
      <c r="AH92" s="77"/>
      <c r="AI92" s="74">
        <f t="shared" ref="AI92:AT92" si="157">P92</f>
        <v>0</v>
      </c>
      <c r="AJ92" s="74">
        <f t="shared" si="157"/>
        <v>0</v>
      </c>
      <c r="AK92" s="74">
        <f t="shared" si="157"/>
        <v>0</v>
      </c>
      <c r="AL92" s="74">
        <f t="shared" si="157"/>
        <v>0</v>
      </c>
      <c r="AM92" s="74">
        <f t="shared" si="157"/>
        <v>0</v>
      </c>
      <c r="AN92" s="74">
        <f t="shared" si="157"/>
        <v>0</v>
      </c>
      <c r="AO92" s="74">
        <f t="shared" si="157"/>
        <v>0</v>
      </c>
      <c r="AP92" s="74">
        <f t="shared" si="157"/>
        <v>2500</v>
      </c>
      <c r="AQ92" s="74">
        <f t="shared" si="157"/>
        <v>2000</v>
      </c>
      <c r="AR92" s="74">
        <f t="shared" si="157"/>
        <v>1750</v>
      </c>
      <c r="AS92" s="74">
        <f t="shared" si="157"/>
        <v>1750</v>
      </c>
      <c r="AT92" s="74">
        <f t="shared" si="157"/>
        <v>1500</v>
      </c>
      <c r="AU92" s="75"/>
      <c r="AV92" s="78"/>
    </row>
    <row r="93" spans="1:48" ht="15.6">
      <c r="A93" s="90" t="s">
        <v>105</v>
      </c>
      <c r="B93" s="49" t="s">
        <v>49</v>
      </c>
      <c r="C93" s="50" t="s">
        <v>85</v>
      </c>
      <c r="D93" s="50" t="s">
        <v>86</v>
      </c>
      <c r="E93" s="50" t="s">
        <v>87</v>
      </c>
      <c r="F93" s="49">
        <v>2016</v>
      </c>
      <c r="G93" s="51">
        <v>1950</v>
      </c>
      <c r="H93" s="51">
        <v>3</v>
      </c>
      <c r="I93" s="52">
        <v>2027</v>
      </c>
      <c r="J93" s="53">
        <f>I93+2</f>
        <v>2029</v>
      </c>
      <c r="K93" s="54">
        <v>3.69</v>
      </c>
      <c r="L93" s="49">
        <v>0.31</v>
      </c>
      <c r="M93" s="55">
        <v>0.1</v>
      </c>
      <c r="N93" s="56">
        <f>((K93*G93)*L93)*0.00220462*(1-M93)</f>
        <v>4.4258727555899995</v>
      </c>
      <c r="O93" s="57"/>
      <c r="P93" s="58">
        <f>P97*$N93</f>
        <v>12171.150077872499</v>
      </c>
      <c r="Q93" s="58">
        <f>Q97*$N93</f>
        <v>13277.618266769998</v>
      </c>
      <c r="R93" s="58">
        <f>R97*$N93</f>
        <v>8851.7455111799991</v>
      </c>
      <c r="S93" s="58">
        <f>S97*$N93</f>
        <v>11064.681888974999</v>
      </c>
      <c r="T93" s="58">
        <f t="shared" ref="T93:AA93" si="158">T97*$N93</f>
        <v>14384.086455667499</v>
      </c>
      <c r="U93" s="58">
        <f t="shared" si="158"/>
        <v>8851.7455111799991</v>
      </c>
      <c r="V93" s="58">
        <f t="shared" si="158"/>
        <v>4425.8727555899995</v>
      </c>
      <c r="W93" s="58">
        <f t="shared" si="158"/>
        <v>0</v>
      </c>
      <c r="X93" s="58">
        <f t="shared" si="158"/>
        <v>0</v>
      </c>
      <c r="Y93" s="58">
        <f t="shared" si="158"/>
        <v>0</v>
      </c>
      <c r="Z93" s="58">
        <f t="shared" si="158"/>
        <v>0</v>
      </c>
      <c r="AA93" s="58">
        <f t="shared" si="158"/>
        <v>0</v>
      </c>
      <c r="AB93" s="59">
        <f>SUM(P93:AA93)</f>
        <v>73026.900467234984</v>
      </c>
      <c r="AC93" s="54">
        <v>0.05</v>
      </c>
      <c r="AD93" s="60"/>
      <c r="AE93" s="61"/>
      <c r="AF93" s="49">
        <v>0.31</v>
      </c>
      <c r="AG93" s="55">
        <v>0.3</v>
      </c>
      <c r="AH93" s="62">
        <f>((SUM(AC93:AE93)*G93)*AF93)*0.00220462*(1-AG93)</f>
        <v>4.6644247650000005E-2</v>
      </c>
      <c r="AI93" s="58">
        <f>AI97*$AH93</f>
        <v>128.2716810375</v>
      </c>
      <c r="AJ93" s="58">
        <f t="shared" ref="AJ93:AT93" si="159">AJ97*$AH93</f>
        <v>139.93274295000001</v>
      </c>
      <c r="AK93" s="58">
        <f t="shared" si="159"/>
        <v>93.288495300000008</v>
      </c>
      <c r="AL93" s="58">
        <f t="shared" si="159"/>
        <v>116.61061912500001</v>
      </c>
      <c r="AM93" s="58">
        <f t="shared" si="159"/>
        <v>151.59380486250001</v>
      </c>
      <c r="AN93" s="58">
        <f t="shared" si="159"/>
        <v>93.288495300000008</v>
      </c>
      <c r="AO93" s="58">
        <f t="shared" si="159"/>
        <v>46.644247650000004</v>
      </c>
      <c r="AP93" s="58">
        <f t="shared" si="159"/>
        <v>0</v>
      </c>
      <c r="AQ93" s="58">
        <f t="shared" si="159"/>
        <v>0</v>
      </c>
      <c r="AR93" s="58">
        <f t="shared" si="159"/>
        <v>0</v>
      </c>
      <c r="AS93" s="58">
        <f t="shared" si="159"/>
        <v>0</v>
      </c>
      <c r="AT93" s="58">
        <f t="shared" si="159"/>
        <v>0</v>
      </c>
      <c r="AU93" s="59">
        <f>SUM(AI93:AT93)</f>
        <v>769.63008622500013</v>
      </c>
      <c r="AV93" s="63">
        <f>AU93+AB93</f>
        <v>73796.53055345999</v>
      </c>
    </row>
    <row r="94" spans="1:48" ht="15.6">
      <c r="A94" s="90" t="s">
        <v>105</v>
      </c>
      <c r="B94" s="49" t="s">
        <v>49</v>
      </c>
      <c r="C94" s="50" t="s">
        <v>85</v>
      </c>
      <c r="D94" s="50" t="s">
        <v>86</v>
      </c>
      <c r="E94" s="50" t="s">
        <v>87</v>
      </c>
      <c r="F94" s="49">
        <v>2016</v>
      </c>
      <c r="G94" s="51">
        <v>1950</v>
      </c>
      <c r="H94" s="51">
        <v>3</v>
      </c>
      <c r="I94" s="52">
        <v>2027</v>
      </c>
      <c r="J94" s="53">
        <f>I94+2</f>
        <v>2029</v>
      </c>
      <c r="K94" s="54">
        <v>3.69</v>
      </c>
      <c r="L94" s="49">
        <v>0.31</v>
      </c>
      <c r="M94" s="55">
        <v>0.1</v>
      </c>
      <c r="N94" s="56">
        <f>((K94*G94)*L94)*0.00220462*(1-M94)</f>
        <v>4.4258727555899995</v>
      </c>
      <c r="O94" s="57"/>
      <c r="P94" s="58">
        <f>P97*$N94</f>
        <v>12171.150077872499</v>
      </c>
      <c r="Q94" s="58">
        <f>Q97*$N94</f>
        <v>13277.618266769998</v>
      </c>
      <c r="R94" s="58">
        <f>R97*$N94</f>
        <v>8851.7455111799991</v>
      </c>
      <c r="S94" s="58">
        <f>S97*$N94</f>
        <v>11064.681888974999</v>
      </c>
      <c r="T94" s="58">
        <f t="shared" ref="T94:AA94" si="160">T97*$N94</f>
        <v>14384.086455667499</v>
      </c>
      <c r="U94" s="58">
        <f t="shared" si="160"/>
        <v>8851.7455111799991</v>
      </c>
      <c r="V94" s="58">
        <f t="shared" si="160"/>
        <v>4425.8727555899995</v>
      </c>
      <c r="W94" s="58">
        <f t="shared" si="160"/>
        <v>0</v>
      </c>
      <c r="X94" s="58">
        <f t="shared" si="160"/>
        <v>0</v>
      </c>
      <c r="Y94" s="58">
        <f t="shared" si="160"/>
        <v>0</v>
      </c>
      <c r="Z94" s="58">
        <f t="shared" si="160"/>
        <v>0</v>
      </c>
      <c r="AA94" s="58">
        <f t="shared" si="160"/>
        <v>0</v>
      </c>
      <c r="AB94" s="59">
        <f>SUM(P94:AA94)</f>
        <v>73026.900467234984</v>
      </c>
      <c r="AC94" s="54">
        <v>0.05</v>
      </c>
      <c r="AD94" s="60"/>
      <c r="AE94" s="61"/>
      <c r="AF94" s="49">
        <v>0.31</v>
      </c>
      <c r="AG94" s="55">
        <v>0.3</v>
      </c>
      <c r="AH94" s="62">
        <f>((SUM(AC94:AE94)*G94)*AF94)*0.00220462*(1-AG94)</f>
        <v>4.6644247650000005E-2</v>
      </c>
      <c r="AI94" s="58">
        <f>AI97*$AH94</f>
        <v>128.2716810375</v>
      </c>
      <c r="AJ94" s="58">
        <f t="shared" ref="AJ94:AT94" si="161">AJ97*$AH94</f>
        <v>139.93274295000001</v>
      </c>
      <c r="AK94" s="58">
        <f t="shared" si="161"/>
        <v>93.288495300000008</v>
      </c>
      <c r="AL94" s="58">
        <f t="shared" si="161"/>
        <v>116.61061912500001</v>
      </c>
      <c r="AM94" s="58">
        <f t="shared" si="161"/>
        <v>151.59380486250001</v>
      </c>
      <c r="AN94" s="58">
        <f t="shared" si="161"/>
        <v>93.288495300000008</v>
      </c>
      <c r="AO94" s="58">
        <f t="shared" si="161"/>
        <v>46.644247650000004</v>
      </c>
      <c r="AP94" s="58">
        <f t="shared" si="161"/>
        <v>0</v>
      </c>
      <c r="AQ94" s="58">
        <f t="shared" si="161"/>
        <v>0</v>
      </c>
      <c r="AR94" s="58">
        <f t="shared" si="161"/>
        <v>0</v>
      </c>
      <c r="AS94" s="58">
        <f t="shared" si="161"/>
        <v>0</v>
      </c>
      <c r="AT94" s="58">
        <f t="shared" si="161"/>
        <v>0</v>
      </c>
      <c r="AU94" s="59">
        <f>SUM(AI94:AT94)</f>
        <v>769.63008622500013</v>
      </c>
      <c r="AV94" s="63">
        <f>AU94+AB94</f>
        <v>73796.53055345999</v>
      </c>
    </row>
    <row r="95" spans="1:48" ht="15.6">
      <c r="A95" s="90" t="s">
        <v>105</v>
      </c>
      <c r="B95" s="49" t="s">
        <v>52</v>
      </c>
      <c r="C95" s="49" t="s">
        <v>53</v>
      </c>
      <c r="D95" s="50" t="s">
        <v>88</v>
      </c>
      <c r="E95" s="50" t="s">
        <v>89</v>
      </c>
      <c r="F95" s="49">
        <v>2017</v>
      </c>
      <c r="G95" s="51">
        <v>162</v>
      </c>
      <c r="H95" s="51">
        <v>3</v>
      </c>
      <c r="I95" s="52">
        <v>2027</v>
      </c>
      <c r="J95" s="53">
        <f>I95+2</f>
        <v>2029</v>
      </c>
      <c r="K95" s="54">
        <v>3.22</v>
      </c>
      <c r="L95" s="49">
        <v>0.39</v>
      </c>
      <c r="M95" s="55">
        <v>0.1</v>
      </c>
      <c r="N95" s="56">
        <f>((K95*G95)*L95)*0.00220462*(1-M95)</f>
        <v>0.40365630985680001</v>
      </c>
      <c r="O95" s="57"/>
      <c r="P95" s="58">
        <f>P97*$N95*0.66667</f>
        <v>740.04026825364042</v>
      </c>
      <c r="Q95" s="58">
        <f>Q97*$N95*0.66667</f>
        <v>807.3166562766985</v>
      </c>
      <c r="R95" s="58">
        <f>R97*$N95*0.66667</f>
        <v>538.21110418446574</v>
      </c>
      <c r="S95" s="58">
        <f>S97*$N95*0.66667</f>
        <v>672.76388023058212</v>
      </c>
      <c r="T95" s="58">
        <f t="shared" ref="T95:AA95" si="162">T97*$N95*0.66667</f>
        <v>874.5930442997568</v>
      </c>
      <c r="U95" s="58">
        <f t="shared" si="162"/>
        <v>538.21110418446574</v>
      </c>
      <c r="V95" s="58">
        <f t="shared" si="162"/>
        <v>269.10555209223287</v>
      </c>
      <c r="W95" s="58">
        <f t="shared" si="162"/>
        <v>0</v>
      </c>
      <c r="X95" s="58">
        <f t="shared" si="162"/>
        <v>0</v>
      </c>
      <c r="Y95" s="58">
        <f t="shared" si="162"/>
        <v>0</v>
      </c>
      <c r="Z95" s="58">
        <f t="shared" si="162"/>
        <v>0</v>
      </c>
      <c r="AA95" s="58">
        <f t="shared" si="162"/>
        <v>0</v>
      </c>
      <c r="AB95" s="59">
        <f>SUM(P95:AA95)</f>
        <v>4440.2416095218414</v>
      </c>
      <c r="AC95" s="54">
        <v>7.0000000000000007E-2</v>
      </c>
      <c r="AD95" s="60"/>
      <c r="AE95" s="60"/>
      <c r="AF95" s="49">
        <v>0.39</v>
      </c>
      <c r="AG95" s="55">
        <v>0.3</v>
      </c>
      <c r="AH95" s="62">
        <f>((SUM(AC95:AE95)*G95)*AF95)*0.00220462*(1-AG95)</f>
        <v>6.8251066884000011E-3</v>
      </c>
      <c r="AI95" s="58">
        <f>AI97*$AH95*0.66667</f>
        <v>12.512758158877979</v>
      </c>
      <c r="AJ95" s="58">
        <f t="shared" ref="AJ95:AT95" si="163">AJ97*$AH95*0.66667</f>
        <v>13.650281627866885</v>
      </c>
      <c r="AK95" s="58">
        <f t="shared" si="163"/>
        <v>9.1001877519112568</v>
      </c>
      <c r="AL95" s="58">
        <f t="shared" si="163"/>
        <v>11.375234689889071</v>
      </c>
      <c r="AM95" s="58">
        <f t="shared" si="163"/>
        <v>14.787805096855793</v>
      </c>
      <c r="AN95" s="58">
        <f t="shared" si="163"/>
        <v>9.1001877519112568</v>
      </c>
      <c r="AO95" s="58">
        <f t="shared" si="163"/>
        <v>4.5500938759556284</v>
      </c>
      <c r="AP95" s="58">
        <f t="shared" si="163"/>
        <v>0</v>
      </c>
      <c r="AQ95" s="58">
        <f t="shared" si="163"/>
        <v>0</v>
      </c>
      <c r="AR95" s="58">
        <f t="shared" si="163"/>
        <v>0</v>
      </c>
      <c r="AS95" s="58">
        <f t="shared" si="163"/>
        <v>0</v>
      </c>
      <c r="AT95" s="58">
        <f t="shared" si="163"/>
        <v>0</v>
      </c>
      <c r="AU95" s="59">
        <f>SUM(AI95:AT95)</f>
        <v>75.076548953267874</v>
      </c>
      <c r="AV95" s="63">
        <f>AU95+AB95</f>
        <v>4515.3181584751092</v>
      </c>
    </row>
    <row r="96" spans="1:48" ht="15.6">
      <c r="A96" s="90" t="s">
        <v>105</v>
      </c>
      <c r="B96" s="49" t="s">
        <v>52</v>
      </c>
      <c r="C96" s="49" t="s">
        <v>53</v>
      </c>
      <c r="D96" s="50" t="s">
        <v>88</v>
      </c>
      <c r="E96" s="50" t="s">
        <v>89</v>
      </c>
      <c r="F96" s="49">
        <v>2017</v>
      </c>
      <c r="G96" s="51">
        <v>162</v>
      </c>
      <c r="H96" s="51">
        <v>3</v>
      </c>
      <c r="I96" s="52">
        <v>2027</v>
      </c>
      <c r="J96" s="53">
        <f>I96+2</f>
        <v>2029</v>
      </c>
      <c r="K96" s="54">
        <v>3.22</v>
      </c>
      <c r="L96" s="49">
        <v>0.39</v>
      </c>
      <c r="M96" s="55">
        <v>0.1</v>
      </c>
      <c r="N96" s="56">
        <f>((K96*G96)*L96)*0.00220462*(1-M96)</f>
        <v>0.40365630985680001</v>
      </c>
      <c r="O96" s="57"/>
      <c r="P96" s="58">
        <f t="shared" ref="P96:AA96" si="164">P97*$N96*0.66667</f>
        <v>740.04026825364042</v>
      </c>
      <c r="Q96" s="58">
        <f t="shared" si="164"/>
        <v>807.3166562766985</v>
      </c>
      <c r="R96" s="58">
        <f t="shared" si="164"/>
        <v>538.21110418446574</v>
      </c>
      <c r="S96" s="58">
        <f t="shared" si="164"/>
        <v>672.76388023058212</v>
      </c>
      <c r="T96" s="58">
        <f t="shared" si="164"/>
        <v>874.5930442997568</v>
      </c>
      <c r="U96" s="58">
        <f t="shared" si="164"/>
        <v>538.21110418446574</v>
      </c>
      <c r="V96" s="58">
        <f t="shared" si="164"/>
        <v>269.10555209223287</v>
      </c>
      <c r="W96" s="58">
        <f t="shared" si="164"/>
        <v>0</v>
      </c>
      <c r="X96" s="58">
        <f t="shared" si="164"/>
        <v>0</v>
      </c>
      <c r="Y96" s="58">
        <f t="shared" si="164"/>
        <v>0</v>
      </c>
      <c r="Z96" s="58">
        <f t="shared" si="164"/>
        <v>0</v>
      </c>
      <c r="AA96" s="58">
        <f t="shared" si="164"/>
        <v>0</v>
      </c>
      <c r="AB96" s="59">
        <f>SUM(P96:AA96)</f>
        <v>4440.2416095218414</v>
      </c>
      <c r="AC96" s="54">
        <v>7.0000000000000007E-2</v>
      </c>
      <c r="AD96" s="60"/>
      <c r="AE96" s="60"/>
      <c r="AF96" s="49">
        <v>0.39</v>
      </c>
      <c r="AG96" s="55">
        <v>0.3</v>
      </c>
      <c r="AH96" s="62">
        <f>((SUM(AC96:AE96)*G96)*AF96)*0.00220462*(1-AG96)</f>
        <v>6.8251066884000011E-3</v>
      </c>
      <c r="AI96" s="58">
        <f t="shared" ref="AI96:AT96" si="165">AI97*$AH96*0.66667</f>
        <v>12.512758158877979</v>
      </c>
      <c r="AJ96" s="58">
        <f t="shared" si="165"/>
        <v>13.650281627866885</v>
      </c>
      <c r="AK96" s="58">
        <f t="shared" si="165"/>
        <v>9.1001877519112568</v>
      </c>
      <c r="AL96" s="58">
        <f t="shared" si="165"/>
        <v>11.375234689889071</v>
      </c>
      <c r="AM96" s="58">
        <f t="shared" si="165"/>
        <v>14.787805096855793</v>
      </c>
      <c r="AN96" s="58">
        <f t="shared" si="165"/>
        <v>9.1001877519112568</v>
      </c>
      <c r="AO96" s="58">
        <f t="shared" si="165"/>
        <v>4.5500938759556284</v>
      </c>
      <c r="AP96" s="58">
        <f t="shared" si="165"/>
        <v>0</v>
      </c>
      <c r="AQ96" s="58">
        <f t="shared" si="165"/>
        <v>0</v>
      </c>
      <c r="AR96" s="58">
        <f t="shared" si="165"/>
        <v>0</v>
      </c>
      <c r="AS96" s="58">
        <f t="shared" si="165"/>
        <v>0</v>
      </c>
      <c r="AT96" s="58">
        <f t="shared" si="165"/>
        <v>0</v>
      </c>
      <c r="AU96" s="59">
        <f>SUM(AI96:AT96)</f>
        <v>75.076548953267874</v>
      </c>
      <c r="AV96" s="63">
        <f>AU96+AB96</f>
        <v>4515.3181584751092</v>
      </c>
    </row>
    <row r="97" spans="1:48" ht="30">
      <c r="A97" s="64" t="s">
        <v>106</v>
      </c>
      <c r="B97" s="65"/>
      <c r="C97" s="65" t="s">
        <v>57</v>
      </c>
      <c r="D97" s="66">
        <v>0.66700000000000004</v>
      </c>
      <c r="E97" s="67"/>
      <c r="F97" s="65"/>
      <c r="G97" s="68"/>
      <c r="H97" s="68"/>
      <c r="I97" s="69"/>
      <c r="J97" s="70"/>
      <c r="K97" s="71"/>
      <c r="L97" s="65"/>
      <c r="M97" s="66"/>
      <c r="N97" s="72"/>
      <c r="O97" s="73" t="s">
        <v>58</v>
      </c>
      <c r="P97" s="74">
        <v>2750</v>
      </c>
      <c r="Q97" s="74">
        <v>3000</v>
      </c>
      <c r="R97" s="74">
        <v>2000</v>
      </c>
      <c r="S97" s="74">
        <v>2500</v>
      </c>
      <c r="T97" s="74">
        <v>3250</v>
      </c>
      <c r="U97" s="74">
        <v>2000</v>
      </c>
      <c r="V97" s="74">
        <v>1000</v>
      </c>
      <c r="W97" s="74"/>
      <c r="X97" s="74"/>
      <c r="Y97" s="74"/>
      <c r="Z97" s="74"/>
      <c r="AA97" s="74"/>
      <c r="AB97" s="75"/>
      <c r="AC97" s="71"/>
      <c r="AD97" s="76"/>
      <c r="AE97" s="76"/>
      <c r="AF97" s="65"/>
      <c r="AG97" s="66"/>
      <c r="AH97" s="77"/>
      <c r="AI97" s="74">
        <f t="shared" ref="AI97:AT97" si="166">P97</f>
        <v>2750</v>
      </c>
      <c r="AJ97" s="74">
        <f t="shared" si="166"/>
        <v>3000</v>
      </c>
      <c r="AK97" s="74">
        <f t="shared" si="166"/>
        <v>2000</v>
      </c>
      <c r="AL97" s="74">
        <f t="shared" si="166"/>
        <v>2500</v>
      </c>
      <c r="AM97" s="74">
        <f t="shared" si="166"/>
        <v>3250</v>
      </c>
      <c r="AN97" s="74">
        <f t="shared" si="166"/>
        <v>2000</v>
      </c>
      <c r="AO97" s="74">
        <f t="shared" si="166"/>
        <v>1000</v>
      </c>
      <c r="AP97" s="74">
        <f t="shared" si="166"/>
        <v>0</v>
      </c>
      <c r="AQ97" s="74">
        <f t="shared" si="166"/>
        <v>0</v>
      </c>
      <c r="AR97" s="74">
        <f t="shared" si="166"/>
        <v>0</v>
      </c>
      <c r="AS97" s="74">
        <f t="shared" si="166"/>
        <v>0</v>
      </c>
      <c r="AT97" s="74">
        <f t="shared" si="166"/>
        <v>0</v>
      </c>
      <c r="AU97" s="75"/>
      <c r="AV97" s="78"/>
    </row>
    <row r="98" spans="1:48" ht="15.6">
      <c r="A98" s="90" t="s">
        <v>107</v>
      </c>
      <c r="B98" s="49" t="s">
        <v>49</v>
      </c>
      <c r="C98" s="50" t="s">
        <v>85</v>
      </c>
      <c r="D98" s="50" t="s">
        <v>92</v>
      </c>
      <c r="E98" s="50" t="s">
        <v>93</v>
      </c>
      <c r="F98" s="49">
        <v>2029</v>
      </c>
      <c r="G98" s="51">
        <v>2000</v>
      </c>
      <c r="H98" s="51" t="s">
        <v>66</v>
      </c>
      <c r="I98" s="81"/>
      <c r="J98" s="82"/>
      <c r="K98" s="54">
        <v>1.04</v>
      </c>
      <c r="L98" s="49">
        <v>0.31</v>
      </c>
      <c r="M98" s="55">
        <v>0</v>
      </c>
      <c r="N98" s="56">
        <f>((K98*G98)*L98)*0.00220462*(1-M98)</f>
        <v>1.4215389759999999</v>
      </c>
      <c r="O98" s="80"/>
      <c r="P98" s="58">
        <f>P102*$N98</f>
        <v>0</v>
      </c>
      <c r="Q98" s="58">
        <f>Q102*$N98</f>
        <v>0</v>
      </c>
      <c r="R98" s="58">
        <f>R102*$N98</f>
        <v>0</v>
      </c>
      <c r="S98" s="58">
        <f>S102*$N98</f>
        <v>0</v>
      </c>
      <c r="T98" s="58">
        <f t="shared" ref="T98:AA98" si="167">T102*$N98</f>
        <v>0</v>
      </c>
      <c r="U98" s="58">
        <f t="shared" si="167"/>
        <v>0</v>
      </c>
      <c r="V98" s="58">
        <f t="shared" si="167"/>
        <v>0</v>
      </c>
      <c r="W98" s="58">
        <f t="shared" si="167"/>
        <v>2132.3084639999997</v>
      </c>
      <c r="X98" s="58">
        <f t="shared" si="167"/>
        <v>2843.0779519999996</v>
      </c>
      <c r="Y98" s="58">
        <f t="shared" si="167"/>
        <v>2487.6932079999997</v>
      </c>
      <c r="Z98" s="58">
        <f t="shared" si="167"/>
        <v>2487.6932079999997</v>
      </c>
      <c r="AA98" s="58">
        <f t="shared" si="167"/>
        <v>2132.3084639999997</v>
      </c>
      <c r="AB98" s="59">
        <f>SUM(P98:AA98)</f>
        <v>12083.081295999998</v>
      </c>
      <c r="AC98" s="83"/>
      <c r="AD98" s="85">
        <v>5.0000000000000001E-3</v>
      </c>
      <c r="AE98" s="86"/>
      <c r="AF98" s="49">
        <v>0.31</v>
      </c>
      <c r="AG98" s="55">
        <v>0</v>
      </c>
      <c r="AH98" s="62">
        <f>((SUM(AC98:AE98)*G98)*AF98)*0.00220462*(1-AG98)</f>
        <v>6.8343220000000003E-3</v>
      </c>
      <c r="AI98" s="58">
        <f>AI102*$AH98</f>
        <v>0</v>
      </c>
      <c r="AJ98" s="58">
        <f t="shared" ref="AJ98:AT98" si="168">AJ102*$AH98</f>
        <v>0</v>
      </c>
      <c r="AK98" s="58">
        <f t="shared" si="168"/>
        <v>0</v>
      </c>
      <c r="AL98" s="58">
        <f t="shared" si="168"/>
        <v>0</v>
      </c>
      <c r="AM98" s="58">
        <f t="shared" si="168"/>
        <v>0</v>
      </c>
      <c r="AN98" s="58">
        <f t="shared" si="168"/>
        <v>0</v>
      </c>
      <c r="AO98" s="58">
        <f t="shared" si="168"/>
        <v>0</v>
      </c>
      <c r="AP98" s="58">
        <f t="shared" si="168"/>
        <v>10.251483</v>
      </c>
      <c r="AQ98" s="58">
        <f t="shared" si="168"/>
        <v>13.668644</v>
      </c>
      <c r="AR98" s="58">
        <f t="shared" si="168"/>
        <v>11.9600635</v>
      </c>
      <c r="AS98" s="58">
        <f t="shared" si="168"/>
        <v>11.9600635</v>
      </c>
      <c r="AT98" s="58">
        <f t="shared" si="168"/>
        <v>10.251483</v>
      </c>
      <c r="AU98" s="59">
        <f>SUM(AI98:AT98)</f>
        <v>58.091737000000002</v>
      </c>
      <c r="AV98" s="63">
        <f>AU98+AB98</f>
        <v>12141.173032999999</v>
      </c>
    </row>
    <row r="99" spans="1:48" ht="15.6">
      <c r="A99" s="90" t="s">
        <v>107</v>
      </c>
      <c r="B99" s="49" t="s">
        <v>49</v>
      </c>
      <c r="C99" s="50" t="s">
        <v>85</v>
      </c>
      <c r="D99" s="50" t="s">
        <v>92</v>
      </c>
      <c r="E99" s="50" t="s">
        <v>94</v>
      </c>
      <c r="F99" s="49">
        <v>2029</v>
      </c>
      <c r="G99" s="51">
        <v>2000</v>
      </c>
      <c r="H99" s="51" t="s">
        <v>66</v>
      </c>
      <c r="I99" s="81"/>
      <c r="J99" s="82"/>
      <c r="K99" s="54">
        <v>1.04</v>
      </c>
      <c r="L99" s="49">
        <v>0.31</v>
      </c>
      <c r="M99" s="55">
        <v>0</v>
      </c>
      <c r="N99" s="56">
        <f>((K99*G99)*L99)*0.00220462*(1-M99)</f>
        <v>1.4215389759999999</v>
      </c>
      <c r="O99" s="80"/>
      <c r="P99" s="58">
        <f>P102*$N99</f>
        <v>0</v>
      </c>
      <c r="Q99" s="58">
        <f>Q102*$N99</f>
        <v>0</v>
      </c>
      <c r="R99" s="58">
        <f>R102*$N99</f>
        <v>0</v>
      </c>
      <c r="S99" s="58">
        <f>S102*$N99</f>
        <v>0</v>
      </c>
      <c r="T99" s="58">
        <f t="shared" ref="T99:AA99" si="169">T102*$N99</f>
        <v>0</v>
      </c>
      <c r="U99" s="58">
        <f t="shared" si="169"/>
        <v>0</v>
      </c>
      <c r="V99" s="58">
        <f t="shared" si="169"/>
        <v>0</v>
      </c>
      <c r="W99" s="58">
        <f t="shared" si="169"/>
        <v>2132.3084639999997</v>
      </c>
      <c r="X99" s="58">
        <f t="shared" si="169"/>
        <v>2843.0779519999996</v>
      </c>
      <c r="Y99" s="58">
        <f t="shared" si="169"/>
        <v>2487.6932079999997</v>
      </c>
      <c r="Z99" s="58">
        <f t="shared" si="169"/>
        <v>2487.6932079999997</v>
      </c>
      <c r="AA99" s="58">
        <f t="shared" si="169"/>
        <v>2132.3084639999997</v>
      </c>
      <c r="AB99" s="59">
        <f>SUM(P99:AA99)</f>
        <v>12083.081295999998</v>
      </c>
      <c r="AC99" s="83"/>
      <c r="AD99" s="85">
        <v>5.0000000000000001E-3</v>
      </c>
      <c r="AE99" s="86"/>
      <c r="AF99" s="49">
        <v>0.31</v>
      </c>
      <c r="AG99" s="55">
        <v>0</v>
      </c>
      <c r="AH99" s="62">
        <f>((SUM(AC99:AE99)*G99)*AF99)*0.00220462*(1-AG99)</f>
        <v>6.8343220000000003E-3</v>
      </c>
      <c r="AI99" s="58">
        <f>AI102*$AH99</f>
        <v>0</v>
      </c>
      <c r="AJ99" s="58">
        <f t="shared" ref="AJ99:AT99" si="170">AJ102*$AH99</f>
        <v>0</v>
      </c>
      <c r="AK99" s="58">
        <f t="shared" si="170"/>
        <v>0</v>
      </c>
      <c r="AL99" s="58">
        <f t="shared" si="170"/>
        <v>0</v>
      </c>
      <c r="AM99" s="58">
        <f t="shared" si="170"/>
        <v>0</v>
      </c>
      <c r="AN99" s="58">
        <f t="shared" si="170"/>
        <v>0</v>
      </c>
      <c r="AO99" s="58">
        <f t="shared" si="170"/>
        <v>0</v>
      </c>
      <c r="AP99" s="58">
        <f t="shared" si="170"/>
        <v>10.251483</v>
      </c>
      <c r="AQ99" s="58">
        <f t="shared" si="170"/>
        <v>13.668644</v>
      </c>
      <c r="AR99" s="58">
        <f t="shared" si="170"/>
        <v>11.9600635</v>
      </c>
      <c r="AS99" s="58">
        <f t="shared" si="170"/>
        <v>11.9600635</v>
      </c>
      <c r="AT99" s="58">
        <f t="shared" si="170"/>
        <v>10.251483</v>
      </c>
      <c r="AU99" s="59">
        <f>SUM(AI99:AT99)</f>
        <v>58.091737000000002</v>
      </c>
      <c r="AV99" s="63">
        <f>AU99+AB99</f>
        <v>12141.173032999999</v>
      </c>
    </row>
    <row r="100" spans="1:48" ht="15.6">
      <c r="A100" s="90" t="s">
        <v>107</v>
      </c>
      <c r="B100" s="49" t="s">
        <v>52</v>
      </c>
      <c r="C100" s="49" t="s">
        <v>53</v>
      </c>
      <c r="D100" s="50" t="s">
        <v>61</v>
      </c>
      <c r="E100" s="50" t="s">
        <v>62</v>
      </c>
      <c r="F100" s="49">
        <v>2029</v>
      </c>
      <c r="G100" s="51">
        <v>162</v>
      </c>
      <c r="H100" s="51" t="s">
        <v>63</v>
      </c>
      <c r="I100" s="81"/>
      <c r="J100" s="82"/>
      <c r="K100" s="83">
        <v>3.22</v>
      </c>
      <c r="L100" s="49">
        <v>0.39</v>
      </c>
      <c r="M100" s="55">
        <v>0</v>
      </c>
      <c r="N100" s="56">
        <f>((K100*G100)*L100)*0.00220462*(1-M100)</f>
        <v>0.44850701095200002</v>
      </c>
      <c r="O100" s="80"/>
      <c r="P100" s="58">
        <f>P102*$N100*0.66667</f>
        <v>0</v>
      </c>
      <c r="Q100" s="58">
        <f>Q102*$N100*0.66667</f>
        <v>0</v>
      </c>
      <c r="R100" s="58">
        <f>R102*$N100*0.66667</f>
        <v>0</v>
      </c>
      <c r="S100" s="58">
        <f>S102*$N100*0.66667</f>
        <v>0</v>
      </c>
      <c r="T100" s="58">
        <f t="shared" ref="T100:AA100" si="171">T102*$N100*0.66667</f>
        <v>0</v>
      </c>
      <c r="U100" s="58">
        <f t="shared" si="171"/>
        <v>0</v>
      </c>
      <c r="V100" s="58">
        <f t="shared" si="171"/>
        <v>0</v>
      </c>
      <c r="W100" s="58">
        <f t="shared" si="171"/>
        <v>448.50925348705482</v>
      </c>
      <c r="X100" s="58">
        <f t="shared" si="171"/>
        <v>598.01233798273972</v>
      </c>
      <c r="Y100" s="58">
        <f t="shared" si="171"/>
        <v>523.26079573489721</v>
      </c>
      <c r="Z100" s="58">
        <f t="shared" si="171"/>
        <v>523.26079573489721</v>
      </c>
      <c r="AA100" s="58">
        <f t="shared" si="171"/>
        <v>448.50925348705482</v>
      </c>
      <c r="AB100" s="59">
        <f>SUM(P100:AA100)</f>
        <v>2541.5524364266439</v>
      </c>
      <c r="AC100" s="83"/>
      <c r="AD100" s="60"/>
      <c r="AE100" s="84">
        <v>1.2999999999999999E-2</v>
      </c>
      <c r="AF100" s="49">
        <v>0.39</v>
      </c>
      <c r="AG100" s="55">
        <v>0</v>
      </c>
      <c r="AH100" s="62">
        <f>((SUM(AC100:AE100)*G100)*AF100)*0.00220462*(1-AG100)</f>
        <v>1.8107425908E-3</v>
      </c>
      <c r="AI100" s="58">
        <f>AI102*$AH100*0.66667</f>
        <v>0</v>
      </c>
      <c r="AJ100" s="58">
        <f t="shared" ref="AJ100:AT100" si="172">AJ102*$AH100*0.66667</f>
        <v>0</v>
      </c>
      <c r="AK100" s="58">
        <f t="shared" si="172"/>
        <v>0</v>
      </c>
      <c r="AL100" s="58">
        <f t="shared" si="172"/>
        <v>0</v>
      </c>
      <c r="AM100" s="58">
        <f t="shared" si="172"/>
        <v>0</v>
      </c>
      <c r="AN100" s="58">
        <f t="shared" si="172"/>
        <v>0</v>
      </c>
      <c r="AO100" s="58">
        <f t="shared" si="172"/>
        <v>0</v>
      </c>
      <c r="AP100" s="58">
        <f t="shared" si="172"/>
        <v>1.8107516445129539</v>
      </c>
      <c r="AQ100" s="58">
        <f t="shared" si="172"/>
        <v>2.4143355260172723</v>
      </c>
      <c r="AR100" s="58">
        <f t="shared" si="172"/>
        <v>2.1125435852651129</v>
      </c>
      <c r="AS100" s="58">
        <f t="shared" si="172"/>
        <v>2.1125435852651129</v>
      </c>
      <c r="AT100" s="58">
        <f t="shared" si="172"/>
        <v>1.8107516445129539</v>
      </c>
      <c r="AU100" s="59">
        <f>SUM(AI100:AT100)</f>
        <v>10.260925985573408</v>
      </c>
      <c r="AV100" s="63">
        <f>AU100+AB100</f>
        <v>2551.8133624122174</v>
      </c>
    </row>
    <row r="101" spans="1:48" ht="15.6">
      <c r="A101" s="90" t="s">
        <v>107</v>
      </c>
      <c r="B101" s="49" t="s">
        <v>52</v>
      </c>
      <c r="C101" s="49" t="s">
        <v>53</v>
      </c>
      <c r="D101" s="50" t="s">
        <v>61</v>
      </c>
      <c r="E101" s="50" t="s">
        <v>62</v>
      </c>
      <c r="F101" s="49">
        <v>2029</v>
      </c>
      <c r="G101" s="51">
        <v>162</v>
      </c>
      <c r="H101" s="51" t="s">
        <v>63</v>
      </c>
      <c r="I101" s="81"/>
      <c r="J101" s="82"/>
      <c r="K101" s="83">
        <v>3.22</v>
      </c>
      <c r="L101" s="49">
        <v>0.39</v>
      </c>
      <c r="M101" s="55">
        <v>0</v>
      </c>
      <c r="N101" s="56">
        <f>((K101*G101)*L101)*0.00220462*(1-M101)</f>
        <v>0.44850701095200002</v>
      </c>
      <c r="O101" s="80"/>
      <c r="P101" s="58">
        <f t="shared" ref="P101:AA101" si="173">P102*$N101*0.66667</f>
        <v>0</v>
      </c>
      <c r="Q101" s="58">
        <f t="shared" si="173"/>
        <v>0</v>
      </c>
      <c r="R101" s="58">
        <f t="shared" si="173"/>
        <v>0</v>
      </c>
      <c r="S101" s="58">
        <f t="shared" si="173"/>
        <v>0</v>
      </c>
      <c r="T101" s="58">
        <f t="shared" si="173"/>
        <v>0</v>
      </c>
      <c r="U101" s="58">
        <f t="shared" si="173"/>
        <v>0</v>
      </c>
      <c r="V101" s="58">
        <f t="shared" si="173"/>
        <v>0</v>
      </c>
      <c r="W101" s="58">
        <f t="shared" si="173"/>
        <v>448.50925348705482</v>
      </c>
      <c r="X101" s="58">
        <f t="shared" si="173"/>
        <v>598.01233798273972</v>
      </c>
      <c r="Y101" s="58">
        <f t="shared" si="173"/>
        <v>523.26079573489721</v>
      </c>
      <c r="Z101" s="58">
        <f t="shared" si="173"/>
        <v>523.26079573489721</v>
      </c>
      <c r="AA101" s="58">
        <f t="shared" si="173"/>
        <v>448.50925348705482</v>
      </c>
      <c r="AB101" s="59">
        <f>SUM(P101:AA101)</f>
        <v>2541.5524364266439</v>
      </c>
      <c r="AC101" s="83"/>
      <c r="AD101" s="60"/>
      <c r="AE101" s="84">
        <v>1.2999999999999999E-2</v>
      </c>
      <c r="AF101" s="49">
        <v>0.39</v>
      </c>
      <c r="AG101" s="55">
        <v>0</v>
      </c>
      <c r="AH101" s="62">
        <f>((SUM(AC101:AE101)*G101)*AF101)*0.00220462*(1-AG101)</f>
        <v>1.8107425908E-3</v>
      </c>
      <c r="AI101" s="58">
        <f t="shared" ref="AI101:AT101" si="174">AI102*$AH101*0.66667</f>
        <v>0</v>
      </c>
      <c r="AJ101" s="58">
        <f t="shared" si="174"/>
        <v>0</v>
      </c>
      <c r="AK101" s="58">
        <f t="shared" si="174"/>
        <v>0</v>
      </c>
      <c r="AL101" s="58">
        <f t="shared" si="174"/>
        <v>0</v>
      </c>
      <c r="AM101" s="58">
        <f t="shared" si="174"/>
        <v>0</v>
      </c>
      <c r="AN101" s="58">
        <f t="shared" si="174"/>
        <v>0</v>
      </c>
      <c r="AO101" s="58">
        <f t="shared" si="174"/>
        <v>0</v>
      </c>
      <c r="AP101" s="58">
        <f t="shared" si="174"/>
        <v>1.8107516445129539</v>
      </c>
      <c r="AQ101" s="58">
        <f t="shared" si="174"/>
        <v>2.4143355260172723</v>
      </c>
      <c r="AR101" s="58">
        <f t="shared" si="174"/>
        <v>2.1125435852651129</v>
      </c>
      <c r="AS101" s="58">
        <f t="shared" si="174"/>
        <v>2.1125435852651129</v>
      </c>
      <c r="AT101" s="58">
        <f t="shared" si="174"/>
        <v>1.8107516445129539</v>
      </c>
      <c r="AU101" s="59">
        <f>SUM(AI101:AT101)</f>
        <v>10.260925985573408</v>
      </c>
      <c r="AV101" s="63">
        <f>AU101+AB101</f>
        <v>2551.8133624122174</v>
      </c>
    </row>
    <row r="102" spans="1:48" ht="30">
      <c r="A102" s="64" t="s">
        <v>108</v>
      </c>
      <c r="B102" s="65"/>
      <c r="C102" s="65" t="s">
        <v>57</v>
      </c>
      <c r="D102" s="66">
        <v>0.66700000000000004</v>
      </c>
      <c r="E102" s="67"/>
      <c r="F102" s="65"/>
      <c r="G102" s="68"/>
      <c r="H102" s="68"/>
      <c r="I102" s="69"/>
      <c r="J102" s="70"/>
      <c r="K102" s="71"/>
      <c r="L102" s="65"/>
      <c r="M102" s="66"/>
      <c r="N102" s="72"/>
      <c r="O102" s="73" t="s">
        <v>58</v>
      </c>
      <c r="P102" s="74"/>
      <c r="Q102" s="74"/>
      <c r="R102" s="74"/>
      <c r="S102" s="74"/>
      <c r="T102" s="74"/>
      <c r="U102" s="74"/>
      <c r="V102" s="74"/>
      <c r="W102" s="74">
        <v>1500</v>
      </c>
      <c r="X102" s="74">
        <v>2000</v>
      </c>
      <c r="Y102" s="74">
        <v>1750</v>
      </c>
      <c r="Z102" s="74">
        <v>1750</v>
      </c>
      <c r="AA102" s="74">
        <v>1500</v>
      </c>
      <c r="AB102" s="75"/>
      <c r="AC102" s="71"/>
      <c r="AD102" s="76"/>
      <c r="AE102" s="76"/>
      <c r="AF102" s="65"/>
      <c r="AG102" s="66"/>
      <c r="AH102" s="77"/>
      <c r="AI102" s="74">
        <f t="shared" ref="AI102:AT102" si="175">P102</f>
        <v>0</v>
      </c>
      <c r="AJ102" s="74">
        <f t="shared" si="175"/>
        <v>0</v>
      </c>
      <c r="AK102" s="74">
        <f t="shared" si="175"/>
        <v>0</v>
      </c>
      <c r="AL102" s="74">
        <f t="shared" si="175"/>
        <v>0</v>
      </c>
      <c r="AM102" s="74">
        <f t="shared" si="175"/>
        <v>0</v>
      </c>
      <c r="AN102" s="74">
        <f t="shared" si="175"/>
        <v>0</v>
      </c>
      <c r="AO102" s="74">
        <f t="shared" si="175"/>
        <v>0</v>
      </c>
      <c r="AP102" s="74">
        <f t="shared" si="175"/>
        <v>1500</v>
      </c>
      <c r="AQ102" s="74">
        <f t="shared" si="175"/>
        <v>2000</v>
      </c>
      <c r="AR102" s="74">
        <f t="shared" si="175"/>
        <v>1750</v>
      </c>
      <c r="AS102" s="74">
        <f t="shared" si="175"/>
        <v>1750</v>
      </c>
      <c r="AT102" s="74">
        <f t="shared" si="175"/>
        <v>1500</v>
      </c>
      <c r="AU102" s="75"/>
      <c r="AV102" s="78"/>
    </row>
    <row r="103" spans="1:48" ht="15.6">
      <c r="A103" s="48" t="s">
        <v>109</v>
      </c>
      <c r="B103" s="49" t="s">
        <v>49</v>
      </c>
      <c r="C103" s="50" t="s">
        <v>110</v>
      </c>
      <c r="D103" s="50" t="s">
        <v>111</v>
      </c>
      <c r="E103" s="50" t="s">
        <v>112</v>
      </c>
      <c r="F103" s="49">
        <v>2007</v>
      </c>
      <c r="G103" s="51">
        <v>1600</v>
      </c>
      <c r="H103" s="51">
        <v>2</v>
      </c>
      <c r="I103" s="52">
        <v>2024</v>
      </c>
      <c r="J103" s="53">
        <f>I103+2</f>
        <v>2026</v>
      </c>
      <c r="K103" s="54">
        <v>5.08</v>
      </c>
      <c r="L103" s="49">
        <v>0.31</v>
      </c>
      <c r="M103" s="55">
        <v>0.1</v>
      </c>
      <c r="N103" s="56">
        <f>((K103*G103)*L103)*0.00220462*(1-M103)</f>
        <v>4.9994432294399997</v>
      </c>
      <c r="O103" s="57"/>
      <c r="P103" s="58">
        <f>P107*$N103</f>
        <v>11248.74726624</v>
      </c>
      <c r="Q103" s="58">
        <f>Q107*$N103</f>
        <v>14998.32968832</v>
      </c>
      <c r="R103" s="58">
        <f>R107*$N103</f>
        <v>11248.74726624</v>
      </c>
      <c r="S103" s="58">
        <f>S107*$N103</f>
        <v>11248.74726624</v>
      </c>
      <c r="T103" s="58">
        <f t="shared" ref="T103:AA103" si="176">T107*$N103</f>
        <v>0</v>
      </c>
      <c r="U103" s="58">
        <f t="shared" si="176"/>
        <v>0</v>
      </c>
      <c r="V103" s="58">
        <f t="shared" si="176"/>
        <v>0</v>
      </c>
      <c r="W103" s="58">
        <f t="shared" si="176"/>
        <v>0</v>
      </c>
      <c r="X103" s="58">
        <f t="shared" si="176"/>
        <v>0</v>
      </c>
      <c r="Y103" s="58">
        <f t="shared" si="176"/>
        <v>0</v>
      </c>
      <c r="Z103" s="58">
        <f t="shared" si="176"/>
        <v>0</v>
      </c>
      <c r="AA103" s="58">
        <f t="shared" si="176"/>
        <v>0</v>
      </c>
      <c r="AB103" s="59">
        <f>SUM(P103:AA103)</f>
        <v>48744.571487039997</v>
      </c>
      <c r="AC103" s="54">
        <v>0.09</v>
      </c>
      <c r="AD103" s="60"/>
      <c r="AE103" s="61"/>
      <c r="AF103" s="49">
        <v>0.31</v>
      </c>
      <c r="AG103" s="55">
        <v>0.3</v>
      </c>
      <c r="AH103" s="62">
        <f>((SUM(AC103:AE103)*G103)*AF103)*0.00220462*(1-AG103)</f>
        <v>6.8889965759999991E-2</v>
      </c>
      <c r="AI103" s="58">
        <f>AI107*$AH103</f>
        <v>155.00242295999999</v>
      </c>
      <c r="AJ103" s="58">
        <f t="shared" ref="AJ103:AT103" si="177">AJ107*$AH103</f>
        <v>206.66989727999999</v>
      </c>
      <c r="AK103" s="58">
        <f t="shared" si="177"/>
        <v>155.00242295999999</v>
      </c>
      <c r="AL103" s="58">
        <f t="shared" si="177"/>
        <v>155.00242295999999</v>
      </c>
      <c r="AM103" s="58">
        <f t="shared" si="177"/>
        <v>0</v>
      </c>
      <c r="AN103" s="58">
        <f t="shared" si="177"/>
        <v>0</v>
      </c>
      <c r="AO103" s="58">
        <f t="shared" si="177"/>
        <v>0</v>
      </c>
      <c r="AP103" s="58">
        <f t="shared" si="177"/>
        <v>0</v>
      </c>
      <c r="AQ103" s="58">
        <f t="shared" si="177"/>
        <v>0</v>
      </c>
      <c r="AR103" s="58">
        <f t="shared" si="177"/>
        <v>0</v>
      </c>
      <c r="AS103" s="58">
        <f t="shared" si="177"/>
        <v>0</v>
      </c>
      <c r="AT103" s="58">
        <f t="shared" si="177"/>
        <v>0</v>
      </c>
      <c r="AU103" s="59">
        <f>SUM(AI103:AT103)</f>
        <v>671.67716615999996</v>
      </c>
      <c r="AV103" s="63">
        <f>AU103+AB103</f>
        <v>49416.248653199997</v>
      </c>
    </row>
    <row r="104" spans="1:48" ht="15.6">
      <c r="A104" s="48" t="s">
        <v>109</v>
      </c>
      <c r="B104" s="49" t="s">
        <v>49</v>
      </c>
      <c r="C104" s="50" t="s">
        <v>110</v>
      </c>
      <c r="D104" s="50" t="s">
        <v>111</v>
      </c>
      <c r="E104" s="50" t="s">
        <v>112</v>
      </c>
      <c r="F104" s="49">
        <v>2007</v>
      </c>
      <c r="G104" s="51">
        <v>1600</v>
      </c>
      <c r="H104" s="51">
        <v>2</v>
      </c>
      <c r="I104" s="52">
        <v>2024</v>
      </c>
      <c r="J104" s="53">
        <f>I104+2</f>
        <v>2026</v>
      </c>
      <c r="K104" s="54">
        <v>5.08</v>
      </c>
      <c r="L104" s="49">
        <v>0.31</v>
      </c>
      <c r="M104" s="55">
        <v>0.1</v>
      </c>
      <c r="N104" s="56">
        <f>((K104*G104)*L104)*0.00220462*(1-M104)</f>
        <v>4.9994432294399997</v>
      </c>
      <c r="O104" s="57"/>
      <c r="P104" s="58">
        <f>P107*$N104</f>
        <v>11248.74726624</v>
      </c>
      <c r="Q104" s="58">
        <f>Q107*$N104</f>
        <v>14998.32968832</v>
      </c>
      <c r="R104" s="58">
        <f>R107*$N104</f>
        <v>11248.74726624</v>
      </c>
      <c r="S104" s="58">
        <f>S107*$N104</f>
        <v>11248.74726624</v>
      </c>
      <c r="T104" s="58">
        <f t="shared" ref="T104:AA104" si="178">T107*$N104</f>
        <v>0</v>
      </c>
      <c r="U104" s="58">
        <f t="shared" si="178"/>
        <v>0</v>
      </c>
      <c r="V104" s="58">
        <f t="shared" si="178"/>
        <v>0</v>
      </c>
      <c r="W104" s="58">
        <f t="shared" si="178"/>
        <v>0</v>
      </c>
      <c r="X104" s="58">
        <f t="shared" si="178"/>
        <v>0</v>
      </c>
      <c r="Y104" s="58">
        <f t="shared" si="178"/>
        <v>0</v>
      </c>
      <c r="Z104" s="58">
        <f t="shared" si="178"/>
        <v>0</v>
      </c>
      <c r="AA104" s="58">
        <f t="shared" si="178"/>
        <v>0</v>
      </c>
      <c r="AB104" s="59">
        <f>SUM(P104:AA104)</f>
        <v>48744.571487039997</v>
      </c>
      <c r="AC104" s="54">
        <v>0.09</v>
      </c>
      <c r="AD104" s="60"/>
      <c r="AE104" s="61"/>
      <c r="AF104" s="49">
        <v>0.31</v>
      </c>
      <c r="AG104" s="55">
        <v>0.3</v>
      </c>
      <c r="AH104" s="62">
        <f>((SUM(AC104:AE104)*G104)*AF104)*0.00220462*(1-AG104)</f>
        <v>6.8889965759999991E-2</v>
      </c>
      <c r="AI104" s="58">
        <f>AI107*$AH104</f>
        <v>155.00242295999999</v>
      </c>
      <c r="AJ104" s="58">
        <f t="shared" ref="AJ104:AT104" si="179">AJ107*$AH104</f>
        <v>206.66989727999999</v>
      </c>
      <c r="AK104" s="58">
        <f t="shared" si="179"/>
        <v>155.00242295999999</v>
      </c>
      <c r="AL104" s="58">
        <f t="shared" si="179"/>
        <v>155.00242295999999</v>
      </c>
      <c r="AM104" s="58">
        <f t="shared" si="179"/>
        <v>0</v>
      </c>
      <c r="AN104" s="58">
        <f t="shared" si="179"/>
        <v>0</v>
      </c>
      <c r="AO104" s="58">
        <f t="shared" si="179"/>
        <v>0</v>
      </c>
      <c r="AP104" s="58">
        <f t="shared" si="179"/>
        <v>0</v>
      </c>
      <c r="AQ104" s="58">
        <f t="shared" si="179"/>
        <v>0</v>
      </c>
      <c r="AR104" s="58">
        <f t="shared" si="179"/>
        <v>0</v>
      </c>
      <c r="AS104" s="58">
        <f t="shared" si="179"/>
        <v>0</v>
      </c>
      <c r="AT104" s="58">
        <f t="shared" si="179"/>
        <v>0</v>
      </c>
      <c r="AU104" s="59">
        <f>SUM(AI104:AT104)</f>
        <v>671.67716615999996</v>
      </c>
      <c r="AV104" s="63">
        <f>AU104+AB104</f>
        <v>49416.248653199997</v>
      </c>
    </row>
    <row r="105" spans="1:48" ht="15.6">
      <c r="A105" s="48" t="s">
        <v>109</v>
      </c>
      <c r="B105" s="49" t="s">
        <v>52</v>
      </c>
      <c r="C105" s="49" t="s">
        <v>53</v>
      </c>
      <c r="D105" s="50" t="s">
        <v>54</v>
      </c>
      <c r="E105" s="50" t="s">
        <v>113</v>
      </c>
      <c r="F105" s="49">
        <v>2008</v>
      </c>
      <c r="G105" s="51">
        <v>87</v>
      </c>
      <c r="H105" s="51">
        <v>2</v>
      </c>
      <c r="I105" s="52">
        <v>2024</v>
      </c>
      <c r="J105" s="53">
        <f>I105+2</f>
        <v>2026</v>
      </c>
      <c r="K105" s="54">
        <v>4.0199999999999996</v>
      </c>
      <c r="L105" s="49">
        <v>0.39</v>
      </c>
      <c r="M105" s="55">
        <v>0.1</v>
      </c>
      <c r="N105" s="56">
        <f>((K105*G105)*L105)*0.00220462*(1-M105)</f>
        <v>0.27063637337879998</v>
      </c>
      <c r="O105" s="57"/>
      <c r="P105" s="58">
        <f>P107*$N105*0.66667</f>
        <v>405.95658984100027</v>
      </c>
      <c r="Q105" s="58">
        <f>Q107*$N105*0.66667</f>
        <v>541.27545312133373</v>
      </c>
      <c r="R105" s="58">
        <f>R107*$N105*0.66667</f>
        <v>405.95658984100027</v>
      </c>
      <c r="S105" s="58">
        <f>S107*$N105*0.66667</f>
        <v>405.95658984100027</v>
      </c>
      <c r="T105" s="58">
        <f t="shared" ref="T105:AA105" si="180">T107*$N105*0.66667</f>
        <v>0</v>
      </c>
      <c r="U105" s="58">
        <f t="shared" si="180"/>
        <v>0</v>
      </c>
      <c r="V105" s="58">
        <f t="shared" si="180"/>
        <v>0</v>
      </c>
      <c r="W105" s="58">
        <f t="shared" si="180"/>
        <v>0</v>
      </c>
      <c r="X105" s="58">
        <f t="shared" si="180"/>
        <v>0</v>
      </c>
      <c r="Y105" s="58">
        <f t="shared" si="180"/>
        <v>0</v>
      </c>
      <c r="Z105" s="58">
        <f t="shared" si="180"/>
        <v>0</v>
      </c>
      <c r="AA105" s="58">
        <f t="shared" si="180"/>
        <v>0</v>
      </c>
      <c r="AB105" s="59">
        <f>SUM(P105:AA105)</f>
        <v>1759.1452226443346</v>
      </c>
      <c r="AC105" s="54">
        <v>0.17</v>
      </c>
      <c r="AD105" s="60"/>
      <c r="AE105" s="60"/>
      <c r="AF105" s="49">
        <v>0.39</v>
      </c>
      <c r="AG105" s="55">
        <v>0.3</v>
      </c>
      <c r="AH105" s="62">
        <f>((SUM(AC105:AE105)*G105)*AF105)*0.00220462*(1-AG105)</f>
        <v>8.9015280354000012E-3</v>
      </c>
      <c r="AI105" s="58">
        <f>AI107*$AH105*0.66667</f>
        <v>13.352358814560267</v>
      </c>
      <c r="AJ105" s="58">
        <f t="shared" ref="AJ105:AT105" si="181">AJ107*$AH105*0.66667</f>
        <v>17.803145086080356</v>
      </c>
      <c r="AK105" s="58">
        <f t="shared" si="181"/>
        <v>13.352358814560267</v>
      </c>
      <c r="AL105" s="58">
        <f t="shared" si="181"/>
        <v>13.352358814560267</v>
      </c>
      <c r="AM105" s="58">
        <f t="shared" si="181"/>
        <v>0</v>
      </c>
      <c r="AN105" s="58">
        <f t="shared" si="181"/>
        <v>0</v>
      </c>
      <c r="AO105" s="58">
        <f t="shared" si="181"/>
        <v>0</v>
      </c>
      <c r="AP105" s="58">
        <f t="shared" si="181"/>
        <v>0</v>
      </c>
      <c r="AQ105" s="58">
        <f t="shared" si="181"/>
        <v>0</v>
      </c>
      <c r="AR105" s="58">
        <f t="shared" si="181"/>
        <v>0</v>
      </c>
      <c r="AS105" s="58">
        <f t="shared" si="181"/>
        <v>0</v>
      </c>
      <c r="AT105" s="58">
        <f t="shared" si="181"/>
        <v>0</v>
      </c>
      <c r="AU105" s="59">
        <f>SUM(AI105:AT105)</f>
        <v>57.860221529761162</v>
      </c>
      <c r="AV105" s="63">
        <f>AU105+AB105</f>
        <v>1817.0054441740958</v>
      </c>
    </row>
    <row r="106" spans="1:48" ht="15.6">
      <c r="A106" s="48" t="s">
        <v>109</v>
      </c>
      <c r="B106" s="49" t="s">
        <v>52</v>
      </c>
      <c r="C106" s="49" t="s">
        <v>53</v>
      </c>
      <c r="D106" s="50" t="s">
        <v>54</v>
      </c>
      <c r="E106" s="50" t="s">
        <v>113</v>
      </c>
      <c r="F106" s="49">
        <v>2008</v>
      </c>
      <c r="G106" s="51">
        <v>87</v>
      </c>
      <c r="H106" s="51">
        <v>2</v>
      </c>
      <c r="I106" s="52">
        <v>2024</v>
      </c>
      <c r="J106" s="53">
        <f>I106+2</f>
        <v>2026</v>
      </c>
      <c r="K106" s="54">
        <v>4.0199999999999996</v>
      </c>
      <c r="L106" s="49">
        <v>0.39</v>
      </c>
      <c r="M106" s="55">
        <v>0.1</v>
      </c>
      <c r="N106" s="56">
        <f>((K106*G106)*L106)*0.00220462*(1-M106)</f>
        <v>0.27063637337879998</v>
      </c>
      <c r="O106" s="57"/>
      <c r="P106" s="58">
        <f t="shared" ref="P106:AA106" si="182">P107*$N106*0.66667</f>
        <v>405.95658984100027</v>
      </c>
      <c r="Q106" s="58">
        <f t="shared" si="182"/>
        <v>541.27545312133373</v>
      </c>
      <c r="R106" s="58">
        <f t="shared" si="182"/>
        <v>405.95658984100027</v>
      </c>
      <c r="S106" s="58">
        <f t="shared" si="182"/>
        <v>405.95658984100027</v>
      </c>
      <c r="T106" s="58">
        <f t="shared" si="182"/>
        <v>0</v>
      </c>
      <c r="U106" s="58">
        <f t="shared" si="182"/>
        <v>0</v>
      </c>
      <c r="V106" s="58">
        <f t="shared" si="182"/>
        <v>0</v>
      </c>
      <c r="W106" s="58">
        <f t="shared" si="182"/>
        <v>0</v>
      </c>
      <c r="X106" s="58">
        <f t="shared" si="182"/>
        <v>0</v>
      </c>
      <c r="Y106" s="58">
        <f t="shared" si="182"/>
        <v>0</v>
      </c>
      <c r="Z106" s="58">
        <f t="shared" si="182"/>
        <v>0</v>
      </c>
      <c r="AA106" s="58">
        <f t="shared" si="182"/>
        <v>0</v>
      </c>
      <c r="AB106" s="59">
        <f>SUM(P106:AA106)</f>
        <v>1759.1452226443346</v>
      </c>
      <c r="AC106" s="54">
        <v>0.17</v>
      </c>
      <c r="AD106" s="60"/>
      <c r="AE106" s="60"/>
      <c r="AF106" s="49">
        <v>0.39</v>
      </c>
      <c r="AG106" s="55">
        <v>0.3</v>
      </c>
      <c r="AH106" s="62">
        <f>((SUM(AC106:AE106)*G106)*AF106)*0.00220462*(1-AG106)</f>
        <v>8.9015280354000012E-3</v>
      </c>
      <c r="AI106" s="58">
        <f t="shared" ref="AI106:AT106" si="183">AI107*$AH106*0.66667</f>
        <v>13.352358814560267</v>
      </c>
      <c r="AJ106" s="58">
        <f t="shared" si="183"/>
        <v>17.803145086080356</v>
      </c>
      <c r="AK106" s="58">
        <f t="shared" si="183"/>
        <v>13.352358814560267</v>
      </c>
      <c r="AL106" s="58">
        <f t="shared" si="183"/>
        <v>13.352358814560267</v>
      </c>
      <c r="AM106" s="58">
        <f t="shared" si="183"/>
        <v>0</v>
      </c>
      <c r="AN106" s="58">
        <f t="shared" si="183"/>
        <v>0</v>
      </c>
      <c r="AO106" s="58">
        <f t="shared" si="183"/>
        <v>0</v>
      </c>
      <c r="AP106" s="58">
        <f t="shared" si="183"/>
        <v>0</v>
      </c>
      <c r="AQ106" s="58">
        <f t="shared" si="183"/>
        <v>0</v>
      </c>
      <c r="AR106" s="58">
        <f t="shared" si="183"/>
        <v>0</v>
      </c>
      <c r="AS106" s="58">
        <f t="shared" si="183"/>
        <v>0</v>
      </c>
      <c r="AT106" s="58">
        <f t="shared" si="183"/>
        <v>0</v>
      </c>
      <c r="AU106" s="59">
        <f>SUM(AI106:AT106)</f>
        <v>57.860221529761162</v>
      </c>
      <c r="AV106" s="63">
        <f>AU106+AB106</f>
        <v>1817.0054441740958</v>
      </c>
    </row>
    <row r="107" spans="1:48" ht="30">
      <c r="A107" s="64" t="s">
        <v>114</v>
      </c>
      <c r="B107" s="65"/>
      <c r="C107" s="65" t="s">
        <v>57</v>
      </c>
      <c r="D107" s="66">
        <v>0.66700000000000004</v>
      </c>
      <c r="E107" s="67"/>
      <c r="F107" s="65"/>
      <c r="G107" s="68"/>
      <c r="H107" s="68"/>
      <c r="I107" s="69"/>
      <c r="J107" s="70"/>
      <c r="K107" s="71"/>
      <c r="L107" s="65"/>
      <c r="M107" s="66"/>
      <c r="N107" s="72"/>
      <c r="O107" s="73" t="s">
        <v>58</v>
      </c>
      <c r="P107" s="74">
        <v>2250</v>
      </c>
      <c r="Q107" s="74">
        <v>3000</v>
      </c>
      <c r="R107" s="74">
        <v>2250</v>
      </c>
      <c r="S107" s="74">
        <v>2250</v>
      </c>
      <c r="T107" s="74"/>
      <c r="U107" s="74"/>
      <c r="V107" s="74"/>
      <c r="W107" s="74"/>
      <c r="X107" s="74"/>
      <c r="Y107" s="74"/>
      <c r="Z107" s="74"/>
      <c r="AA107" s="74"/>
      <c r="AB107" s="75"/>
      <c r="AC107" s="71"/>
      <c r="AD107" s="76"/>
      <c r="AE107" s="76"/>
      <c r="AF107" s="65"/>
      <c r="AG107" s="66"/>
      <c r="AH107" s="77"/>
      <c r="AI107" s="74">
        <f t="shared" ref="AI107:AT107" si="184">P107</f>
        <v>2250</v>
      </c>
      <c r="AJ107" s="74">
        <f t="shared" si="184"/>
        <v>3000</v>
      </c>
      <c r="AK107" s="74">
        <f t="shared" si="184"/>
        <v>2250</v>
      </c>
      <c r="AL107" s="74">
        <f t="shared" si="184"/>
        <v>2250</v>
      </c>
      <c r="AM107" s="74">
        <f t="shared" si="184"/>
        <v>0</v>
      </c>
      <c r="AN107" s="74">
        <f t="shared" si="184"/>
        <v>0</v>
      </c>
      <c r="AO107" s="74">
        <f t="shared" si="184"/>
        <v>0</v>
      </c>
      <c r="AP107" s="74">
        <f t="shared" si="184"/>
        <v>0</v>
      </c>
      <c r="AQ107" s="74">
        <f t="shared" si="184"/>
        <v>0</v>
      </c>
      <c r="AR107" s="74">
        <f t="shared" si="184"/>
        <v>0</v>
      </c>
      <c r="AS107" s="74">
        <f t="shared" si="184"/>
        <v>0</v>
      </c>
      <c r="AT107" s="74">
        <f t="shared" si="184"/>
        <v>0</v>
      </c>
      <c r="AU107" s="75"/>
      <c r="AV107" s="78"/>
    </row>
    <row r="108" spans="1:48" ht="15.6">
      <c r="A108" s="48" t="s">
        <v>115</v>
      </c>
      <c r="B108" s="49" t="s">
        <v>49</v>
      </c>
      <c r="C108" s="50" t="s">
        <v>85</v>
      </c>
      <c r="D108" s="50" t="s">
        <v>92</v>
      </c>
      <c r="E108" s="50" t="s">
        <v>93</v>
      </c>
      <c r="F108" s="49">
        <v>2029</v>
      </c>
      <c r="G108" s="51">
        <v>2000</v>
      </c>
      <c r="H108" s="51" t="s">
        <v>66</v>
      </c>
      <c r="I108" s="81"/>
      <c r="J108" s="82"/>
      <c r="K108" s="54">
        <v>1.04</v>
      </c>
      <c r="L108" s="49">
        <v>0.31</v>
      </c>
      <c r="M108" s="55">
        <v>0</v>
      </c>
      <c r="N108" s="56">
        <f>((K108*G108)*L108)*0.00220462*(1-M108)</f>
        <v>1.4215389759999999</v>
      </c>
      <c r="O108" s="80"/>
      <c r="P108" s="58">
        <f>P112*$N108</f>
        <v>0</v>
      </c>
      <c r="Q108" s="58">
        <f>Q112*$N108</f>
        <v>0</v>
      </c>
      <c r="R108" s="58">
        <f>R112*$N108</f>
        <v>0</v>
      </c>
      <c r="S108" s="58">
        <f>S112*$N108</f>
        <v>0</v>
      </c>
      <c r="T108" s="58">
        <f t="shared" ref="T108:AA108" si="185">T112*$N108</f>
        <v>355.38474399999996</v>
      </c>
      <c r="U108" s="58">
        <f t="shared" si="185"/>
        <v>1421.5389759999998</v>
      </c>
      <c r="V108" s="58">
        <f t="shared" si="185"/>
        <v>1066.1542319999999</v>
      </c>
      <c r="W108" s="58">
        <f t="shared" si="185"/>
        <v>0</v>
      </c>
      <c r="X108" s="58">
        <f t="shared" si="185"/>
        <v>0</v>
      </c>
      <c r="Y108" s="58">
        <f t="shared" si="185"/>
        <v>0</v>
      </c>
      <c r="Z108" s="58">
        <f t="shared" si="185"/>
        <v>0</v>
      </c>
      <c r="AA108" s="58">
        <f t="shared" si="185"/>
        <v>0</v>
      </c>
      <c r="AB108" s="59">
        <f>SUM(P108:AA108)</f>
        <v>2843.0779519999996</v>
      </c>
      <c r="AC108" s="83"/>
      <c r="AD108" s="85">
        <v>5.0000000000000001E-3</v>
      </c>
      <c r="AE108" s="86"/>
      <c r="AF108" s="49">
        <v>0.31</v>
      </c>
      <c r="AG108" s="55">
        <v>0</v>
      </c>
      <c r="AH108" s="62">
        <f>((SUM(AC108:AE108)*G108)*AF108)*0.00220462*(1-AG108)</f>
        <v>6.8343220000000003E-3</v>
      </c>
      <c r="AI108" s="58">
        <f>AI112*$AH108</f>
        <v>0</v>
      </c>
      <c r="AJ108" s="58">
        <f t="shared" ref="AJ108:AT108" si="186">AJ112*$AH108</f>
        <v>0</v>
      </c>
      <c r="AK108" s="58">
        <f t="shared" si="186"/>
        <v>0</v>
      </c>
      <c r="AL108" s="58">
        <f t="shared" si="186"/>
        <v>0</v>
      </c>
      <c r="AM108" s="58">
        <f t="shared" si="186"/>
        <v>1.7085805000000001</v>
      </c>
      <c r="AN108" s="58">
        <f t="shared" si="186"/>
        <v>6.8343220000000002</v>
      </c>
      <c r="AO108" s="58">
        <f t="shared" si="186"/>
        <v>5.1257415000000002</v>
      </c>
      <c r="AP108" s="58">
        <f t="shared" si="186"/>
        <v>0</v>
      </c>
      <c r="AQ108" s="58">
        <f t="shared" si="186"/>
        <v>0</v>
      </c>
      <c r="AR108" s="58">
        <f t="shared" si="186"/>
        <v>0</v>
      </c>
      <c r="AS108" s="58">
        <f t="shared" si="186"/>
        <v>0</v>
      </c>
      <c r="AT108" s="58">
        <f t="shared" si="186"/>
        <v>0</v>
      </c>
      <c r="AU108" s="59">
        <f>SUM(AI108:AT108)</f>
        <v>13.668644</v>
      </c>
      <c r="AV108" s="63">
        <f>AU108+AB108</f>
        <v>2856.7465959999995</v>
      </c>
    </row>
    <row r="109" spans="1:48" ht="15.6">
      <c r="A109" s="48" t="s">
        <v>115</v>
      </c>
      <c r="B109" s="49" t="s">
        <v>49</v>
      </c>
      <c r="C109" s="50" t="s">
        <v>85</v>
      </c>
      <c r="D109" s="50" t="s">
        <v>92</v>
      </c>
      <c r="E109" s="50" t="s">
        <v>94</v>
      </c>
      <c r="F109" s="49">
        <v>2029</v>
      </c>
      <c r="G109" s="51">
        <v>2000</v>
      </c>
      <c r="H109" s="51" t="s">
        <v>66</v>
      </c>
      <c r="I109" s="81"/>
      <c r="J109" s="82"/>
      <c r="K109" s="54">
        <v>1.04</v>
      </c>
      <c r="L109" s="49">
        <v>0.31</v>
      </c>
      <c r="M109" s="55">
        <v>0</v>
      </c>
      <c r="N109" s="56">
        <f>((K109*G109)*L109)*0.00220462*(1-M109)</f>
        <v>1.4215389759999999</v>
      </c>
      <c r="O109" s="80"/>
      <c r="P109" s="58">
        <f>P112*$N109</f>
        <v>0</v>
      </c>
      <c r="Q109" s="58">
        <f>Q112*$N109</f>
        <v>0</v>
      </c>
      <c r="R109" s="58">
        <f>R112*$N109</f>
        <v>0</v>
      </c>
      <c r="S109" s="58">
        <f>S112*$N109</f>
        <v>0</v>
      </c>
      <c r="T109" s="58">
        <f t="shared" ref="T109:AA109" si="187">T112*$N109</f>
        <v>355.38474399999996</v>
      </c>
      <c r="U109" s="58">
        <f t="shared" si="187"/>
        <v>1421.5389759999998</v>
      </c>
      <c r="V109" s="58">
        <f t="shared" si="187"/>
        <v>1066.1542319999999</v>
      </c>
      <c r="W109" s="58">
        <f t="shared" si="187"/>
        <v>0</v>
      </c>
      <c r="X109" s="58">
        <f t="shared" si="187"/>
        <v>0</v>
      </c>
      <c r="Y109" s="58">
        <f t="shared" si="187"/>
        <v>0</v>
      </c>
      <c r="Z109" s="58">
        <f t="shared" si="187"/>
        <v>0</v>
      </c>
      <c r="AA109" s="58">
        <f t="shared" si="187"/>
        <v>0</v>
      </c>
      <c r="AB109" s="59">
        <f>SUM(P109:AA109)</f>
        <v>2843.0779519999996</v>
      </c>
      <c r="AC109" s="83"/>
      <c r="AD109" s="85">
        <v>5.0000000000000001E-3</v>
      </c>
      <c r="AE109" s="86"/>
      <c r="AF109" s="49">
        <v>0.31</v>
      </c>
      <c r="AG109" s="55">
        <v>0</v>
      </c>
      <c r="AH109" s="62">
        <f>((SUM(AC109:AE109)*G109)*AF109)*0.00220462*(1-AG109)</f>
        <v>6.8343220000000003E-3</v>
      </c>
      <c r="AI109" s="58">
        <f>AI112*$AH109</f>
        <v>0</v>
      </c>
      <c r="AJ109" s="58">
        <f t="shared" ref="AJ109:AT109" si="188">AJ112*$AH109</f>
        <v>0</v>
      </c>
      <c r="AK109" s="58">
        <f t="shared" si="188"/>
        <v>0</v>
      </c>
      <c r="AL109" s="58">
        <f t="shared" si="188"/>
        <v>0</v>
      </c>
      <c r="AM109" s="58">
        <f t="shared" si="188"/>
        <v>1.7085805000000001</v>
      </c>
      <c r="AN109" s="58">
        <f t="shared" si="188"/>
        <v>6.8343220000000002</v>
      </c>
      <c r="AO109" s="58">
        <f t="shared" si="188"/>
        <v>5.1257415000000002</v>
      </c>
      <c r="AP109" s="58">
        <f t="shared" si="188"/>
        <v>0</v>
      </c>
      <c r="AQ109" s="58">
        <f t="shared" si="188"/>
        <v>0</v>
      </c>
      <c r="AR109" s="58">
        <f t="shared" si="188"/>
        <v>0</v>
      </c>
      <c r="AS109" s="58">
        <f t="shared" si="188"/>
        <v>0</v>
      </c>
      <c r="AT109" s="58">
        <f t="shared" si="188"/>
        <v>0</v>
      </c>
      <c r="AU109" s="59">
        <f>SUM(AI109:AT109)</f>
        <v>13.668644</v>
      </c>
      <c r="AV109" s="63">
        <f>AU109+AB109</f>
        <v>2856.7465959999995</v>
      </c>
    </row>
    <row r="110" spans="1:48" ht="15.6">
      <c r="A110" s="48" t="s">
        <v>115</v>
      </c>
      <c r="B110" s="49" t="s">
        <v>52</v>
      </c>
      <c r="C110" s="49" t="s">
        <v>53</v>
      </c>
      <c r="D110" s="50" t="s">
        <v>61</v>
      </c>
      <c r="E110" s="50" t="s">
        <v>62</v>
      </c>
      <c r="F110" s="49">
        <v>2029</v>
      </c>
      <c r="G110" s="51">
        <v>162</v>
      </c>
      <c r="H110" s="51" t="s">
        <v>63</v>
      </c>
      <c r="I110" s="81"/>
      <c r="J110" s="82"/>
      <c r="K110" s="83">
        <v>3.22</v>
      </c>
      <c r="L110" s="49">
        <v>0.39</v>
      </c>
      <c r="M110" s="55">
        <v>0</v>
      </c>
      <c r="N110" s="56">
        <f>((K110*G110)*L110)*0.00220462*(1-M110)</f>
        <v>0.44850701095200002</v>
      </c>
      <c r="O110" s="80"/>
      <c r="P110" s="58">
        <f>P112*$N110*0.66667</f>
        <v>0</v>
      </c>
      <c r="Q110" s="58">
        <f>Q112*$N110*0.66667</f>
        <v>0</v>
      </c>
      <c r="R110" s="58">
        <f>R112*$N110*0.66667</f>
        <v>0</v>
      </c>
      <c r="S110" s="58">
        <f>S112*$N110*0.66667</f>
        <v>0</v>
      </c>
      <c r="T110" s="58">
        <f t="shared" ref="T110:AA110" si="189">T112*$N110*0.66667</f>
        <v>74.751542247842465</v>
      </c>
      <c r="U110" s="58">
        <f t="shared" si="189"/>
        <v>299.00616899136986</v>
      </c>
      <c r="V110" s="58">
        <f t="shared" si="189"/>
        <v>224.25462674352741</v>
      </c>
      <c r="W110" s="58">
        <f t="shared" si="189"/>
        <v>0</v>
      </c>
      <c r="X110" s="58">
        <f t="shared" si="189"/>
        <v>0</v>
      </c>
      <c r="Y110" s="58">
        <f t="shared" si="189"/>
        <v>0</v>
      </c>
      <c r="Z110" s="58">
        <f t="shared" si="189"/>
        <v>0</v>
      </c>
      <c r="AA110" s="58">
        <f t="shared" si="189"/>
        <v>0</v>
      </c>
      <c r="AB110" s="59">
        <f>SUM(P110:AA110)</f>
        <v>598.01233798273972</v>
      </c>
      <c r="AC110" s="83"/>
      <c r="AD110" s="60"/>
      <c r="AE110" s="84">
        <v>1.2999999999999999E-2</v>
      </c>
      <c r="AF110" s="49">
        <v>0.39</v>
      </c>
      <c r="AG110" s="55">
        <v>0</v>
      </c>
      <c r="AH110" s="62">
        <f>((SUM(AC110:AE110)*G110)*AF110)*0.00220462*(1-AG110)</f>
        <v>1.8107425908E-3</v>
      </c>
      <c r="AI110" s="58">
        <f>AI112*$AH110*0.66667</f>
        <v>0</v>
      </c>
      <c r="AJ110" s="58">
        <f t="shared" ref="AJ110:AT110" si="190">AJ112*$AH110*0.66667</f>
        <v>0</v>
      </c>
      <c r="AK110" s="58">
        <f t="shared" si="190"/>
        <v>0</v>
      </c>
      <c r="AL110" s="58">
        <f t="shared" si="190"/>
        <v>0</v>
      </c>
      <c r="AM110" s="58">
        <f t="shared" si="190"/>
        <v>0.30179194075215904</v>
      </c>
      <c r="AN110" s="58">
        <f t="shared" si="190"/>
        <v>1.2071677630086362</v>
      </c>
      <c r="AO110" s="58">
        <f t="shared" si="190"/>
        <v>0.90537582225647695</v>
      </c>
      <c r="AP110" s="58">
        <f t="shared" si="190"/>
        <v>0</v>
      </c>
      <c r="AQ110" s="58">
        <f t="shared" si="190"/>
        <v>0</v>
      </c>
      <c r="AR110" s="58">
        <f t="shared" si="190"/>
        <v>0</v>
      </c>
      <c r="AS110" s="58">
        <f t="shared" si="190"/>
        <v>0</v>
      </c>
      <c r="AT110" s="58">
        <f t="shared" si="190"/>
        <v>0</v>
      </c>
      <c r="AU110" s="59">
        <f>SUM(AI110:AT110)</f>
        <v>2.4143355260172719</v>
      </c>
      <c r="AV110" s="63">
        <f>AU110+AB110</f>
        <v>600.42667350875695</v>
      </c>
    </row>
    <row r="111" spans="1:48" ht="15.6">
      <c r="A111" s="48" t="s">
        <v>115</v>
      </c>
      <c r="B111" s="49" t="s">
        <v>52</v>
      </c>
      <c r="C111" s="49" t="s">
        <v>53</v>
      </c>
      <c r="D111" s="50" t="s">
        <v>61</v>
      </c>
      <c r="E111" s="50" t="s">
        <v>62</v>
      </c>
      <c r="F111" s="49">
        <v>2029</v>
      </c>
      <c r="G111" s="51">
        <v>162</v>
      </c>
      <c r="H111" s="51" t="s">
        <v>63</v>
      </c>
      <c r="I111" s="81"/>
      <c r="J111" s="82"/>
      <c r="K111" s="83">
        <v>3.22</v>
      </c>
      <c r="L111" s="49">
        <v>0.39</v>
      </c>
      <c r="M111" s="55">
        <v>0</v>
      </c>
      <c r="N111" s="56">
        <f>((K111*G111)*L111)*0.00220462*(1-M111)</f>
        <v>0.44850701095200002</v>
      </c>
      <c r="O111" s="80"/>
      <c r="P111" s="58">
        <f t="shared" ref="P111:AA111" si="191">P112*$N111*0.66667</f>
        <v>0</v>
      </c>
      <c r="Q111" s="58">
        <f t="shared" si="191"/>
        <v>0</v>
      </c>
      <c r="R111" s="58">
        <f t="shared" si="191"/>
        <v>0</v>
      </c>
      <c r="S111" s="58">
        <f t="shared" si="191"/>
        <v>0</v>
      </c>
      <c r="T111" s="58">
        <f t="shared" si="191"/>
        <v>74.751542247842465</v>
      </c>
      <c r="U111" s="58">
        <f t="shared" si="191"/>
        <v>299.00616899136986</v>
      </c>
      <c r="V111" s="58">
        <f t="shared" si="191"/>
        <v>224.25462674352741</v>
      </c>
      <c r="W111" s="58">
        <f t="shared" si="191"/>
        <v>0</v>
      </c>
      <c r="X111" s="58">
        <f t="shared" si="191"/>
        <v>0</v>
      </c>
      <c r="Y111" s="58">
        <f t="shared" si="191"/>
        <v>0</v>
      </c>
      <c r="Z111" s="58">
        <f t="shared" si="191"/>
        <v>0</v>
      </c>
      <c r="AA111" s="58">
        <f t="shared" si="191"/>
        <v>0</v>
      </c>
      <c r="AB111" s="59">
        <f>SUM(P111:AA111)</f>
        <v>598.01233798273972</v>
      </c>
      <c r="AC111" s="83"/>
      <c r="AD111" s="60"/>
      <c r="AE111" s="84">
        <v>1.2999999999999999E-2</v>
      </c>
      <c r="AF111" s="49">
        <v>0.39</v>
      </c>
      <c r="AG111" s="55">
        <v>0</v>
      </c>
      <c r="AH111" s="62">
        <f>((SUM(AC111:AE111)*G111)*AF111)*0.00220462*(1-AG111)</f>
        <v>1.8107425908E-3</v>
      </c>
      <c r="AI111" s="58">
        <f t="shared" ref="AI111:AT111" si="192">AI112*$AH111*0.66667</f>
        <v>0</v>
      </c>
      <c r="AJ111" s="58">
        <f t="shared" si="192"/>
        <v>0</v>
      </c>
      <c r="AK111" s="58">
        <f t="shared" si="192"/>
        <v>0</v>
      </c>
      <c r="AL111" s="58">
        <f t="shared" si="192"/>
        <v>0</v>
      </c>
      <c r="AM111" s="58">
        <f t="shared" si="192"/>
        <v>0.30179194075215904</v>
      </c>
      <c r="AN111" s="58">
        <f t="shared" si="192"/>
        <v>1.2071677630086362</v>
      </c>
      <c r="AO111" s="58">
        <f t="shared" si="192"/>
        <v>0.90537582225647695</v>
      </c>
      <c r="AP111" s="58">
        <f t="shared" si="192"/>
        <v>0</v>
      </c>
      <c r="AQ111" s="58">
        <f t="shared" si="192"/>
        <v>0</v>
      </c>
      <c r="AR111" s="58">
        <f t="shared" si="192"/>
        <v>0</v>
      </c>
      <c r="AS111" s="58">
        <f t="shared" si="192"/>
        <v>0</v>
      </c>
      <c r="AT111" s="58">
        <f t="shared" si="192"/>
        <v>0</v>
      </c>
      <c r="AU111" s="59">
        <f>SUM(AI111:AT111)</f>
        <v>2.4143355260172719</v>
      </c>
      <c r="AV111" s="63">
        <f>AU111+AB111</f>
        <v>600.42667350875695</v>
      </c>
    </row>
    <row r="112" spans="1:48" ht="30">
      <c r="A112" s="64" t="s">
        <v>116</v>
      </c>
      <c r="B112" s="65"/>
      <c r="C112" s="65" t="s">
        <v>57</v>
      </c>
      <c r="D112" s="66">
        <v>0.66700000000000004</v>
      </c>
      <c r="E112" s="67"/>
      <c r="F112" s="65"/>
      <c r="G112" s="68"/>
      <c r="H112" s="68"/>
      <c r="I112" s="69"/>
      <c r="J112" s="70"/>
      <c r="K112" s="71"/>
      <c r="L112" s="65"/>
      <c r="M112" s="66"/>
      <c r="N112" s="72"/>
      <c r="O112" s="73" t="s">
        <v>58</v>
      </c>
      <c r="P112" s="74"/>
      <c r="Q112" s="74"/>
      <c r="R112" s="74"/>
      <c r="S112" s="74"/>
      <c r="T112" s="74">
        <v>250</v>
      </c>
      <c r="U112" s="74">
        <v>1000</v>
      </c>
      <c r="V112" s="74">
        <v>750</v>
      </c>
      <c r="W112" s="74"/>
      <c r="X112" s="74"/>
      <c r="Y112" s="74"/>
      <c r="Z112" s="74"/>
      <c r="AA112" s="74"/>
      <c r="AB112" s="75"/>
      <c r="AC112" s="71"/>
      <c r="AD112" s="76"/>
      <c r="AE112" s="76"/>
      <c r="AF112" s="65"/>
      <c r="AG112" s="66"/>
      <c r="AH112" s="77"/>
      <c r="AI112" s="74">
        <f t="shared" ref="AI112:AT112" si="193">P112</f>
        <v>0</v>
      </c>
      <c r="AJ112" s="74">
        <f t="shared" si="193"/>
        <v>0</v>
      </c>
      <c r="AK112" s="74">
        <f t="shared" si="193"/>
        <v>0</v>
      </c>
      <c r="AL112" s="74">
        <f t="shared" si="193"/>
        <v>0</v>
      </c>
      <c r="AM112" s="74">
        <f t="shared" si="193"/>
        <v>250</v>
      </c>
      <c r="AN112" s="74">
        <f t="shared" si="193"/>
        <v>1000</v>
      </c>
      <c r="AO112" s="74">
        <f t="shared" si="193"/>
        <v>750</v>
      </c>
      <c r="AP112" s="74">
        <f t="shared" si="193"/>
        <v>0</v>
      </c>
      <c r="AQ112" s="74">
        <f t="shared" si="193"/>
        <v>0</v>
      </c>
      <c r="AR112" s="74">
        <f t="shared" si="193"/>
        <v>0</v>
      </c>
      <c r="AS112" s="74">
        <f t="shared" si="193"/>
        <v>0</v>
      </c>
      <c r="AT112" s="74">
        <f t="shared" si="193"/>
        <v>0</v>
      </c>
      <c r="AU112" s="75"/>
      <c r="AV112" s="78"/>
    </row>
    <row r="113" spans="1:48" ht="15.6">
      <c r="A113" s="87" t="s">
        <v>117</v>
      </c>
      <c r="B113" s="49" t="s">
        <v>49</v>
      </c>
      <c r="C113" s="50" t="s">
        <v>85</v>
      </c>
      <c r="D113" s="50" t="s">
        <v>118</v>
      </c>
      <c r="E113" s="50" t="s">
        <v>119</v>
      </c>
      <c r="F113" s="49">
        <v>2007</v>
      </c>
      <c r="G113" s="51">
        <v>1410</v>
      </c>
      <c r="H113" s="51">
        <v>2</v>
      </c>
      <c r="I113" s="52">
        <v>2024</v>
      </c>
      <c r="J113" s="53">
        <f>I113+2</f>
        <v>2026</v>
      </c>
      <c r="K113" s="54">
        <v>5.08</v>
      </c>
      <c r="L113" s="49">
        <v>0.31</v>
      </c>
      <c r="M113" s="55">
        <v>0.1</v>
      </c>
      <c r="N113" s="56">
        <f>((K113*G113)*L113)*0.00220462*(1-M113)</f>
        <v>4.4057593459440003</v>
      </c>
      <c r="O113" s="57"/>
      <c r="P113" s="58">
        <f>P117*$N113</f>
        <v>8811.5186918880008</v>
      </c>
      <c r="Q113" s="58">
        <f>Q117*$N113</f>
        <v>8811.5186918880008</v>
      </c>
      <c r="R113" s="58">
        <f>R117*$N113</f>
        <v>1101.4398364860001</v>
      </c>
      <c r="S113" s="58">
        <f>S117*$N113</f>
        <v>0</v>
      </c>
      <c r="T113" s="58">
        <f t="shared" ref="T113:AA113" si="194">T117*$N113</f>
        <v>0</v>
      </c>
      <c r="U113" s="58">
        <f t="shared" si="194"/>
        <v>0</v>
      </c>
      <c r="V113" s="58">
        <f t="shared" si="194"/>
        <v>0</v>
      </c>
      <c r="W113" s="58">
        <f t="shared" si="194"/>
        <v>0</v>
      </c>
      <c r="X113" s="58">
        <f t="shared" si="194"/>
        <v>0</v>
      </c>
      <c r="Y113" s="58">
        <f t="shared" si="194"/>
        <v>0</v>
      </c>
      <c r="Z113" s="58">
        <f t="shared" si="194"/>
        <v>0</v>
      </c>
      <c r="AA113" s="58">
        <f t="shared" si="194"/>
        <v>0</v>
      </c>
      <c r="AB113" s="59">
        <f>SUM(P113:AA113)</f>
        <v>18724.477220262001</v>
      </c>
      <c r="AC113" s="54">
        <v>0.09</v>
      </c>
      <c r="AD113" s="60"/>
      <c r="AE113" s="61"/>
      <c r="AF113" s="49">
        <v>0.31</v>
      </c>
      <c r="AG113" s="55">
        <v>0.3</v>
      </c>
      <c r="AH113" s="62">
        <f>((SUM(AC113:AE113)*G113)*AF113)*0.00220462*(1-AG113)</f>
        <v>6.0709282326000001E-2</v>
      </c>
      <c r="AI113" s="58">
        <f>AI117*$AH113</f>
        <v>121.418564652</v>
      </c>
      <c r="AJ113" s="58">
        <f t="shared" ref="AJ113:AT113" si="195">AJ117*$AH113</f>
        <v>121.418564652</v>
      </c>
      <c r="AK113" s="58">
        <f t="shared" si="195"/>
        <v>15.1773205815</v>
      </c>
      <c r="AL113" s="58">
        <f t="shared" si="195"/>
        <v>0</v>
      </c>
      <c r="AM113" s="58">
        <f t="shared" si="195"/>
        <v>0</v>
      </c>
      <c r="AN113" s="58">
        <f t="shared" si="195"/>
        <v>0</v>
      </c>
      <c r="AO113" s="58">
        <f t="shared" si="195"/>
        <v>0</v>
      </c>
      <c r="AP113" s="58">
        <f t="shared" si="195"/>
        <v>0</v>
      </c>
      <c r="AQ113" s="58">
        <f t="shared" si="195"/>
        <v>0</v>
      </c>
      <c r="AR113" s="58">
        <f t="shared" si="195"/>
        <v>0</v>
      </c>
      <c r="AS113" s="58">
        <f t="shared" si="195"/>
        <v>0</v>
      </c>
      <c r="AT113" s="58">
        <f t="shared" si="195"/>
        <v>0</v>
      </c>
      <c r="AU113" s="59">
        <f>SUM(AI113:AT113)</f>
        <v>258.01444988550003</v>
      </c>
      <c r="AV113" s="63">
        <f>AU113+AB113</f>
        <v>18982.491670147501</v>
      </c>
    </row>
    <row r="114" spans="1:48" ht="15.6">
      <c r="A114" s="87" t="s">
        <v>117</v>
      </c>
      <c r="B114" s="49" t="s">
        <v>49</v>
      </c>
      <c r="C114" s="50" t="s">
        <v>85</v>
      </c>
      <c r="D114" s="50" t="s">
        <v>118</v>
      </c>
      <c r="E114" s="50" t="s">
        <v>119</v>
      </c>
      <c r="F114" s="49">
        <v>2010</v>
      </c>
      <c r="G114" s="51">
        <v>1410</v>
      </c>
      <c r="H114" s="51">
        <v>2</v>
      </c>
      <c r="I114" s="52">
        <v>2025</v>
      </c>
      <c r="J114" s="53">
        <f>I114+2</f>
        <v>2027</v>
      </c>
      <c r="K114" s="54">
        <v>5.08</v>
      </c>
      <c r="L114" s="49">
        <v>0.31</v>
      </c>
      <c r="M114" s="55">
        <v>0.1</v>
      </c>
      <c r="N114" s="56">
        <f>((K114*G114)*L114)*0.00220462*(1-M114)</f>
        <v>4.4057593459440003</v>
      </c>
      <c r="O114" s="57"/>
      <c r="P114" s="58">
        <f>P117*$N114</f>
        <v>8811.5186918880008</v>
      </c>
      <c r="Q114" s="58">
        <f>Q117*$N114</f>
        <v>8811.5186918880008</v>
      </c>
      <c r="R114" s="58">
        <f>R117*$N114</f>
        <v>1101.4398364860001</v>
      </c>
      <c r="S114" s="58">
        <f>S117*$N114</f>
        <v>0</v>
      </c>
      <c r="T114" s="58">
        <f t="shared" ref="T114:AA114" si="196">T117*$N114</f>
        <v>0</v>
      </c>
      <c r="U114" s="58">
        <f t="shared" si="196"/>
        <v>0</v>
      </c>
      <c r="V114" s="58">
        <f t="shared" si="196"/>
        <v>0</v>
      </c>
      <c r="W114" s="58">
        <f t="shared" si="196"/>
        <v>0</v>
      </c>
      <c r="X114" s="58">
        <f t="shared" si="196"/>
        <v>0</v>
      </c>
      <c r="Y114" s="58">
        <f t="shared" si="196"/>
        <v>0</v>
      </c>
      <c r="Z114" s="58">
        <f t="shared" si="196"/>
        <v>0</v>
      </c>
      <c r="AA114" s="58">
        <f t="shared" si="196"/>
        <v>0</v>
      </c>
      <c r="AB114" s="59">
        <f>SUM(P114:AA114)</f>
        <v>18724.477220262001</v>
      </c>
      <c r="AC114" s="54">
        <v>0.09</v>
      </c>
      <c r="AD114" s="60"/>
      <c r="AE114" s="61"/>
      <c r="AF114" s="49">
        <v>0.31</v>
      </c>
      <c r="AG114" s="55">
        <v>0.3</v>
      </c>
      <c r="AH114" s="62">
        <f>((SUM(AC114:AE114)*G114)*AF114)*0.00220462*(1-AG114)</f>
        <v>6.0709282326000001E-2</v>
      </c>
      <c r="AI114" s="58">
        <f>AI117*$AH114</f>
        <v>121.418564652</v>
      </c>
      <c r="AJ114" s="58">
        <f t="shared" ref="AJ114:AT114" si="197">AJ117*$AH114</f>
        <v>121.418564652</v>
      </c>
      <c r="AK114" s="58">
        <f t="shared" si="197"/>
        <v>15.1773205815</v>
      </c>
      <c r="AL114" s="58">
        <f t="shared" si="197"/>
        <v>0</v>
      </c>
      <c r="AM114" s="58">
        <f t="shared" si="197"/>
        <v>0</v>
      </c>
      <c r="AN114" s="58">
        <f t="shared" si="197"/>
        <v>0</v>
      </c>
      <c r="AO114" s="58">
        <f t="shared" si="197"/>
        <v>0</v>
      </c>
      <c r="AP114" s="58">
        <f t="shared" si="197"/>
        <v>0</v>
      </c>
      <c r="AQ114" s="58">
        <f t="shared" si="197"/>
        <v>0</v>
      </c>
      <c r="AR114" s="58">
        <f t="shared" si="197"/>
        <v>0</v>
      </c>
      <c r="AS114" s="58">
        <f t="shared" si="197"/>
        <v>0</v>
      </c>
      <c r="AT114" s="58">
        <f t="shared" si="197"/>
        <v>0</v>
      </c>
      <c r="AU114" s="59">
        <f>SUM(AI114:AT114)</f>
        <v>258.01444988550003</v>
      </c>
      <c r="AV114" s="63">
        <f>AU114+AB114</f>
        <v>18982.491670147501</v>
      </c>
    </row>
    <row r="115" spans="1:48" ht="15.6">
      <c r="A115" s="87" t="s">
        <v>117</v>
      </c>
      <c r="B115" s="49" t="s">
        <v>52</v>
      </c>
      <c r="C115" s="49" t="s">
        <v>53</v>
      </c>
      <c r="D115" s="50" t="s">
        <v>120</v>
      </c>
      <c r="E115" s="50" t="s">
        <v>113</v>
      </c>
      <c r="F115" s="49">
        <v>2008</v>
      </c>
      <c r="G115" s="51">
        <v>87</v>
      </c>
      <c r="H115" s="51">
        <v>2</v>
      </c>
      <c r="I115" s="52">
        <v>2024</v>
      </c>
      <c r="J115" s="53">
        <f>I115+2</f>
        <v>2026</v>
      </c>
      <c r="K115" s="54">
        <v>4.0199999999999996</v>
      </c>
      <c r="L115" s="49">
        <v>0.39</v>
      </c>
      <c r="M115" s="55">
        <v>0.1</v>
      </c>
      <c r="N115" s="56">
        <f>((K115*G115)*L115)*0.00220462*(1-M115)</f>
        <v>0.27063637337879998</v>
      </c>
      <c r="O115" s="57"/>
      <c r="P115" s="58">
        <f>P117*$N115*0.66667</f>
        <v>360.85030208088915</v>
      </c>
      <c r="Q115" s="58">
        <f>Q117*$N115*0.66667</f>
        <v>360.85030208088915</v>
      </c>
      <c r="R115" s="58">
        <f>R117*$N115*0.66667</f>
        <v>45.106287760111144</v>
      </c>
      <c r="S115" s="58">
        <f>S117*$N115*0.66667</f>
        <v>0</v>
      </c>
      <c r="T115" s="58">
        <f t="shared" ref="T115:AA115" si="198">T117*$N115*0.66667</f>
        <v>0</v>
      </c>
      <c r="U115" s="58">
        <f t="shared" si="198"/>
        <v>0</v>
      </c>
      <c r="V115" s="58">
        <f t="shared" si="198"/>
        <v>0</v>
      </c>
      <c r="W115" s="58">
        <f t="shared" si="198"/>
        <v>0</v>
      </c>
      <c r="X115" s="58">
        <f t="shared" si="198"/>
        <v>0</v>
      </c>
      <c r="Y115" s="58">
        <f t="shared" si="198"/>
        <v>0</v>
      </c>
      <c r="Z115" s="58">
        <f t="shared" si="198"/>
        <v>0</v>
      </c>
      <c r="AA115" s="58">
        <f t="shared" si="198"/>
        <v>0</v>
      </c>
      <c r="AB115" s="59">
        <f>SUM(P115:AA115)</f>
        <v>766.80689192188947</v>
      </c>
      <c r="AC115" s="54">
        <v>0.17</v>
      </c>
      <c r="AD115" s="60"/>
      <c r="AE115" s="60"/>
      <c r="AF115" s="49">
        <v>0.39</v>
      </c>
      <c r="AG115" s="55">
        <v>0.3</v>
      </c>
      <c r="AH115" s="62">
        <f>((SUM(AC115:AE115)*G115)*AF115)*0.00220462*(1-AG115)</f>
        <v>8.9015280354000012E-3</v>
      </c>
      <c r="AI115" s="58">
        <f>AI117*$AH115*0.66667</f>
        <v>11.868763390720238</v>
      </c>
      <c r="AJ115" s="58">
        <f t="shared" ref="AJ115:AT115" si="199">AJ117*$AH115*0.66667</f>
        <v>11.868763390720238</v>
      </c>
      <c r="AK115" s="58">
        <f t="shared" si="199"/>
        <v>1.4835954238400297</v>
      </c>
      <c r="AL115" s="58">
        <f t="shared" si="199"/>
        <v>0</v>
      </c>
      <c r="AM115" s="58">
        <f t="shared" si="199"/>
        <v>0</v>
      </c>
      <c r="AN115" s="58">
        <f t="shared" si="199"/>
        <v>0</v>
      </c>
      <c r="AO115" s="58">
        <f t="shared" si="199"/>
        <v>0</v>
      </c>
      <c r="AP115" s="58">
        <f t="shared" si="199"/>
        <v>0</v>
      </c>
      <c r="AQ115" s="58">
        <f t="shared" si="199"/>
        <v>0</v>
      </c>
      <c r="AR115" s="58">
        <f t="shared" si="199"/>
        <v>0</v>
      </c>
      <c r="AS115" s="58">
        <f t="shared" si="199"/>
        <v>0</v>
      </c>
      <c r="AT115" s="58">
        <f t="shared" si="199"/>
        <v>0</v>
      </c>
      <c r="AU115" s="59">
        <f>SUM(AI115:AT115)</f>
        <v>25.221122205280505</v>
      </c>
      <c r="AV115" s="63">
        <f>AU115+AB115</f>
        <v>792.02801412716997</v>
      </c>
    </row>
    <row r="116" spans="1:48" ht="15.6">
      <c r="A116" s="87" t="s">
        <v>117</v>
      </c>
      <c r="B116" s="49" t="s">
        <v>52</v>
      </c>
      <c r="C116" s="49" t="s">
        <v>53</v>
      </c>
      <c r="D116" s="50" t="s">
        <v>120</v>
      </c>
      <c r="E116" s="50" t="s">
        <v>113</v>
      </c>
      <c r="F116" s="49">
        <v>2008</v>
      </c>
      <c r="G116" s="51">
        <v>87</v>
      </c>
      <c r="H116" s="51">
        <v>2</v>
      </c>
      <c r="I116" s="52">
        <v>2024</v>
      </c>
      <c r="J116" s="53">
        <f>I116+2</f>
        <v>2026</v>
      </c>
      <c r="K116" s="54">
        <v>4.0199999999999996</v>
      </c>
      <c r="L116" s="49">
        <v>0.39</v>
      </c>
      <c r="M116" s="55">
        <v>0.1</v>
      </c>
      <c r="N116" s="56">
        <f>((K116*G116)*L116)*0.00220462*(1-M116)</f>
        <v>0.27063637337879998</v>
      </c>
      <c r="O116" s="57"/>
      <c r="P116" s="58">
        <f t="shared" ref="P116:AA116" si="200">P117*$N116*0.66667</f>
        <v>360.85030208088915</v>
      </c>
      <c r="Q116" s="58">
        <f t="shared" si="200"/>
        <v>360.85030208088915</v>
      </c>
      <c r="R116" s="58">
        <f t="shared" si="200"/>
        <v>45.106287760111144</v>
      </c>
      <c r="S116" s="58">
        <f t="shared" si="200"/>
        <v>0</v>
      </c>
      <c r="T116" s="58">
        <f t="shared" si="200"/>
        <v>0</v>
      </c>
      <c r="U116" s="58">
        <f t="shared" si="200"/>
        <v>0</v>
      </c>
      <c r="V116" s="58">
        <f t="shared" si="200"/>
        <v>0</v>
      </c>
      <c r="W116" s="58">
        <f t="shared" si="200"/>
        <v>0</v>
      </c>
      <c r="X116" s="58">
        <f t="shared" si="200"/>
        <v>0</v>
      </c>
      <c r="Y116" s="58">
        <f t="shared" si="200"/>
        <v>0</v>
      </c>
      <c r="Z116" s="58">
        <f t="shared" si="200"/>
        <v>0</v>
      </c>
      <c r="AA116" s="58">
        <f t="shared" si="200"/>
        <v>0</v>
      </c>
      <c r="AB116" s="59">
        <f>SUM(P116:AA116)</f>
        <v>766.80689192188947</v>
      </c>
      <c r="AC116" s="54">
        <v>0.17</v>
      </c>
      <c r="AD116" s="60"/>
      <c r="AE116" s="60"/>
      <c r="AF116" s="49">
        <v>0.39</v>
      </c>
      <c r="AG116" s="55">
        <v>0.3</v>
      </c>
      <c r="AH116" s="62">
        <f>((SUM(AC116:AE116)*G116)*AF116)*0.00220462*(1-AG116)</f>
        <v>8.9015280354000012E-3</v>
      </c>
      <c r="AI116" s="58">
        <f t="shared" ref="AI116:AT116" si="201">AI117*$AH116*0.66667</f>
        <v>11.868763390720238</v>
      </c>
      <c r="AJ116" s="58">
        <f t="shared" si="201"/>
        <v>11.868763390720238</v>
      </c>
      <c r="AK116" s="58">
        <f t="shared" si="201"/>
        <v>1.4835954238400297</v>
      </c>
      <c r="AL116" s="58">
        <f t="shared" si="201"/>
        <v>0</v>
      </c>
      <c r="AM116" s="58">
        <f t="shared" si="201"/>
        <v>0</v>
      </c>
      <c r="AN116" s="58">
        <f t="shared" si="201"/>
        <v>0</v>
      </c>
      <c r="AO116" s="58">
        <f t="shared" si="201"/>
        <v>0</v>
      </c>
      <c r="AP116" s="58">
        <f t="shared" si="201"/>
        <v>0</v>
      </c>
      <c r="AQ116" s="58">
        <f t="shared" si="201"/>
        <v>0</v>
      </c>
      <c r="AR116" s="58">
        <f t="shared" si="201"/>
        <v>0</v>
      </c>
      <c r="AS116" s="58">
        <f t="shared" si="201"/>
        <v>0</v>
      </c>
      <c r="AT116" s="58">
        <f t="shared" si="201"/>
        <v>0</v>
      </c>
      <c r="AU116" s="59">
        <f>SUM(AI116:AT116)</f>
        <v>25.221122205280505</v>
      </c>
      <c r="AV116" s="63">
        <f>AU116+AB116</f>
        <v>792.02801412716997</v>
      </c>
    </row>
    <row r="117" spans="1:48" ht="30">
      <c r="A117" s="64" t="s">
        <v>121</v>
      </c>
      <c r="B117" s="65"/>
      <c r="C117" s="65" t="s">
        <v>57</v>
      </c>
      <c r="D117" s="66">
        <v>0.66700000000000004</v>
      </c>
      <c r="E117" s="67"/>
      <c r="F117" s="65"/>
      <c r="G117" s="68"/>
      <c r="H117" s="68"/>
      <c r="I117" s="69"/>
      <c r="J117" s="70"/>
      <c r="K117" s="71"/>
      <c r="L117" s="65"/>
      <c r="M117" s="66"/>
      <c r="N117" s="72"/>
      <c r="O117" s="73" t="s">
        <v>58</v>
      </c>
      <c r="P117" s="74">
        <v>2000</v>
      </c>
      <c r="Q117" s="74">
        <v>2000</v>
      </c>
      <c r="R117" s="74">
        <v>250</v>
      </c>
      <c r="S117" s="74"/>
      <c r="T117" s="74"/>
      <c r="U117" s="74"/>
      <c r="V117" s="74"/>
      <c r="W117" s="74"/>
      <c r="X117" s="74"/>
      <c r="Y117" s="74"/>
      <c r="Z117" s="74"/>
      <c r="AA117" s="74"/>
      <c r="AB117" s="75"/>
      <c r="AC117" s="71"/>
      <c r="AD117" s="76"/>
      <c r="AE117" s="76"/>
      <c r="AF117" s="65"/>
      <c r="AG117" s="66"/>
      <c r="AH117" s="77"/>
      <c r="AI117" s="74">
        <f t="shared" ref="AI117:AT117" si="202">P117</f>
        <v>2000</v>
      </c>
      <c r="AJ117" s="74">
        <f t="shared" si="202"/>
        <v>2000</v>
      </c>
      <c r="AK117" s="74">
        <f t="shared" si="202"/>
        <v>250</v>
      </c>
      <c r="AL117" s="74">
        <f t="shared" si="202"/>
        <v>0</v>
      </c>
      <c r="AM117" s="74">
        <f t="shared" si="202"/>
        <v>0</v>
      </c>
      <c r="AN117" s="74">
        <f t="shared" si="202"/>
        <v>0</v>
      </c>
      <c r="AO117" s="74">
        <f t="shared" si="202"/>
        <v>0</v>
      </c>
      <c r="AP117" s="74">
        <f t="shared" si="202"/>
        <v>0</v>
      </c>
      <c r="AQ117" s="74">
        <f t="shared" si="202"/>
        <v>0</v>
      </c>
      <c r="AR117" s="74">
        <f t="shared" si="202"/>
        <v>0</v>
      </c>
      <c r="AS117" s="74">
        <f t="shared" si="202"/>
        <v>0</v>
      </c>
      <c r="AT117" s="74">
        <f t="shared" si="202"/>
        <v>0</v>
      </c>
      <c r="AU117" s="75"/>
      <c r="AV117" s="78"/>
    </row>
    <row r="118" spans="1:48" ht="15.6">
      <c r="A118" s="89" t="s">
        <v>122</v>
      </c>
      <c r="B118" s="49" t="s">
        <v>49</v>
      </c>
      <c r="C118" s="50" t="s">
        <v>85</v>
      </c>
      <c r="D118" s="50" t="s">
        <v>123</v>
      </c>
      <c r="E118" s="50" t="s">
        <v>124</v>
      </c>
      <c r="F118" s="49">
        <v>2017</v>
      </c>
      <c r="G118" s="51">
        <v>3433</v>
      </c>
      <c r="H118" s="51">
        <v>4</v>
      </c>
      <c r="I118" s="79">
        <v>2027</v>
      </c>
      <c r="J118" s="53">
        <f>I118+2</f>
        <v>2029</v>
      </c>
      <c r="K118" s="54">
        <v>1.04</v>
      </c>
      <c r="L118" s="49">
        <v>0.31</v>
      </c>
      <c r="M118" s="55">
        <v>0</v>
      </c>
      <c r="N118" s="56">
        <f>((K118*G118)*L118)*0.00220462*(1-M118)</f>
        <v>2.4400716523040002</v>
      </c>
      <c r="O118" s="80"/>
      <c r="P118" s="58">
        <f>P122*$N118</f>
        <v>4880.1433046080001</v>
      </c>
      <c r="Q118" s="58">
        <f>Q122*$N118</f>
        <v>4270.1253915320003</v>
      </c>
      <c r="R118" s="58">
        <f>R122*$N118</f>
        <v>4270.1253915320003</v>
      </c>
      <c r="S118" s="58">
        <f>S122*$N118</f>
        <v>4270.1253915320003</v>
      </c>
      <c r="T118" s="58">
        <f t="shared" ref="T118:AA118" si="203">T122*$N118</f>
        <v>4880.1433046080001</v>
      </c>
      <c r="U118" s="58">
        <f t="shared" si="203"/>
        <v>7320.2149569120011</v>
      </c>
      <c r="V118" s="58">
        <f t="shared" si="203"/>
        <v>6100.1791307600006</v>
      </c>
      <c r="W118" s="58">
        <f t="shared" si="203"/>
        <v>0</v>
      </c>
      <c r="X118" s="58">
        <f t="shared" si="203"/>
        <v>0</v>
      </c>
      <c r="Y118" s="58">
        <f t="shared" si="203"/>
        <v>0</v>
      </c>
      <c r="Z118" s="58">
        <f t="shared" si="203"/>
        <v>0</v>
      </c>
      <c r="AA118" s="58">
        <f t="shared" si="203"/>
        <v>0</v>
      </c>
      <c r="AB118" s="59">
        <f>SUM(P118:AA118)</f>
        <v>35991.056871484005</v>
      </c>
      <c r="AC118" s="54">
        <v>0.03</v>
      </c>
      <c r="AD118" s="85"/>
      <c r="AE118" s="86"/>
      <c r="AF118" s="49">
        <v>0.31</v>
      </c>
      <c r="AG118" s="55">
        <v>0.3</v>
      </c>
      <c r="AH118" s="62">
        <f>((SUM(AC118:AE118)*G118)*AF118)*0.00220462*(1-AG118)</f>
        <v>4.92706775946E-2</v>
      </c>
      <c r="AI118" s="58">
        <f>AI122*$AH118</f>
        <v>98.541355189200004</v>
      </c>
      <c r="AJ118" s="58">
        <f t="shared" ref="AJ118:AT118" si="204">AJ122*$AH118</f>
        <v>86.223685790549993</v>
      </c>
      <c r="AK118" s="58">
        <f t="shared" si="204"/>
        <v>86.223685790549993</v>
      </c>
      <c r="AL118" s="58">
        <f t="shared" si="204"/>
        <v>86.223685790549993</v>
      </c>
      <c r="AM118" s="58">
        <f t="shared" si="204"/>
        <v>98.541355189200004</v>
      </c>
      <c r="AN118" s="58">
        <f t="shared" si="204"/>
        <v>147.81203278379999</v>
      </c>
      <c r="AO118" s="58">
        <f t="shared" si="204"/>
        <v>123.1766939865</v>
      </c>
      <c r="AP118" s="58">
        <f t="shared" si="204"/>
        <v>0</v>
      </c>
      <c r="AQ118" s="58">
        <f t="shared" si="204"/>
        <v>0</v>
      </c>
      <c r="AR118" s="58">
        <f t="shared" si="204"/>
        <v>0</v>
      </c>
      <c r="AS118" s="58">
        <f t="shared" si="204"/>
        <v>0</v>
      </c>
      <c r="AT118" s="58">
        <f t="shared" si="204"/>
        <v>0</v>
      </c>
      <c r="AU118" s="59">
        <f>SUM(AI118:AT118)</f>
        <v>726.74249452034996</v>
      </c>
      <c r="AV118" s="63">
        <f>AU118+AB118</f>
        <v>36717.799366004358</v>
      </c>
    </row>
    <row r="119" spans="1:48" ht="15.6">
      <c r="A119" s="89" t="s">
        <v>122</v>
      </c>
      <c r="B119" s="49" t="s">
        <v>49</v>
      </c>
      <c r="C119" s="50" t="s">
        <v>85</v>
      </c>
      <c r="D119" s="50" t="s">
        <v>123</v>
      </c>
      <c r="E119" s="50" t="s">
        <v>124</v>
      </c>
      <c r="F119" s="49">
        <v>2017</v>
      </c>
      <c r="G119" s="51">
        <v>3433</v>
      </c>
      <c r="H119" s="51">
        <v>4</v>
      </c>
      <c r="I119" s="79">
        <v>2027</v>
      </c>
      <c r="J119" s="53">
        <f>I119+2</f>
        <v>2029</v>
      </c>
      <c r="K119" s="54">
        <v>1.04</v>
      </c>
      <c r="L119" s="49">
        <v>0.31</v>
      </c>
      <c r="M119" s="55">
        <v>0</v>
      </c>
      <c r="N119" s="56">
        <f>((K119*G119)*L119)*0.00220462*(1-M119)</f>
        <v>2.4400716523040002</v>
      </c>
      <c r="O119" s="80"/>
      <c r="P119" s="58">
        <f>P122*$N119</f>
        <v>4880.1433046080001</v>
      </c>
      <c r="Q119" s="58">
        <f>Q122*$N119</f>
        <v>4270.1253915320003</v>
      </c>
      <c r="R119" s="58">
        <f>R122*$N119</f>
        <v>4270.1253915320003</v>
      </c>
      <c r="S119" s="58">
        <f>S122*$N119</f>
        <v>4270.1253915320003</v>
      </c>
      <c r="T119" s="58">
        <f t="shared" ref="T119:AA119" si="205">T122*$N119</f>
        <v>4880.1433046080001</v>
      </c>
      <c r="U119" s="58">
        <f t="shared" si="205"/>
        <v>7320.2149569120011</v>
      </c>
      <c r="V119" s="58">
        <f t="shared" si="205"/>
        <v>6100.1791307600006</v>
      </c>
      <c r="W119" s="58">
        <f t="shared" si="205"/>
        <v>0</v>
      </c>
      <c r="X119" s="58">
        <f t="shared" si="205"/>
        <v>0</v>
      </c>
      <c r="Y119" s="58">
        <f t="shared" si="205"/>
        <v>0</v>
      </c>
      <c r="Z119" s="58">
        <f t="shared" si="205"/>
        <v>0</v>
      </c>
      <c r="AA119" s="58">
        <f t="shared" si="205"/>
        <v>0</v>
      </c>
      <c r="AB119" s="59">
        <f>SUM(P119:AA119)</f>
        <v>35991.056871484005</v>
      </c>
      <c r="AC119" s="54">
        <v>0.03</v>
      </c>
      <c r="AD119" s="85"/>
      <c r="AE119" s="86"/>
      <c r="AF119" s="49">
        <v>0.31</v>
      </c>
      <c r="AG119" s="55">
        <v>0.3</v>
      </c>
      <c r="AH119" s="62">
        <f>((SUM(AC119:AE119)*G119)*AF119)*0.00220462*(1-AG119)</f>
        <v>4.92706775946E-2</v>
      </c>
      <c r="AI119" s="58">
        <f>AI122*$AH119</f>
        <v>98.541355189200004</v>
      </c>
      <c r="AJ119" s="58">
        <f t="shared" ref="AJ119:AT119" si="206">AJ122*$AH119</f>
        <v>86.223685790549993</v>
      </c>
      <c r="AK119" s="58">
        <f t="shared" si="206"/>
        <v>86.223685790549993</v>
      </c>
      <c r="AL119" s="58">
        <f t="shared" si="206"/>
        <v>86.223685790549993</v>
      </c>
      <c r="AM119" s="58">
        <f t="shared" si="206"/>
        <v>98.541355189200004</v>
      </c>
      <c r="AN119" s="58">
        <f t="shared" si="206"/>
        <v>147.81203278379999</v>
      </c>
      <c r="AO119" s="58">
        <f t="shared" si="206"/>
        <v>123.1766939865</v>
      </c>
      <c r="AP119" s="58">
        <f t="shared" si="206"/>
        <v>0</v>
      </c>
      <c r="AQ119" s="58">
        <f t="shared" si="206"/>
        <v>0</v>
      </c>
      <c r="AR119" s="58">
        <f t="shared" si="206"/>
        <v>0</v>
      </c>
      <c r="AS119" s="58">
        <f t="shared" si="206"/>
        <v>0</v>
      </c>
      <c r="AT119" s="58">
        <f t="shared" si="206"/>
        <v>0</v>
      </c>
      <c r="AU119" s="59">
        <f>SUM(AI119:AT119)</f>
        <v>726.74249452034996</v>
      </c>
      <c r="AV119" s="63">
        <f>AU119+AB119</f>
        <v>36717.799366004358</v>
      </c>
    </row>
    <row r="120" spans="1:48" ht="15.6">
      <c r="A120" s="89" t="s">
        <v>122</v>
      </c>
      <c r="B120" s="49" t="s">
        <v>52</v>
      </c>
      <c r="C120" s="49" t="s">
        <v>53</v>
      </c>
      <c r="D120" s="50" t="s">
        <v>125</v>
      </c>
      <c r="E120" s="50" t="s">
        <v>126</v>
      </c>
      <c r="F120" s="49">
        <v>2017</v>
      </c>
      <c r="G120" s="51">
        <v>245</v>
      </c>
      <c r="H120" s="51">
        <v>3</v>
      </c>
      <c r="I120" s="79">
        <v>2027</v>
      </c>
      <c r="J120" s="53">
        <f>I120+2</f>
        <v>2029</v>
      </c>
      <c r="K120" s="54">
        <v>3.22</v>
      </c>
      <c r="L120" s="49">
        <v>0.39</v>
      </c>
      <c r="M120" s="55">
        <v>0.1</v>
      </c>
      <c r="N120" s="56">
        <f>((K120*G120)*L120)*0.00220462*(1-M120)</f>
        <v>0.61046787601800012</v>
      </c>
      <c r="O120" s="80"/>
      <c r="P120" s="58">
        <f>P122*$N120*0.66667</f>
        <v>813.96123780984021</v>
      </c>
      <c r="Q120" s="58">
        <f>Q122*$N120*0.66667</f>
        <v>712.21608308361033</v>
      </c>
      <c r="R120" s="58">
        <f>R122*$N120*0.66667</f>
        <v>712.21608308361033</v>
      </c>
      <c r="S120" s="58">
        <f>S122*$N120*0.66667</f>
        <v>712.21608308361033</v>
      </c>
      <c r="T120" s="58">
        <f t="shared" ref="T120:AA120" si="207">T122*$N120*0.66667</f>
        <v>813.96123780984021</v>
      </c>
      <c r="U120" s="58">
        <f t="shared" si="207"/>
        <v>1220.9418567147604</v>
      </c>
      <c r="V120" s="58">
        <f t="shared" si="207"/>
        <v>1017.4515472623003</v>
      </c>
      <c r="W120" s="58">
        <f t="shared" si="207"/>
        <v>0</v>
      </c>
      <c r="X120" s="58">
        <f t="shared" si="207"/>
        <v>0</v>
      </c>
      <c r="Y120" s="58">
        <f t="shared" si="207"/>
        <v>0</v>
      </c>
      <c r="Z120" s="58">
        <f t="shared" si="207"/>
        <v>0</v>
      </c>
      <c r="AA120" s="58">
        <f t="shared" si="207"/>
        <v>0</v>
      </c>
      <c r="AB120" s="59">
        <f>SUM(P120:AA120)</f>
        <v>6002.9641288475723</v>
      </c>
      <c r="AC120" s="54">
        <v>7.0000000000000007E-2</v>
      </c>
      <c r="AD120" s="60"/>
      <c r="AE120" s="84"/>
      <c r="AF120" s="49">
        <v>0.39</v>
      </c>
      <c r="AG120" s="55">
        <v>0.3</v>
      </c>
      <c r="AH120" s="62">
        <f>((SUM(AC120:AE120)*G120)*AF120)*0.00220462*(1-AG120)</f>
        <v>1.0321920609000002E-2</v>
      </c>
      <c r="AI120" s="58">
        <f>AI122*$AH120*0.66667</f>
        <v>13.762629624804061</v>
      </c>
      <c r="AJ120" s="58">
        <f t="shared" ref="AJ120:AT120" si="208">AJ122*$AH120*0.66667</f>
        <v>12.042300921703553</v>
      </c>
      <c r="AK120" s="58">
        <f t="shared" si="208"/>
        <v>12.042300921703553</v>
      </c>
      <c r="AL120" s="58">
        <f t="shared" si="208"/>
        <v>12.042300921703553</v>
      </c>
      <c r="AM120" s="58">
        <f t="shared" si="208"/>
        <v>13.762629624804061</v>
      </c>
      <c r="AN120" s="58">
        <f t="shared" si="208"/>
        <v>20.643944437206091</v>
      </c>
      <c r="AO120" s="58">
        <f t="shared" si="208"/>
        <v>17.203287031005075</v>
      </c>
      <c r="AP120" s="58">
        <f t="shared" si="208"/>
        <v>0</v>
      </c>
      <c r="AQ120" s="58">
        <f t="shared" si="208"/>
        <v>0</v>
      </c>
      <c r="AR120" s="58">
        <f t="shared" si="208"/>
        <v>0</v>
      </c>
      <c r="AS120" s="58">
        <f t="shared" si="208"/>
        <v>0</v>
      </c>
      <c r="AT120" s="58">
        <f t="shared" si="208"/>
        <v>0</v>
      </c>
      <c r="AU120" s="59">
        <f>SUM(AI120:AT120)</f>
        <v>101.49939348292995</v>
      </c>
      <c r="AV120" s="63">
        <f>AU120+AB120</f>
        <v>6104.4635223305022</v>
      </c>
    </row>
    <row r="121" spans="1:48" ht="15.6">
      <c r="A121" s="89" t="s">
        <v>122</v>
      </c>
      <c r="B121" s="49" t="s">
        <v>52</v>
      </c>
      <c r="C121" s="49" t="s">
        <v>53</v>
      </c>
      <c r="D121" s="50" t="s">
        <v>125</v>
      </c>
      <c r="E121" s="50" t="s">
        <v>126</v>
      </c>
      <c r="F121" s="49">
        <v>2017</v>
      </c>
      <c r="G121" s="51">
        <v>245</v>
      </c>
      <c r="H121" s="51">
        <v>3</v>
      </c>
      <c r="I121" s="79">
        <v>2027</v>
      </c>
      <c r="J121" s="53">
        <f>I121+2</f>
        <v>2029</v>
      </c>
      <c r="K121" s="54">
        <v>3.22</v>
      </c>
      <c r="L121" s="49">
        <v>0.39</v>
      </c>
      <c r="M121" s="55">
        <v>0.1</v>
      </c>
      <c r="N121" s="56">
        <f>((K121*G121)*L121)*0.00220462*(1-M121)</f>
        <v>0.61046787601800012</v>
      </c>
      <c r="O121" s="80"/>
      <c r="P121" s="58">
        <f t="shared" ref="P121:AA121" si="209">P122*$N121*0.66667</f>
        <v>813.96123780984021</v>
      </c>
      <c r="Q121" s="58">
        <f t="shared" si="209"/>
        <v>712.21608308361033</v>
      </c>
      <c r="R121" s="58">
        <f t="shared" si="209"/>
        <v>712.21608308361033</v>
      </c>
      <c r="S121" s="58">
        <f t="shared" si="209"/>
        <v>712.21608308361033</v>
      </c>
      <c r="T121" s="58">
        <f t="shared" si="209"/>
        <v>813.96123780984021</v>
      </c>
      <c r="U121" s="58">
        <f t="shared" si="209"/>
        <v>1220.9418567147604</v>
      </c>
      <c r="V121" s="58">
        <f t="shared" si="209"/>
        <v>1017.4515472623003</v>
      </c>
      <c r="W121" s="58">
        <f t="shared" si="209"/>
        <v>0</v>
      </c>
      <c r="X121" s="58">
        <f t="shared" si="209"/>
        <v>0</v>
      </c>
      <c r="Y121" s="58">
        <f t="shared" si="209"/>
        <v>0</v>
      </c>
      <c r="Z121" s="58">
        <f t="shared" si="209"/>
        <v>0</v>
      </c>
      <c r="AA121" s="58">
        <f t="shared" si="209"/>
        <v>0</v>
      </c>
      <c r="AB121" s="59">
        <f>SUM(P121:AA121)</f>
        <v>6002.9641288475723</v>
      </c>
      <c r="AC121" s="54">
        <v>7.0000000000000007E-2</v>
      </c>
      <c r="AD121" s="60"/>
      <c r="AE121" s="84"/>
      <c r="AF121" s="49">
        <v>0.39</v>
      </c>
      <c r="AG121" s="55">
        <v>0.3</v>
      </c>
      <c r="AH121" s="62">
        <f>((SUM(AC121:AE121)*G121)*AF121)*0.00220462*(1-AG121)</f>
        <v>1.0321920609000002E-2</v>
      </c>
      <c r="AI121" s="58">
        <f t="shared" ref="AI121:AT121" si="210">AI122*$AH121*0.66667</f>
        <v>13.762629624804061</v>
      </c>
      <c r="AJ121" s="58">
        <f t="shared" si="210"/>
        <v>12.042300921703553</v>
      </c>
      <c r="AK121" s="58">
        <f t="shared" si="210"/>
        <v>12.042300921703553</v>
      </c>
      <c r="AL121" s="58">
        <f t="shared" si="210"/>
        <v>12.042300921703553</v>
      </c>
      <c r="AM121" s="58">
        <f t="shared" si="210"/>
        <v>13.762629624804061</v>
      </c>
      <c r="AN121" s="58">
        <f t="shared" si="210"/>
        <v>20.643944437206091</v>
      </c>
      <c r="AO121" s="58">
        <f t="shared" si="210"/>
        <v>17.203287031005075</v>
      </c>
      <c r="AP121" s="58">
        <f t="shared" si="210"/>
        <v>0</v>
      </c>
      <c r="AQ121" s="58">
        <f t="shared" si="210"/>
        <v>0</v>
      </c>
      <c r="AR121" s="58">
        <f t="shared" si="210"/>
        <v>0</v>
      </c>
      <c r="AS121" s="58">
        <f t="shared" si="210"/>
        <v>0</v>
      </c>
      <c r="AT121" s="58">
        <f t="shared" si="210"/>
        <v>0</v>
      </c>
      <c r="AU121" s="59">
        <f>SUM(AI121:AT121)</f>
        <v>101.49939348292995</v>
      </c>
      <c r="AV121" s="63">
        <f>AU121+AB121</f>
        <v>6104.4635223305022</v>
      </c>
    </row>
    <row r="122" spans="1:48" ht="30">
      <c r="A122" s="64" t="s">
        <v>127</v>
      </c>
      <c r="B122" s="65"/>
      <c r="C122" s="65" t="s">
        <v>57</v>
      </c>
      <c r="D122" s="66">
        <v>0.66700000000000004</v>
      </c>
      <c r="E122" s="67"/>
      <c r="F122" s="65"/>
      <c r="G122" s="68"/>
      <c r="H122" s="68"/>
      <c r="I122" s="69"/>
      <c r="J122" s="70"/>
      <c r="K122" s="71"/>
      <c r="L122" s="65"/>
      <c r="M122" s="66"/>
      <c r="N122" s="72"/>
      <c r="O122" s="73" t="s">
        <v>58</v>
      </c>
      <c r="P122" s="74">
        <v>2000</v>
      </c>
      <c r="Q122" s="74">
        <v>1750</v>
      </c>
      <c r="R122" s="74">
        <v>1750</v>
      </c>
      <c r="S122" s="74">
        <v>1750</v>
      </c>
      <c r="T122" s="74">
        <v>2000</v>
      </c>
      <c r="U122" s="74">
        <v>3000</v>
      </c>
      <c r="V122" s="74">
        <v>2500</v>
      </c>
      <c r="W122" s="74"/>
      <c r="X122" s="74"/>
      <c r="Y122" s="74"/>
      <c r="Z122" s="74"/>
      <c r="AA122" s="74"/>
      <c r="AB122" s="75"/>
      <c r="AC122" s="71"/>
      <c r="AD122" s="76"/>
      <c r="AE122" s="76"/>
      <c r="AF122" s="65"/>
      <c r="AG122" s="66"/>
      <c r="AH122" s="77"/>
      <c r="AI122" s="74">
        <f t="shared" ref="AI122:AT122" si="211">P122</f>
        <v>2000</v>
      </c>
      <c r="AJ122" s="74">
        <f t="shared" si="211"/>
        <v>1750</v>
      </c>
      <c r="AK122" s="74">
        <f t="shared" si="211"/>
        <v>1750</v>
      </c>
      <c r="AL122" s="74">
        <f t="shared" si="211"/>
        <v>1750</v>
      </c>
      <c r="AM122" s="74">
        <f t="shared" si="211"/>
        <v>2000</v>
      </c>
      <c r="AN122" s="74">
        <f t="shared" si="211"/>
        <v>3000</v>
      </c>
      <c r="AO122" s="74">
        <f t="shared" si="211"/>
        <v>2500</v>
      </c>
      <c r="AP122" s="74">
        <f t="shared" si="211"/>
        <v>0</v>
      </c>
      <c r="AQ122" s="74">
        <f t="shared" si="211"/>
        <v>0</v>
      </c>
      <c r="AR122" s="74">
        <f t="shared" si="211"/>
        <v>0</v>
      </c>
      <c r="AS122" s="74">
        <f t="shared" si="211"/>
        <v>0</v>
      </c>
      <c r="AT122" s="74">
        <f t="shared" si="211"/>
        <v>0</v>
      </c>
      <c r="AU122" s="75"/>
      <c r="AV122" s="78"/>
    </row>
    <row r="123" spans="1:48" ht="15.6">
      <c r="A123" s="89" t="s">
        <v>128</v>
      </c>
      <c r="B123" s="49" t="s">
        <v>49</v>
      </c>
      <c r="C123" s="50" t="s">
        <v>85</v>
      </c>
      <c r="D123" s="50" t="s">
        <v>123</v>
      </c>
      <c r="E123" s="50" t="s">
        <v>124</v>
      </c>
      <c r="F123" s="49">
        <v>2017</v>
      </c>
      <c r="G123" s="51">
        <v>3433</v>
      </c>
      <c r="H123" s="51" t="s">
        <v>66</v>
      </c>
      <c r="I123" s="81"/>
      <c r="J123" s="82"/>
      <c r="K123" s="54">
        <v>1.04</v>
      </c>
      <c r="L123" s="49">
        <v>0.31</v>
      </c>
      <c r="M123" s="55">
        <v>0</v>
      </c>
      <c r="N123" s="56">
        <f>((K123*G123)*L123)*0.00220462*(1-M123)</f>
        <v>2.4400716523040002</v>
      </c>
      <c r="O123" s="80"/>
      <c r="P123" s="58">
        <f>P127*$N123</f>
        <v>0</v>
      </c>
      <c r="Q123" s="58">
        <f>Q127*$N123</f>
        <v>0</v>
      </c>
      <c r="R123" s="58">
        <f>R127*$N123</f>
        <v>0</v>
      </c>
      <c r="S123" s="58">
        <f>S127*$N123</f>
        <v>0</v>
      </c>
      <c r="T123" s="58">
        <f t="shared" ref="T123:AA123" si="212">T127*$N123</f>
        <v>0</v>
      </c>
      <c r="U123" s="58">
        <f t="shared" si="212"/>
        <v>0</v>
      </c>
      <c r="V123" s="58">
        <f t="shared" si="212"/>
        <v>0</v>
      </c>
      <c r="W123" s="58">
        <f t="shared" si="212"/>
        <v>2440.0716523040001</v>
      </c>
      <c r="X123" s="58">
        <f t="shared" si="212"/>
        <v>4880.1433046080001</v>
      </c>
      <c r="Y123" s="58">
        <f t="shared" si="212"/>
        <v>8540.2507830640006</v>
      </c>
      <c r="Z123" s="58">
        <f t="shared" si="212"/>
        <v>6100.1791307600006</v>
      </c>
      <c r="AA123" s="58">
        <f t="shared" si="212"/>
        <v>4880.1433046080001</v>
      </c>
      <c r="AB123" s="59">
        <f>SUM(P123:AA123)</f>
        <v>26840.788175344002</v>
      </c>
      <c r="AC123" s="83"/>
      <c r="AD123" s="85">
        <v>5.0000000000000001E-3</v>
      </c>
      <c r="AE123" s="86"/>
      <c r="AF123" s="49">
        <v>0.31</v>
      </c>
      <c r="AG123" s="55">
        <v>0</v>
      </c>
      <c r="AH123" s="62">
        <f>((SUM(AC123:AE123)*G123)*AF123)*0.00220462*(1-AG123)</f>
        <v>1.1731113712999999E-2</v>
      </c>
      <c r="AI123" s="58">
        <f>AI127*$AH123</f>
        <v>0</v>
      </c>
      <c r="AJ123" s="58">
        <f t="shared" ref="AJ123:AT123" si="213">AJ127*$AH123</f>
        <v>0</v>
      </c>
      <c r="AK123" s="58">
        <f t="shared" si="213"/>
        <v>0</v>
      </c>
      <c r="AL123" s="58">
        <f t="shared" si="213"/>
        <v>0</v>
      </c>
      <c r="AM123" s="58">
        <f t="shared" si="213"/>
        <v>0</v>
      </c>
      <c r="AN123" s="58">
        <f t="shared" si="213"/>
        <v>0</v>
      </c>
      <c r="AO123" s="58">
        <f t="shared" si="213"/>
        <v>0</v>
      </c>
      <c r="AP123" s="58">
        <f t="shared" si="213"/>
        <v>11.731113712999999</v>
      </c>
      <c r="AQ123" s="58">
        <f t="shared" si="213"/>
        <v>23.462227425999998</v>
      </c>
      <c r="AR123" s="58">
        <f t="shared" si="213"/>
        <v>41.058897995499997</v>
      </c>
      <c r="AS123" s="58">
        <f t="shared" si="213"/>
        <v>29.327784282499998</v>
      </c>
      <c r="AT123" s="58">
        <f t="shared" si="213"/>
        <v>23.462227425999998</v>
      </c>
      <c r="AU123" s="59">
        <f>SUM(AI123:AT123)</f>
        <v>129.04225084300001</v>
      </c>
      <c r="AV123" s="63">
        <f>AU123+AB123</f>
        <v>26969.830426187</v>
      </c>
    </row>
    <row r="124" spans="1:48" ht="15.6">
      <c r="A124" s="89" t="s">
        <v>128</v>
      </c>
      <c r="B124" s="49" t="s">
        <v>49</v>
      </c>
      <c r="C124" s="50" t="s">
        <v>85</v>
      </c>
      <c r="D124" s="50" t="s">
        <v>123</v>
      </c>
      <c r="E124" s="50" t="s">
        <v>124</v>
      </c>
      <c r="F124" s="49">
        <v>2017</v>
      </c>
      <c r="G124" s="51">
        <v>3433</v>
      </c>
      <c r="H124" s="51" t="s">
        <v>66</v>
      </c>
      <c r="I124" s="81"/>
      <c r="J124" s="82"/>
      <c r="K124" s="54">
        <v>1.04</v>
      </c>
      <c r="L124" s="49">
        <v>0.31</v>
      </c>
      <c r="M124" s="55">
        <v>0</v>
      </c>
      <c r="N124" s="56">
        <f>((K124*G124)*L124)*0.00220462*(1-M124)</f>
        <v>2.4400716523040002</v>
      </c>
      <c r="O124" s="80"/>
      <c r="P124" s="58">
        <f>P127*$N124</f>
        <v>0</v>
      </c>
      <c r="Q124" s="58">
        <f>Q127*$N124</f>
        <v>0</v>
      </c>
      <c r="R124" s="58">
        <f>R127*$N124</f>
        <v>0</v>
      </c>
      <c r="S124" s="58">
        <f>S127*$N124</f>
        <v>0</v>
      </c>
      <c r="T124" s="58">
        <f t="shared" ref="T124:AA124" si="214">T127*$N124</f>
        <v>0</v>
      </c>
      <c r="U124" s="58">
        <f t="shared" si="214"/>
        <v>0</v>
      </c>
      <c r="V124" s="58">
        <f t="shared" si="214"/>
        <v>0</v>
      </c>
      <c r="W124" s="58">
        <f t="shared" si="214"/>
        <v>2440.0716523040001</v>
      </c>
      <c r="X124" s="58">
        <f t="shared" si="214"/>
        <v>4880.1433046080001</v>
      </c>
      <c r="Y124" s="58">
        <f t="shared" si="214"/>
        <v>8540.2507830640006</v>
      </c>
      <c r="Z124" s="58">
        <f t="shared" si="214"/>
        <v>6100.1791307600006</v>
      </c>
      <c r="AA124" s="58">
        <f t="shared" si="214"/>
        <v>4880.1433046080001</v>
      </c>
      <c r="AB124" s="59">
        <f>SUM(P124:AA124)</f>
        <v>26840.788175344002</v>
      </c>
      <c r="AC124" s="83"/>
      <c r="AD124" s="85">
        <v>5.0000000000000001E-3</v>
      </c>
      <c r="AE124" s="86"/>
      <c r="AF124" s="49">
        <v>0.31</v>
      </c>
      <c r="AG124" s="55">
        <v>0</v>
      </c>
      <c r="AH124" s="62">
        <f>((SUM(AC124:AE124)*G124)*AF124)*0.00220462*(1-AG124)</f>
        <v>1.1731113712999999E-2</v>
      </c>
      <c r="AI124" s="58">
        <f>AI127*$AH124</f>
        <v>0</v>
      </c>
      <c r="AJ124" s="58">
        <f t="shared" ref="AJ124:AT124" si="215">AJ127*$AH124</f>
        <v>0</v>
      </c>
      <c r="AK124" s="58">
        <f t="shared" si="215"/>
        <v>0</v>
      </c>
      <c r="AL124" s="58">
        <f t="shared" si="215"/>
        <v>0</v>
      </c>
      <c r="AM124" s="58">
        <f t="shared" si="215"/>
        <v>0</v>
      </c>
      <c r="AN124" s="58">
        <f t="shared" si="215"/>
        <v>0</v>
      </c>
      <c r="AO124" s="58">
        <f t="shared" si="215"/>
        <v>0</v>
      </c>
      <c r="AP124" s="58">
        <f t="shared" si="215"/>
        <v>11.731113712999999</v>
      </c>
      <c r="AQ124" s="58">
        <f t="shared" si="215"/>
        <v>23.462227425999998</v>
      </c>
      <c r="AR124" s="58">
        <f t="shared" si="215"/>
        <v>41.058897995499997</v>
      </c>
      <c r="AS124" s="58">
        <f t="shared" si="215"/>
        <v>29.327784282499998</v>
      </c>
      <c r="AT124" s="58">
        <f t="shared" si="215"/>
        <v>23.462227425999998</v>
      </c>
      <c r="AU124" s="59">
        <f>SUM(AI124:AT124)</f>
        <v>129.04225084300001</v>
      </c>
      <c r="AV124" s="63">
        <f>AU124+AB124</f>
        <v>26969.830426187</v>
      </c>
    </row>
    <row r="125" spans="1:48" ht="15.6">
      <c r="A125" s="89" t="s">
        <v>128</v>
      </c>
      <c r="B125" s="49" t="s">
        <v>52</v>
      </c>
      <c r="C125" s="49" t="s">
        <v>53</v>
      </c>
      <c r="D125" s="50" t="s">
        <v>125</v>
      </c>
      <c r="E125" s="50" t="s">
        <v>126</v>
      </c>
      <c r="F125" s="49">
        <v>2017</v>
      </c>
      <c r="G125" s="51">
        <v>245</v>
      </c>
      <c r="H125" s="51" t="s">
        <v>63</v>
      </c>
      <c r="I125" s="81"/>
      <c r="J125" s="82"/>
      <c r="K125" s="83">
        <v>3.22</v>
      </c>
      <c r="L125" s="49">
        <v>0.39</v>
      </c>
      <c r="M125" s="55">
        <v>0</v>
      </c>
      <c r="N125" s="56">
        <f>((K125*G125)*L125)*0.00220462*(1-M125)</f>
        <v>0.67829764002000015</v>
      </c>
      <c r="O125" s="80"/>
      <c r="P125" s="58">
        <f>P127*$N125*0.66667</f>
        <v>0</v>
      </c>
      <c r="Q125" s="58">
        <f>Q127*$N125*0.66667</f>
        <v>0</v>
      </c>
      <c r="R125" s="58">
        <f>R127*$N125*0.66667</f>
        <v>0</v>
      </c>
      <c r="S125" s="58">
        <f>S127*$N125*0.66667</f>
        <v>0</v>
      </c>
      <c r="T125" s="58">
        <f t="shared" ref="T125:AA125" si="216">T127*$N125*0.66667</f>
        <v>0</v>
      </c>
      <c r="U125" s="58">
        <f t="shared" si="216"/>
        <v>0</v>
      </c>
      <c r="V125" s="58">
        <f t="shared" si="216"/>
        <v>0</v>
      </c>
      <c r="W125" s="58">
        <f t="shared" si="216"/>
        <v>452.20068767213348</v>
      </c>
      <c r="X125" s="58">
        <f t="shared" si="216"/>
        <v>904.40137534426697</v>
      </c>
      <c r="Y125" s="58">
        <f t="shared" si="216"/>
        <v>1582.7024068524674</v>
      </c>
      <c r="Z125" s="58">
        <f t="shared" si="216"/>
        <v>1130.5017191803336</v>
      </c>
      <c r="AA125" s="58">
        <f t="shared" si="216"/>
        <v>904.40137534426697</v>
      </c>
      <c r="AB125" s="59">
        <f>SUM(P125:AA125)</f>
        <v>4974.2075643934686</v>
      </c>
      <c r="AC125" s="83"/>
      <c r="AD125" s="60"/>
      <c r="AE125" s="84">
        <v>1.2999999999999999E-2</v>
      </c>
      <c r="AF125" s="49">
        <v>0.39</v>
      </c>
      <c r="AG125" s="55">
        <v>0</v>
      </c>
      <c r="AH125" s="62">
        <f>((SUM(AC125:AE125)*G125)*AF125)*0.00220462*(1-AG125)</f>
        <v>2.7384687330000001E-3</v>
      </c>
      <c r="AI125" s="58">
        <f>AI127*$AH125*0.66667</f>
        <v>0</v>
      </c>
      <c r="AJ125" s="58">
        <f t="shared" ref="AJ125:AT125" si="217">AJ127*$AH125*0.66667</f>
        <v>0</v>
      </c>
      <c r="AK125" s="58">
        <f t="shared" si="217"/>
        <v>0</v>
      </c>
      <c r="AL125" s="58">
        <f t="shared" si="217"/>
        <v>0</v>
      </c>
      <c r="AM125" s="58">
        <f t="shared" si="217"/>
        <v>0</v>
      </c>
      <c r="AN125" s="58">
        <f t="shared" si="217"/>
        <v>0</v>
      </c>
      <c r="AO125" s="58">
        <f t="shared" si="217"/>
        <v>0</v>
      </c>
      <c r="AP125" s="58">
        <f t="shared" si="217"/>
        <v>1.82565495022911</v>
      </c>
      <c r="AQ125" s="58">
        <f t="shared" si="217"/>
        <v>3.6513099004582199</v>
      </c>
      <c r="AR125" s="58">
        <f t="shared" si="217"/>
        <v>6.3897923258018858</v>
      </c>
      <c r="AS125" s="58">
        <f t="shared" si="217"/>
        <v>4.5641373755727752</v>
      </c>
      <c r="AT125" s="58">
        <f t="shared" si="217"/>
        <v>3.6513099004582199</v>
      </c>
      <c r="AU125" s="59">
        <f>SUM(AI125:AT125)</f>
        <v>20.082204452520212</v>
      </c>
      <c r="AV125" s="63">
        <f>AU125+AB125</f>
        <v>4994.2897688459889</v>
      </c>
    </row>
    <row r="126" spans="1:48" ht="15.6">
      <c r="A126" s="89" t="s">
        <v>128</v>
      </c>
      <c r="B126" s="49" t="s">
        <v>52</v>
      </c>
      <c r="C126" s="49" t="s">
        <v>53</v>
      </c>
      <c r="D126" s="50" t="s">
        <v>125</v>
      </c>
      <c r="E126" s="50" t="s">
        <v>126</v>
      </c>
      <c r="F126" s="49">
        <v>2017</v>
      </c>
      <c r="G126" s="51">
        <v>245</v>
      </c>
      <c r="H126" s="51" t="s">
        <v>63</v>
      </c>
      <c r="I126" s="81"/>
      <c r="J126" s="82"/>
      <c r="K126" s="83">
        <v>3.22</v>
      </c>
      <c r="L126" s="49">
        <v>0.39</v>
      </c>
      <c r="M126" s="55">
        <v>0</v>
      </c>
      <c r="N126" s="56">
        <f>((K126*G126)*L126)*0.00220462*(1-M126)</f>
        <v>0.67829764002000015</v>
      </c>
      <c r="O126" s="80"/>
      <c r="P126" s="58">
        <f t="shared" ref="P126:AA126" si="218">P127*$N126*0.66667</f>
        <v>0</v>
      </c>
      <c r="Q126" s="58">
        <f t="shared" si="218"/>
        <v>0</v>
      </c>
      <c r="R126" s="58">
        <f t="shared" si="218"/>
        <v>0</v>
      </c>
      <c r="S126" s="58">
        <f t="shared" si="218"/>
        <v>0</v>
      </c>
      <c r="T126" s="58">
        <f t="shared" si="218"/>
        <v>0</v>
      </c>
      <c r="U126" s="58">
        <f t="shared" si="218"/>
        <v>0</v>
      </c>
      <c r="V126" s="58">
        <f t="shared" si="218"/>
        <v>0</v>
      </c>
      <c r="W126" s="58">
        <f t="shared" si="218"/>
        <v>452.20068767213348</v>
      </c>
      <c r="X126" s="58">
        <f t="shared" si="218"/>
        <v>904.40137534426697</v>
      </c>
      <c r="Y126" s="58">
        <f t="shared" si="218"/>
        <v>1582.7024068524674</v>
      </c>
      <c r="Z126" s="58">
        <f t="shared" si="218"/>
        <v>1130.5017191803336</v>
      </c>
      <c r="AA126" s="58">
        <f t="shared" si="218"/>
        <v>904.40137534426697</v>
      </c>
      <c r="AB126" s="59">
        <f>SUM(P126:AA126)</f>
        <v>4974.2075643934686</v>
      </c>
      <c r="AC126" s="83"/>
      <c r="AD126" s="60"/>
      <c r="AE126" s="84">
        <v>1.2999999999999999E-2</v>
      </c>
      <c r="AF126" s="49">
        <v>0.39</v>
      </c>
      <c r="AG126" s="55">
        <v>0</v>
      </c>
      <c r="AH126" s="62">
        <f>((SUM(AC126:AE126)*G126)*AF126)*0.00220462*(1-AG126)</f>
        <v>2.7384687330000001E-3</v>
      </c>
      <c r="AI126" s="58">
        <f t="shared" ref="AI126:AT126" si="219">AI127*$AH126*0.66667</f>
        <v>0</v>
      </c>
      <c r="AJ126" s="58">
        <f t="shared" si="219"/>
        <v>0</v>
      </c>
      <c r="AK126" s="58">
        <f t="shared" si="219"/>
        <v>0</v>
      </c>
      <c r="AL126" s="58">
        <f t="shared" si="219"/>
        <v>0</v>
      </c>
      <c r="AM126" s="58">
        <f t="shared" si="219"/>
        <v>0</v>
      </c>
      <c r="AN126" s="58">
        <f t="shared" si="219"/>
        <v>0</v>
      </c>
      <c r="AO126" s="58">
        <f t="shared" si="219"/>
        <v>0</v>
      </c>
      <c r="AP126" s="58">
        <f t="shared" si="219"/>
        <v>1.82565495022911</v>
      </c>
      <c r="AQ126" s="58">
        <f t="shared" si="219"/>
        <v>3.6513099004582199</v>
      </c>
      <c r="AR126" s="58">
        <f t="shared" si="219"/>
        <v>6.3897923258018858</v>
      </c>
      <c r="AS126" s="58">
        <f t="shared" si="219"/>
        <v>4.5641373755727752</v>
      </c>
      <c r="AT126" s="58">
        <f t="shared" si="219"/>
        <v>3.6513099004582199</v>
      </c>
      <c r="AU126" s="59">
        <f>SUM(AI126:AT126)</f>
        <v>20.082204452520212</v>
      </c>
      <c r="AV126" s="63">
        <f>AU126+AB126</f>
        <v>4994.2897688459889</v>
      </c>
    </row>
    <row r="127" spans="1:48" ht="30">
      <c r="A127" s="64" t="s">
        <v>129</v>
      </c>
      <c r="B127" s="65"/>
      <c r="C127" s="65" t="s">
        <v>57</v>
      </c>
      <c r="D127" s="66">
        <v>0.66700000000000004</v>
      </c>
      <c r="E127" s="67"/>
      <c r="F127" s="65"/>
      <c r="G127" s="68"/>
      <c r="H127" s="68"/>
      <c r="I127" s="69"/>
      <c r="J127" s="70"/>
      <c r="K127" s="71"/>
      <c r="L127" s="65"/>
      <c r="M127" s="66"/>
      <c r="N127" s="72"/>
      <c r="O127" s="73" t="s">
        <v>58</v>
      </c>
      <c r="P127" s="74"/>
      <c r="Q127" s="74"/>
      <c r="R127" s="74"/>
      <c r="S127" s="74"/>
      <c r="T127" s="74">
        <v>0</v>
      </c>
      <c r="U127" s="74"/>
      <c r="V127" s="74"/>
      <c r="W127" s="74">
        <v>1000</v>
      </c>
      <c r="X127" s="74">
        <v>2000</v>
      </c>
      <c r="Y127" s="74">
        <v>3500</v>
      </c>
      <c r="Z127" s="74">
        <v>2500</v>
      </c>
      <c r="AA127" s="74">
        <v>2000</v>
      </c>
      <c r="AB127" s="75"/>
      <c r="AC127" s="71"/>
      <c r="AD127" s="76"/>
      <c r="AE127" s="76"/>
      <c r="AF127" s="65"/>
      <c r="AG127" s="66"/>
      <c r="AH127" s="77"/>
      <c r="AI127" s="74">
        <f t="shared" ref="AI127:AT127" si="220">P127</f>
        <v>0</v>
      </c>
      <c r="AJ127" s="74">
        <f t="shared" si="220"/>
        <v>0</v>
      </c>
      <c r="AK127" s="74">
        <f t="shared" si="220"/>
        <v>0</v>
      </c>
      <c r="AL127" s="74">
        <f t="shared" si="220"/>
        <v>0</v>
      </c>
      <c r="AM127" s="74">
        <f t="shared" si="220"/>
        <v>0</v>
      </c>
      <c r="AN127" s="74">
        <f t="shared" si="220"/>
        <v>0</v>
      </c>
      <c r="AO127" s="74">
        <f t="shared" si="220"/>
        <v>0</v>
      </c>
      <c r="AP127" s="74">
        <f t="shared" si="220"/>
        <v>1000</v>
      </c>
      <c r="AQ127" s="74">
        <f t="shared" si="220"/>
        <v>2000</v>
      </c>
      <c r="AR127" s="74">
        <f t="shared" si="220"/>
        <v>3500</v>
      </c>
      <c r="AS127" s="74">
        <f t="shared" si="220"/>
        <v>2500</v>
      </c>
      <c r="AT127" s="74">
        <f t="shared" si="220"/>
        <v>2000</v>
      </c>
      <c r="AU127" s="75"/>
      <c r="AV127" s="78"/>
    </row>
    <row r="128" spans="1:48" ht="15.6">
      <c r="A128" s="90" t="s">
        <v>130</v>
      </c>
      <c r="B128" s="49" t="s">
        <v>49</v>
      </c>
      <c r="C128" s="50" t="s">
        <v>85</v>
      </c>
      <c r="D128" s="50" t="s">
        <v>123</v>
      </c>
      <c r="E128" s="50" t="s">
        <v>124</v>
      </c>
      <c r="F128" s="49">
        <v>2018</v>
      </c>
      <c r="G128" s="51">
        <v>3433</v>
      </c>
      <c r="H128" s="51">
        <v>4</v>
      </c>
      <c r="I128" s="79">
        <v>2027</v>
      </c>
      <c r="J128" s="53">
        <f>I128+2</f>
        <v>2029</v>
      </c>
      <c r="K128" s="54">
        <v>1.04</v>
      </c>
      <c r="L128" s="49">
        <v>0.31</v>
      </c>
      <c r="M128" s="55">
        <v>0</v>
      </c>
      <c r="N128" s="56">
        <f>((K128*G128)*L128)*0.00220462*(1-M128)</f>
        <v>2.4400716523040002</v>
      </c>
      <c r="O128" s="80"/>
      <c r="P128" s="58">
        <f>P132*$N128</f>
        <v>4880.1433046080001</v>
      </c>
      <c r="Q128" s="58">
        <f>Q132*$N128</f>
        <v>3660.1074784560005</v>
      </c>
      <c r="R128" s="58">
        <f>R132*$N128</f>
        <v>4270.1253915320003</v>
      </c>
      <c r="S128" s="58">
        <f>S132*$N128</f>
        <v>4270.1253915320003</v>
      </c>
      <c r="T128" s="58">
        <f t="shared" ref="T128:AA128" si="221">T132*$N128</f>
        <v>5490.1612176840008</v>
      </c>
      <c r="U128" s="58">
        <f t="shared" si="221"/>
        <v>7320.2149569120011</v>
      </c>
      <c r="V128" s="58">
        <f t="shared" si="221"/>
        <v>6710.1970438360004</v>
      </c>
      <c r="W128" s="58">
        <f t="shared" si="221"/>
        <v>0</v>
      </c>
      <c r="X128" s="58">
        <f t="shared" si="221"/>
        <v>0</v>
      </c>
      <c r="Y128" s="58">
        <f t="shared" si="221"/>
        <v>0</v>
      </c>
      <c r="Z128" s="58">
        <f t="shared" si="221"/>
        <v>0</v>
      </c>
      <c r="AA128" s="58">
        <f t="shared" si="221"/>
        <v>0</v>
      </c>
      <c r="AB128" s="59">
        <f>SUM(P128:AA128)</f>
        <v>36601.074784560005</v>
      </c>
      <c r="AC128" s="54">
        <v>0.03</v>
      </c>
      <c r="AD128" s="85"/>
      <c r="AE128" s="86"/>
      <c r="AF128" s="49">
        <v>0.31</v>
      </c>
      <c r="AG128" s="55">
        <v>0.3</v>
      </c>
      <c r="AH128" s="62">
        <f>((SUM(AC128:AE128)*G128)*AF128)*0.00220462*(1-AG128)</f>
        <v>4.92706775946E-2</v>
      </c>
      <c r="AI128" s="58">
        <f>AI132*$AH128</f>
        <v>98.541355189200004</v>
      </c>
      <c r="AJ128" s="58">
        <f t="shared" ref="AJ128:AT128" si="222">AJ132*$AH128</f>
        <v>73.906016391899996</v>
      </c>
      <c r="AK128" s="58">
        <f t="shared" si="222"/>
        <v>86.223685790549993</v>
      </c>
      <c r="AL128" s="58">
        <f t="shared" si="222"/>
        <v>86.223685790549993</v>
      </c>
      <c r="AM128" s="58">
        <f t="shared" si="222"/>
        <v>110.85902458785</v>
      </c>
      <c r="AN128" s="58">
        <f t="shared" si="222"/>
        <v>147.81203278379999</v>
      </c>
      <c r="AO128" s="58">
        <f t="shared" si="222"/>
        <v>135.49436338515</v>
      </c>
      <c r="AP128" s="58">
        <f t="shared" si="222"/>
        <v>0</v>
      </c>
      <c r="AQ128" s="58">
        <f t="shared" si="222"/>
        <v>0</v>
      </c>
      <c r="AR128" s="58">
        <f t="shared" si="222"/>
        <v>0</v>
      </c>
      <c r="AS128" s="58">
        <f t="shared" si="222"/>
        <v>0</v>
      </c>
      <c r="AT128" s="58">
        <f t="shared" si="222"/>
        <v>0</v>
      </c>
      <c r="AU128" s="59">
        <f>SUM(AI128:AT128)</f>
        <v>739.06016391900005</v>
      </c>
      <c r="AV128" s="63">
        <f>AU128+AB128</f>
        <v>37340.134948479004</v>
      </c>
    </row>
    <row r="129" spans="1:48" ht="15.6">
      <c r="A129" s="90" t="s">
        <v>130</v>
      </c>
      <c r="B129" s="49" t="s">
        <v>49</v>
      </c>
      <c r="C129" s="50" t="s">
        <v>85</v>
      </c>
      <c r="D129" s="50" t="s">
        <v>123</v>
      </c>
      <c r="E129" s="50" t="s">
        <v>124</v>
      </c>
      <c r="F129" s="49">
        <v>2018</v>
      </c>
      <c r="G129" s="51">
        <v>3433</v>
      </c>
      <c r="H129" s="51">
        <v>4</v>
      </c>
      <c r="I129" s="79">
        <v>2027</v>
      </c>
      <c r="J129" s="53">
        <f>I129+2</f>
        <v>2029</v>
      </c>
      <c r="K129" s="54">
        <v>1.04</v>
      </c>
      <c r="L129" s="49">
        <v>0.31</v>
      </c>
      <c r="M129" s="55">
        <v>0</v>
      </c>
      <c r="N129" s="56">
        <f>((K129*G129)*L129)*0.00220462*(1-M129)</f>
        <v>2.4400716523040002</v>
      </c>
      <c r="O129" s="80"/>
      <c r="P129" s="58">
        <f>P132*$N129</f>
        <v>4880.1433046080001</v>
      </c>
      <c r="Q129" s="58">
        <f>Q132*$N129</f>
        <v>3660.1074784560005</v>
      </c>
      <c r="R129" s="58">
        <f>R132*$N129</f>
        <v>4270.1253915320003</v>
      </c>
      <c r="S129" s="58">
        <f>S132*$N129</f>
        <v>4270.1253915320003</v>
      </c>
      <c r="T129" s="58">
        <f t="shared" ref="T129:AA129" si="223">T132*$N129</f>
        <v>5490.1612176840008</v>
      </c>
      <c r="U129" s="58">
        <f t="shared" si="223"/>
        <v>7320.2149569120011</v>
      </c>
      <c r="V129" s="58">
        <f t="shared" si="223"/>
        <v>6710.1970438360004</v>
      </c>
      <c r="W129" s="58">
        <f t="shared" si="223"/>
        <v>0</v>
      </c>
      <c r="X129" s="58">
        <f t="shared" si="223"/>
        <v>0</v>
      </c>
      <c r="Y129" s="58">
        <f t="shared" si="223"/>
        <v>0</v>
      </c>
      <c r="Z129" s="58">
        <f t="shared" si="223"/>
        <v>0</v>
      </c>
      <c r="AA129" s="58">
        <f t="shared" si="223"/>
        <v>0</v>
      </c>
      <c r="AB129" s="59">
        <f>SUM(P129:AA129)</f>
        <v>36601.074784560005</v>
      </c>
      <c r="AC129" s="54">
        <v>0.03</v>
      </c>
      <c r="AD129" s="85"/>
      <c r="AE129" s="86"/>
      <c r="AF129" s="49">
        <v>0.31</v>
      </c>
      <c r="AG129" s="55">
        <v>0.3</v>
      </c>
      <c r="AH129" s="62">
        <f>((SUM(AC129:AE129)*G129)*AF129)*0.00220462*(1-AG129)</f>
        <v>4.92706775946E-2</v>
      </c>
      <c r="AI129" s="58">
        <f>AI132*$AH129</f>
        <v>98.541355189200004</v>
      </c>
      <c r="AJ129" s="58">
        <f t="shared" ref="AJ129:AT129" si="224">AJ132*$AH129</f>
        <v>73.906016391899996</v>
      </c>
      <c r="AK129" s="58">
        <f t="shared" si="224"/>
        <v>86.223685790549993</v>
      </c>
      <c r="AL129" s="58">
        <f t="shared" si="224"/>
        <v>86.223685790549993</v>
      </c>
      <c r="AM129" s="58">
        <f t="shared" si="224"/>
        <v>110.85902458785</v>
      </c>
      <c r="AN129" s="58">
        <f t="shared" si="224"/>
        <v>147.81203278379999</v>
      </c>
      <c r="AO129" s="58">
        <f t="shared" si="224"/>
        <v>135.49436338515</v>
      </c>
      <c r="AP129" s="58">
        <f t="shared" si="224"/>
        <v>0</v>
      </c>
      <c r="AQ129" s="58">
        <f t="shared" si="224"/>
        <v>0</v>
      </c>
      <c r="AR129" s="58">
        <f t="shared" si="224"/>
        <v>0</v>
      </c>
      <c r="AS129" s="58">
        <f t="shared" si="224"/>
        <v>0</v>
      </c>
      <c r="AT129" s="58">
        <f t="shared" si="224"/>
        <v>0</v>
      </c>
      <c r="AU129" s="59">
        <f>SUM(AI129:AT129)</f>
        <v>739.06016391900005</v>
      </c>
      <c r="AV129" s="63">
        <f>AU129+AB129</f>
        <v>37340.134948479004</v>
      </c>
    </row>
    <row r="130" spans="1:48" ht="15.6">
      <c r="A130" s="90" t="s">
        <v>130</v>
      </c>
      <c r="B130" s="49" t="s">
        <v>52</v>
      </c>
      <c r="C130" s="49" t="s">
        <v>53</v>
      </c>
      <c r="D130" s="50" t="s">
        <v>125</v>
      </c>
      <c r="E130" s="50" t="s">
        <v>126</v>
      </c>
      <c r="F130" s="49">
        <v>2017</v>
      </c>
      <c r="G130" s="51">
        <v>245</v>
      </c>
      <c r="H130" s="51">
        <v>3</v>
      </c>
      <c r="I130" s="79">
        <v>2027</v>
      </c>
      <c r="J130" s="53">
        <f>I130+2</f>
        <v>2029</v>
      </c>
      <c r="K130" s="54">
        <v>3.22</v>
      </c>
      <c r="L130" s="49">
        <v>0.39</v>
      </c>
      <c r="M130" s="55">
        <v>0.1</v>
      </c>
      <c r="N130" s="56">
        <f>((K130*G130)*L130)*0.00220462*(1-M130)</f>
        <v>0.61046787601800012</v>
      </c>
      <c r="O130" s="80"/>
      <c r="P130" s="58">
        <f>P132*$N130*0.66667</f>
        <v>813.96123780984021</v>
      </c>
      <c r="Q130" s="58">
        <f>Q132*$N130*0.66667</f>
        <v>610.47092835738022</v>
      </c>
      <c r="R130" s="58">
        <f>R132*$N130*0.66667</f>
        <v>712.21608308361033</v>
      </c>
      <c r="S130" s="58">
        <f>S132*$N130*0.66667</f>
        <v>712.21608308361033</v>
      </c>
      <c r="T130" s="58">
        <f t="shared" ref="T130:AA130" si="225">T132*$N130*0.66667</f>
        <v>915.70639253607033</v>
      </c>
      <c r="U130" s="58">
        <f t="shared" si="225"/>
        <v>1220.9418567147604</v>
      </c>
      <c r="V130" s="58">
        <f t="shared" si="225"/>
        <v>1119.1967019885303</v>
      </c>
      <c r="W130" s="58">
        <f t="shared" si="225"/>
        <v>0</v>
      </c>
      <c r="X130" s="58">
        <f t="shared" si="225"/>
        <v>0</v>
      </c>
      <c r="Y130" s="58">
        <f t="shared" si="225"/>
        <v>0</v>
      </c>
      <c r="Z130" s="58">
        <f t="shared" si="225"/>
        <v>0</v>
      </c>
      <c r="AA130" s="58">
        <f t="shared" si="225"/>
        <v>0</v>
      </c>
      <c r="AB130" s="59">
        <f>SUM(P130:AA130)</f>
        <v>6104.7092835738022</v>
      </c>
      <c r="AC130" s="54">
        <v>7.0000000000000007E-2</v>
      </c>
      <c r="AD130" s="60"/>
      <c r="AE130" s="84"/>
      <c r="AF130" s="49">
        <v>0.39</v>
      </c>
      <c r="AG130" s="55">
        <v>0.3</v>
      </c>
      <c r="AH130" s="62">
        <f>((SUM(AC130:AE130)*G130)*AF130)*0.00220462*(1-AG130)</f>
        <v>1.0321920609000002E-2</v>
      </c>
      <c r="AI130" s="58">
        <f>AI132*$AH130*0.66667</f>
        <v>13.762629624804061</v>
      </c>
      <c r="AJ130" s="58">
        <f t="shared" ref="AJ130:AT130" si="226">AJ132*$AH130*0.66667</f>
        <v>10.321972218603046</v>
      </c>
      <c r="AK130" s="58">
        <f t="shared" si="226"/>
        <v>12.042300921703553</v>
      </c>
      <c r="AL130" s="58">
        <f t="shared" si="226"/>
        <v>12.042300921703553</v>
      </c>
      <c r="AM130" s="58">
        <f t="shared" si="226"/>
        <v>15.482958327904569</v>
      </c>
      <c r="AN130" s="58">
        <f t="shared" si="226"/>
        <v>20.643944437206091</v>
      </c>
      <c r="AO130" s="58">
        <f t="shared" si="226"/>
        <v>18.923615734105585</v>
      </c>
      <c r="AP130" s="58">
        <f t="shared" si="226"/>
        <v>0</v>
      </c>
      <c r="AQ130" s="58">
        <f t="shared" si="226"/>
        <v>0</v>
      </c>
      <c r="AR130" s="58">
        <f t="shared" si="226"/>
        <v>0</v>
      </c>
      <c r="AS130" s="58">
        <f t="shared" si="226"/>
        <v>0</v>
      </c>
      <c r="AT130" s="58">
        <f t="shared" si="226"/>
        <v>0</v>
      </c>
      <c r="AU130" s="59">
        <f>SUM(AI130:AT130)</f>
        <v>103.21972218603045</v>
      </c>
      <c r="AV130" s="63">
        <f>AU130+AB130</f>
        <v>6207.9290057598328</v>
      </c>
    </row>
    <row r="131" spans="1:48" ht="15.6">
      <c r="A131" s="90" t="s">
        <v>130</v>
      </c>
      <c r="B131" s="49" t="s">
        <v>52</v>
      </c>
      <c r="C131" s="49" t="s">
        <v>53</v>
      </c>
      <c r="D131" s="50" t="s">
        <v>125</v>
      </c>
      <c r="E131" s="50" t="s">
        <v>126</v>
      </c>
      <c r="F131" s="49">
        <v>2017</v>
      </c>
      <c r="G131" s="51">
        <v>245</v>
      </c>
      <c r="H131" s="51">
        <v>3</v>
      </c>
      <c r="I131" s="79">
        <v>2027</v>
      </c>
      <c r="J131" s="53">
        <f>I131+2</f>
        <v>2029</v>
      </c>
      <c r="K131" s="54">
        <v>3.22</v>
      </c>
      <c r="L131" s="49">
        <v>0.39</v>
      </c>
      <c r="M131" s="55">
        <v>0.1</v>
      </c>
      <c r="N131" s="56">
        <f>((K131*G131)*L131)*0.00220462*(1-M131)</f>
        <v>0.61046787601800012</v>
      </c>
      <c r="O131" s="80"/>
      <c r="P131" s="58">
        <f t="shared" ref="P131:AA131" si="227">P132*$N131*0.66667</f>
        <v>813.96123780984021</v>
      </c>
      <c r="Q131" s="58">
        <f t="shared" si="227"/>
        <v>610.47092835738022</v>
      </c>
      <c r="R131" s="58">
        <f t="shared" si="227"/>
        <v>712.21608308361033</v>
      </c>
      <c r="S131" s="58">
        <f t="shared" si="227"/>
        <v>712.21608308361033</v>
      </c>
      <c r="T131" s="58">
        <f t="shared" si="227"/>
        <v>915.70639253607033</v>
      </c>
      <c r="U131" s="58">
        <f t="shared" si="227"/>
        <v>1220.9418567147604</v>
      </c>
      <c r="V131" s="58">
        <f t="shared" si="227"/>
        <v>1119.1967019885303</v>
      </c>
      <c r="W131" s="58">
        <f t="shared" si="227"/>
        <v>0</v>
      </c>
      <c r="X131" s="58">
        <f t="shared" si="227"/>
        <v>0</v>
      </c>
      <c r="Y131" s="58">
        <f t="shared" si="227"/>
        <v>0</v>
      </c>
      <c r="Z131" s="58">
        <f t="shared" si="227"/>
        <v>0</v>
      </c>
      <c r="AA131" s="58">
        <f t="shared" si="227"/>
        <v>0</v>
      </c>
      <c r="AB131" s="59">
        <f>SUM(P131:AA131)</f>
        <v>6104.7092835738022</v>
      </c>
      <c r="AC131" s="54">
        <v>7.0000000000000007E-2</v>
      </c>
      <c r="AD131" s="60"/>
      <c r="AE131" s="84"/>
      <c r="AF131" s="49">
        <v>0.39</v>
      </c>
      <c r="AG131" s="55">
        <v>0.3</v>
      </c>
      <c r="AH131" s="62">
        <f>((SUM(AC131:AE131)*G131)*AF131)*0.00220462*(1-AG131)</f>
        <v>1.0321920609000002E-2</v>
      </c>
      <c r="AI131" s="58">
        <f t="shared" ref="AI131:AT131" si="228">AI132*$AH131*0.66667</f>
        <v>13.762629624804061</v>
      </c>
      <c r="AJ131" s="58">
        <f t="shared" si="228"/>
        <v>10.321972218603046</v>
      </c>
      <c r="AK131" s="58">
        <f t="shared" si="228"/>
        <v>12.042300921703553</v>
      </c>
      <c r="AL131" s="58">
        <f t="shared" si="228"/>
        <v>12.042300921703553</v>
      </c>
      <c r="AM131" s="58">
        <f t="shared" si="228"/>
        <v>15.482958327904569</v>
      </c>
      <c r="AN131" s="58">
        <f t="shared" si="228"/>
        <v>20.643944437206091</v>
      </c>
      <c r="AO131" s="58">
        <f t="shared" si="228"/>
        <v>18.923615734105585</v>
      </c>
      <c r="AP131" s="58">
        <f t="shared" si="228"/>
        <v>0</v>
      </c>
      <c r="AQ131" s="58">
        <f t="shared" si="228"/>
        <v>0</v>
      </c>
      <c r="AR131" s="58">
        <f t="shared" si="228"/>
        <v>0</v>
      </c>
      <c r="AS131" s="58">
        <f t="shared" si="228"/>
        <v>0</v>
      </c>
      <c r="AT131" s="58">
        <f t="shared" si="228"/>
        <v>0</v>
      </c>
      <c r="AU131" s="59">
        <f>SUM(AI131:AT131)</f>
        <v>103.21972218603045</v>
      </c>
      <c r="AV131" s="63">
        <f>AU131+AB131</f>
        <v>6207.9290057598328</v>
      </c>
    </row>
    <row r="132" spans="1:48" ht="30">
      <c r="A132" s="64" t="s">
        <v>131</v>
      </c>
      <c r="B132" s="65"/>
      <c r="C132" s="65" t="s">
        <v>57</v>
      </c>
      <c r="D132" s="66">
        <v>0.66700000000000004</v>
      </c>
      <c r="E132" s="67"/>
      <c r="F132" s="65"/>
      <c r="G132" s="68"/>
      <c r="H132" s="68"/>
      <c r="I132" s="69"/>
      <c r="J132" s="70"/>
      <c r="K132" s="71"/>
      <c r="L132" s="65"/>
      <c r="M132" s="66"/>
      <c r="N132" s="72"/>
      <c r="O132" s="73" t="s">
        <v>58</v>
      </c>
      <c r="P132" s="74">
        <v>2000</v>
      </c>
      <c r="Q132" s="74">
        <v>1500</v>
      </c>
      <c r="R132" s="74">
        <v>1750</v>
      </c>
      <c r="S132" s="74">
        <v>1750</v>
      </c>
      <c r="T132" s="74">
        <v>2250</v>
      </c>
      <c r="U132" s="74">
        <v>3000</v>
      </c>
      <c r="V132" s="74">
        <v>2750</v>
      </c>
      <c r="W132" s="74"/>
      <c r="X132" s="74"/>
      <c r="Y132" s="74"/>
      <c r="Z132" s="74"/>
      <c r="AA132" s="74"/>
      <c r="AB132" s="75"/>
      <c r="AC132" s="71"/>
      <c r="AD132" s="76"/>
      <c r="AE132" s="76"/>
      <c r="AF132" s="65"/>
      <c r="AG132" s="66"/>
      <c r="AH132" s="77"/>
      <c r="AI132" s="74">
        <f t="shared" ref="AI132:AT132" si="229">P132</f>
        <v>2000</v>
      </c>
      <c r="AJ132" s="74">
        <f t="shared" si="229"/>
        <v>1500</v>
      </c>
      <c r="AK132" s="74">
        <f t="shared" si="229"/>
        <v>1750</v>
      </c>
      <c r="AL132" s="74">
        <f t="shared" si="229"/>
        <v>1750</v>
      </c>
      <c r="AM132" s="74">
        <f t="shared" si="229"/>
        <v>2250</v>
      </c>
      <c r="AN132" s="74">
        <f t="shared" si="229"/>
        <v>3000</v>
      </c>
      <c r="AO132" s="74">
        <f t="shared" si="229"/>
        <v>2750</v>
      </c>
      <c r="AP132" s="74">
        <f t="shared" si="229"/>
        <v>0</v>
      </c>
      <c r="AQ132" s="74">
        <f t="shared" si="229"/>
        <v>0</v>
      </c>
      <c r="AR132" s="74">
        <f t="shared" si="229"/>
        <v>0</v>
      </c>
      <c r="AS132" s="74">
        <f t="shared" si="229"/>
        <v>0</v>
      </c>
      <c r="AT132" s="74">
        <f t="shared" si="229"/>
        <v>0</v>
      </c>
      <c r="AU132" s="75"/>
      <c r="AV132" s="78"/>
    </row>
    <row r="133" spans="1:48" ht="15.6">
      <c r="A133" s="90" t="s">
        <v>132</v>
      </c>
      <c r="B133" s="49" t="s">
        <v>49</v>
      </c>
      <c r="C133" s="50" t="s">
        <v>85</v>
      </c>
      <c r="D133" s="50" t="s">
        <v>123</v>
      </c>
      <c r="E133" s="50" t="s">
        <v>124</v>
      </c>
      <c r="F133" s="49">
        <v>2018</v>
      </c>
      <c r="G133" s="51">
        <v>3433</v>
      </c>
      <c r="H133" s="51" t="s">
        <v>66</v>
      </c>
      <c r="I133" s="81"/>
      <c r="J133" s="82"/>
      <c r="K133" s="54">
        <v>1.04</v>
      </c>
      <c r="L133" s="49">
        <v>0.31</v>
      </c>
      <c r="M133" s="55">
        <v>0</v>
      </c>
      <c r="N133" s="56">
        <f>((K133*G133)*L133)*0.00220462*(1-M133)</f>
        <v>2.4400716523040002</v>
      </c>
      <c r="O133" s="80"/>
      <c r="P133" s="58">
        <f>P137*$N133</f>
        <v>0</v>
      </c>
      <c r="Q133" s="58">
        <f>Q137*$N133</f>
        <v>0</v>
      </c>
      <c r="R133" s="58">
        <f>R137*$N133</f>
        <v>0</v>
      </c>
      <c r="S133" s="58">
        <f>S137*$N133</f>
        <v>0</v>
      </c>
      <c r="T133" s="58">
        <f t="shared" ref="T133:AA133" si="230">T137*$N133</f>
        <v>0</v>
      </c>
      <c r="U133" s="58">
        <f t="shared" si="230"/>
        <v>0</v>
      </c>
      <c r="V133" s="58">
        <f t="shared" si="230"/>
        <v>0</v>
      </c>
      <c r="W133" s="58">
        <f t="shared" si="230"/>
        <v>2440.0716523040001</v>
      </c>
      <c r="X133" s="58">
        <f t="shared" si="230"/>
        <v>7320.2149569120011</v>
      </c>
      <c r="Y133" s="58">
        <f t="shared" si="230"/>
        <v>8540.2507830640006</v>
      </c>
      <c r="Z133" s="58">
        <f t="shared" si="230"/>
        <v>6100.1791307600006</v>
      </c>
      <c r="AA133" s="58">
        <f t="shared" si="230"/>
        <v>6710.1970438360004</v>
      </c>
      <c r="AB133" s="59">
        <f>SUM(P133:AA133)</f>
        <v>31110.913566875999</v>
      </c>
      <c r="AC133" s="83"/>
      <c r="AD133" s="85">
        <v>5.0000000000000001E-3</v>
      </c>
      <c r="AE133" s="86"/>
      <c r="AF133" s="49">
        <v>0.31</v>
      </c>
      <c r="AG133" s="55">
        <v>0</v>
      </c>
      <c r="AH133" s="62">
        <f>((SUM(AC133:AE133)*G133)*AF133)*0.00220462*(1-AG133)</f>
        <v>1.1731113712999999E-2</v>
      </c>
      <c r="AI133" s="58">
        <f>AI137*$AH133</f>
        <v>0</v>
      </c>
      <c r="AJ133" s="58">
        <f t="shared" ref="AJ133:AT133" si="231">AJ137*$AH133</f>
        <v>0</v>
      </c>
      <c r="AK133" s="58">
        <f t="shared" si="231"/>
        <v>0</v>
      </c>
      <c r="AL133" s="58">
        <f t="shared" si="231"/>
        <v>0</v>
      </c>
      <c r="AM133" s="58">
        <f t="shared" si="231"/>
        <v>0</v>
      </c>
      <c r="AN133" s="58">
        <f t="shared" si="231"/>
        <v>0</v>
      </c>
      <c r="AO133" s="58">
        <f t="shared" si="231"/>
        <v>0</v>
      </c>
      <c r="AP133" s="58">
        <f t="shared" si="231"/>
        <v>11.731113712999999</v>
      </c>
      <c r="AQ133" s="58">
        <f t="shared" si="231"/>
        <v>35.193341138999997</v>
      </c>
      <c r="AR133" s="58">
        <f t="shared" si="231"/>
        <v>41.058897995499997</v>
      </c>
      <c r="AS133" s="58">
        <f t="shared" si="231"/>
        <v>29.327784282499998</v>
      </c>
      <c r="AT133" s="58">
        <f t="shared" si="231"/>
        <v>32.260562710749994</v>
      </c>
      <c r="AU133" s="59">
        <f>SUM(AI133:AT133)</f>
        <v>149.57169984075</v>
      </c>
      <c r="AV133" s="63">
        <f>AU133+AB133</f>
        <v>31260.485266716751</v>
      </c>
    </row>
    <row r="134" spans="1:48" ht="15.6">
      <c r="A134" s="90" t="s">
        <v>132</v>
      </c>
      <c r="B134" s="49" t="s">
        <v>49</v>
      </c>
      <c r="C134" s="50" t="s">
        <v>85</v>
      </c>
      <c r="D134" s="50" t="s">
        <v>123</v>
      </c>
      <c r="E134" s="50" t="s">
        <v>124</v>
      </c>
      <c r="F134" s="49">
        <v>2018</v>
      </c>
      <c r="G134" s="51">
        <v>3433</v>
      </c>
      <c r="H134" s="51" t="s">
        <v>66</v>
      </c>
      <c r="I134" s="81"/>
      <c r="J134" s="82"/>
      <c r="K134" s="54">
        <v>1.04</v>
      </c>
      <c r="L134" s="49">
        <v>0.31</v>
      </c>
      <c r="M134" s="55">
        <v>0</v>
      </c>
      <c r="N134" s="56">
        <f>((K134*G134)*L134)*0.00220462*(1-M134)</f>
        <v>2.4400716523040002</v>
      </c>
      <c r="O134" s="80"/>
      <c r="P134" s="58">
        <f>P137*$N134</f>
        <v>0</v>
      </c>
      <c r="Q134" s="58">
        <f>Q137*$N134</f>
        <v>0</v>
      </c>
      <c r="R134" s="58">
        <f>R137*$N134</f>
        <v>0</v>
      </c>
      <c r="S134" s="58">
        <f>S137*$N134</f>
        <v>0</v>
      </c>
      <c r="T134" s="58">
        <f t="shared" ref="T134:AA134" si="232">T137*$N134</f>
        <v>0</v>
      </c>
      <c r="U134" s="58">
        <f t="shared" si="232"/>
        <v>0</v>
      </c>
      <c r="V134" s="58">
        <f t="shared" si="232"/>
        <v>0</v>
      </c>
      <c r="W134" s="58">
        <f t="shared" si="232"/>
        <v>2440.0716523040001</v>
      </c>
      <c r="X134" s="58">
        <f t="shared" si="232"/>
        <v>7320.2149569120011</v>
      </c>
      <c r="Y134" s="58">
        <f t="shared" si="232"/>
        <v>8540.2507830640006</v>
      </c>
      <c r="Z134" s="58">
        <f t="shared" si="232"/>
        <v>6100.1791307600006</v>
      </c>
      <c r="AA134" s="58">
        <f t="shared" si="232"/>
        <v>6710.1970438360004</v>
      </c>
      <c r="AB134" s="59">
        <f>SUM(P134:AA134)</f>
        <v>31110.913566875999</v>
      </c>
      <c r="AC134" s="83"/>
      <c r="AD134" s="85">
        <v>5.0000000000000001E-3</v>
      </c>
      <c r="AE134" s="86"/>
      <c r="AF134" s="49">
        <v>0.31</v>
      </c>
      <c r="AG134" s="55">
        <v>0</v>
      </c>
      <c r="AH134" s="62">
        <f>((SUM(AC134:AE134)*G134)*AF134)*0.00220462*(1-AG134)</f>
        <v>1.1731113712999999E-2</v>
      </c>
      <c r="AI134" s="58">
        <f>AI137*$AH134</f>
        <v>0</v>
      </c>
      <c r="AJ134" s="58">
        <f t="shared" ref="AJ134:AT134" si="233">AJ137*$AH134</f>
        <v>0</v>
      </c>
      <c r="AK134" s="58">
        <f t="shared" si="233"/>
        <v>0</v>
      </c>
      <c r="AL134" s="58">
        <f t="shared" si="233"/>
        <v>0</v>
      </c>
      <c r="AM134" s="58">
        <f t="shared" si="233"/>
        <v>0</v>
      </c>
      <c r="AN134" s="58">
        <f t="shared" si="233"/>
        <v>0</v>
      </c>
      <c r="AO134" s="58">
        <f t="shared" si="233"/>
        <v>0</v>
      </c>
      <c r="AP134" s="58">
        <f t="shared" si="233"/>
        <v>11.731113712999999</v>
      </c>
      <c r="AQ134" s="58">
        <f t="shared" si="233"/>
        <v>35.193341138999997</v>
      </c>
      <c r="AR134" s="58">
        <f t="shared" si="233"/>
        <v>41.058897995499997</v>
      </c>
      <c r="AS134" s="58">
        <f t="shared" si="233"/>
        <v>29.327784282499998</v>
      </c>
      <c r="AT134" s="58">
        <f t="shared" si="233"/>
        <v>32.260562710749994</v>
      </c>
      <c r="AU134" s="59">
        <f>SUM(AI134:AT134)</f>
        <v>149.57169984075</v>
      </c>
      <c r="AV134" s="63">
        <f>AU134+AB134</f>
        <v>31260.485266716751</v>
      </c>
    </row>
    <row r="135" spans="1:48" ht="15.6">
      <c r="A135" s="90" t="s">
        <v>132</v>
      </c>
      <c r="B135" s="49" t="s">
        <v>52</v>
      </c>
      <c r="C135" s="49" t="s">
        <v>53</v>
      </c>
      <c r="D135" s="50" t="s">
        <v>125</v>
      </c>
      <c r="E135" s="50" t="s">
        <v>126</v>
      </c>
      <c r="F135" s="49">
        <v>2017</v>
      </c>
      <c r="G135" s="51">
        <v>245</v>
      </c>
      <c r="H135" s="51" t="s">
        <v>63</v>
      </c>
      <c r="I135" s="81"/>
      <c r="J135" s="82"/>
      <c r="K135" s="83">
        <v>3.22</v>
      </c>
      <c r="L135" s="49">
        <v>0.39</v>
      </c>
      <c r="M135" s="55">
        <v>0</v>
      </c>
      <c r="N135" s="56">
        <f>((K135*G135)*L135)*0.00220462*(1-M135)</f>
        <v>0.67829764002000015</v>
      </c>
      <c r="O135" s="80"/>
      <c r="P135" s="58">
        <f>P137*$N135*0.66667</f>
        <v>0</v>
      </c>
      <c r="Q135" s="58">
        <f>Q137*$N135*0.66667</f>
        <v>0</v>
      </c>
      <c r="R135" s="58">
        <f>R137*$N135*0.66667</f>
        <v>0</v>
      </c>
      <c r="S135" s="58">
        <f>S137*$N135*0.66667</f>
        <v>0</v>
      </c>
      <c r="T135" s="58">
        <f t="shared" ref="T135:AA135" si="234">T137*$N135*0.66667</f>
        <v>0</v>
      </c>
      <c r="U135" s="58">
        <f t="shared" si="234"/>
        <v>0</v>
      </c>
      <c r="V135" s="58">
        <f t="shared" si="234"/>
        <v>0</v>
      </c>
      <c r="W135" s="58">
        <f t="shared" si="234"/>
        <v>452.20068767213348</v>
      </c>
      <c r="X135" s="58">
        <f t="shared" si="234"/>
        <v>1356.6020630164005</v>
      </c>
      <c r="Y135" s="58">
        <f t="shared" si="234"/>
        <v>1582.7024068524674</v>
      </c>
      <c r="Z135" s="58">
        <f t="shared" si="234"/>
        <v>1130.5017191803336</v>
      </c>
      <c r="AA135" s="58">
        <f t="shared" si="234"/>
        <v>1243.5518910983672</v>
      </c>
      <c r="AB135" s="59">
        <f>SUM(P135:AA135)</f>
        <v>5765.5587678197026</v>
      </c>
      <c r="AC135" s="83"/>
      <c r="AD135" s="60"/>
      <c r="AE135" s="84">
        <v>1.2999999999999999E-2</v>
      </c>
      <c r="AF135" s="49">
        <v>0.39</v>
      </c>
      <c r="AG135" s="55">
        <v>0</v>
      </c>
      <c r="AH135" s="62">
        <f>((SUM(AC135:AE135)*G135)*AF135)*0.00220462*(1-AG135)</f>
        <v>2.7384687330000001E-3</v>
      </c>
      <c r="AI135" s="58">
        <f>AI137*$AH135*0.66667</f>
        <v>0</v>
      </c>
      <c r="AJ135" s="58">
        <f t="shared" ref="AJ135:AT135" si="235">AJ137*$AH135*0.66667</f>
        <v>0</v>
      </c>
      <c r="AK135" s="58">
        <f t="shared" si="235"/>
        <v>0</v>
      </c>
      <c r="AL135" s="58">
        <f t="shared" si="235"/>
        <v>0</v>
      </c>
      <c r="AM135" s="58">
        <f t="shared" si="235"/>
        <v>0</v>
      </c>
      <c r="AN135" s="58">
        <f t="shared" si="235"/>
        <v>0</v>
      </c>
      <c r="AO135" s="58">
        <f t="shared" si="235"/>
        <v>0</v>
      </c>
      <c r="AP135" s="58">
        <f t="shared" si="235"/>
        <v>1.82565495022911</v>
      </c>
      <c r="AQ135" s="58">
        <f t="shared" si="235"/>
        <v>5.4769648506873301</v>
      </c>
      <c r="AR135" s="58">
        <f t="shared" si="235"/>
        <v>6.3897923258018858</v>
      </c>
      <c r="AS135" s="58">
        <f t="shared" si="235"/>
        <v>4.5641373755727752</v>
      </c>
      <c r="AT135" s="58">
        <f t="shared" si="235"/>
        <v>5.0205511131300522</v>
      </c>
      <c r="AU135" s="59">
        <f>SUM(AI135:AT135)</f>
        <v>23.277100615421155</v>
      </c>
      <c r="AV135" s="63">
        <f>AU135+AB135</f>
        <v>5788.8358684351233</v>
      </c>
    </row>
    <row r="136" spans="1:48" ht="15.6">
      <c r="A136" s="90" t="s">
        <v>132</v>
      </c>
      <c r="B136" s="49" t="s">
        <v>52</v>
      </c>
      <c r="C136" s="49" t="s">
        <v>53</v>
      </c>
      <c r="D136" s="50" t="s">
        <v>125</v>
      </c>
      <c r="E136" s="50" t="s">
        <v>126</v>
      </c>
      <c r="F136" s="49">
        <v>2017</v>
      </c>
      <c r="G136" s="51">
        <v>245</v>
      </c>
      <c r="H136" s="51" t="s">
        <v>63</v>
      </c>
      <c r="I136" s="81"/>
      <c r="J136" s="82"/>
      <c r="K136" s="83">
        <v>3.22</v>
      </c>
      <c r="L136" s="49">
        <v>0.39</v>
      </c>
      <c r="M136" s="55">
        <v>0</v>
      </c>
      <c r="N136" s="56">
        <f>((K136*G136)*L136)*0.00220462*(1-M136)</f>
        <v>0.67829764002000015</v>
      </c>
      <c r="O136" s="80"/>
      <c r="P136" s="58">
        <f t="shared" ref="P136:AA136" si="236">P137*$N136*0.66667</f>
        <v>0</v>
      </c>
      <c r="Q136" s="58">
        <f t="shared" si="236"/>
        <v>0</v>
      </c>
      <c r="R136" s="58">
        <f t="shared" si="236"/>
        <v>0</v>
      </c>
      <c r="S136" s="58">
        <f t="shared" si="236"/>
        <v>0</v>
      </c>
      <c r="T136" s="58">
        <f t="shared" si="236"/>
        <v>0</v>
      </c>
      <c r="U136" s="58">
        <f t="shared" si="236"/>
        <v>0</v>
      </c>
      <c r="V136" s="58">
        <f t="shared" si="236"/>
        <v>0</v>
      </c>
      <c r="W136" s="58">
        <f t="shared" si="236"/>
        <v>452.20068767213348</v>
      </c>
      <c r="X136" s="58">
        <f t="shared" si="236"/>
        <v>1356.6020630164005</v>
      </c>
      <c r="Y136" s="58">
        <f t="shared" si="236"/>
        <v>1582.7024068524674</v>
      </c>
      <c r="Z136" s="58">
        <f t="shared" si="236"/>
        <v>1130.5017191803336</v>
      </c>
      <c r="AA136" s="58">
        <f t="shared" si="236"/>
        <v>1243.5518910983672</v>
      </c>
      <c r="AB136" s="59">
        <f>SUM(P136:AA136)</f>
        <v>5765.5587678197026</v>
      </c>
      <c r="AC136" s="83"/>
      <c r="AD136" s="60"/>
      <c r="AE136" s="84">
        <v>1.2999999999999999E-2</v>
      </c>
      <c r="AF136" s="49">
        <v>0.39</v>
      </c>
      <c r="AG136" s="55">
        <v>0</v>
      </c>
      <c r="AH136" s="62">
        <f>((SUM(AC136:AE136)*G136)*AF136)*0.00220462*(1-AG136)</f>
        <v>2.7384687330000001E-3</v>
      </c>
      <c r="AI136" s="58">
        <f t="shared" ref="AI136:AT136" si="237">AI137*$AH136*0.66667</f>
        <v>0</v>
      </c>
      <c r="AJ136" s="58">
        <f t="shared" si="237"/>
        <v>0</v>
      </c>
      <c r="AK136" s="58">
        <f t="shared" si="237"/>
        <v>0</v>
      </c>
      <c r="AL136" s="58">
        <f t="shared" si="237"/>
        <v>0</v>
      </c>
      <c r="AM136" s="58">
        <f t="shared" si="237"/>
        <v>0</v>
      </c>
      <c r="AN136" s="58">
        <f t="shared" si="237"/>
        <v>0</v>
      </c>
      <c r="AO136" s="58">
        <f t="shared" si="237"/>
        <v>0</v>
      </c>
      <c r="AP136" s="58">
        <f t="shared" si="237"/>
        <v>1.82565495022911</v>
      </c>
      <c r="AQ136" s="58">
        <f t="shared" si="237"/>
        <v>5.4769648506873301</v>
      </c>
      <c r="AR136" s="58">
        <f t="shared" si="237"/>
        <v>6.3897923258018858</v>
      </c>
      <c r="AS136" s="58">
        <f t="shared" si="237"/>
        <v>4.5641373755727752</v>
      </c>
      <c r="AT136" s="58">
        <f t="shared" si="237"/>
        <v>5.0205511131300522</v>
      </c>
      <c r="AU136" s="59">
        <f>SUM(AI136:AT136)</f>
        <v>23.277100615421155</v>
      </c>
      <c r="AV136" s="63">
        <f>AU136+AB136</f>
        <v>5788.8358684351233</v>
      </c>
    </row>
    <row r="137" spans="1:48" ht="30">
      <c r="A137" s="64" t="s">
        <v>133</v>
      </c>
      <c r="B137" s="65"/>
      <c r="C137" s="65" t="s">
        <v>57</v>
      </c>
      <c r="D137" s="66">
        <v>0.66700000000000004</v>
      </c>
      <c r="E137" s="67"/>
      <c r="F137" s="65"/>
      <c r="G137" s="68"/>
      <c r="H137" s="68"/>
      <c r="I137" s="69"/>
      <c r="J137" s="70"/>
      <c r="K137" s="71"/>
      <c r="L137" s="65"/>
      <c r="M137" s="66"/>
      <c r="N137" s="72"/>
      <c r="O137" s="73" t="s">
        <v>58</v>
      </c>
      <c r="P137" s="74"/>
      <c r="Q137" s="74"/>
      <c r="R137" s="74"/>
      <c r="S137" s="74"/>
      <c r="T137" s="74">
        <v>0</v>
      </c>
      <c r="U137" s="74"/>
      <c r="V137" s="74"/>
      <c r="W137" s="74">
        <v>1000</v>
      </c>
      <c r="X137" s="74">
        <v>3000</v>
      </c>
      <c r="Y137" s="74">
        <v>3500</v>
      </c>
      <c r="Z137" s="74">
        <v>2500</v>
      </c>
      <c r="AA137" s="74">
        <v>2750</v>
      </c>
      <c r="AB137" s="75"/>
      <c r="AC137" s="71"/>
      <c r="AD137" s="76"/>
      <c r="AE137" s="76"/>
      <c r="AF137" s="65"/>
      <c r="AG137" s="66"/>
      <c r="AH137" s="77"/>
      <c r="AI137" s="74">
        <f t="shared" ref="AI137:AT137" si="238">P137</f>
        <v>0</v>
      </c>
      <c r="AJ137" s="74">
        <f t="shared" si="238"/>
        <v>0</v>
      </c>
      <c r="AK137" s="74">
        <f t="shared" si="238"/>
        <v>0</v>
      </c>
      <c r="AL137" s="74">
        <f t="shared" si="238"/>
        <v>0</v>
      </c>
      <c r="AM137" s="74">
        <f t="shared" si="238"/>
        <v>0</v>
      </c>
      <c r="AN137" s="74">
        <f t="shared" si="238"/>
        <v>0</v>
      </c>
      <c r="AO137" s="74">
        <f t="shared" si="238"/>
        <v>0</v>
      </c>
      <c r="AP137" s="74">
        <f t="shared" si="238"/>
        <v>1000</v>
      </c>
      <c r="AQ137" s="74">
        <f t="shared" si="238"/>
        <v>3000</v>
      </c>
      <c r="AR137" s="74">
        <f t="shared" si="238"/>
        <v>3500</v>
      </c>
      <c r="AS137" s="74">
        <f t="shared" si="238"/>
        <v>2500</v>
      </c>
      <c r="AT137" s="74">
        <f t="shared" si="238"/>
        <v>2750</v>
      </c>
      <c r="AU137" s="75"/>
      <c r="AV137" s="78"/>
    </row>
    <row r="138" spans="1:48" ht="15.6">
      <c r="A138" s="48" t="s">
        <v>134</v>
      </c>
      <c r="B138" s="49" t="s">
        <v>49</v>
      </c>
      <c r="C138" s="50" t="s">
        <v>85</v>
      </c>
      <c r="D138" s="50" t="s">
        <v>123</v>
      </c>
      <c r="E138" s="50" t="s">
        <v>124</v>
      </c>
      <c r="F138" s="49">
        <v>2018</v>
      </c>
      <c r="G138" s="51">
        <v>3433</v>
      </c>
      <c r="H138" s="51">
        <v>4</v>
      </c>
      <c r="I138" s="79">
        <v>2027</v>
      </c>
      <c r="J138" s="53">
        <f>I138+2</f>
        <v>2029</v>
      </c>
      <c r="K138" s="54">
        <v>1.04</v>
      </c>
      <c r="L138" s="49">
        <v>0.31</v>
      </c>
      <c r="M138" s="55">
        <v>0</v>
      </c>
      <c r="N138" s="56">
        <f>((K138*G138)*L138)*0.00220462*(1-M138)</f>
        <v>2.4400716523040002</v>
      </c>
      <c r="O138" s="80"/>
      <c r="P138" s="58">
        <f>P142*$N138</f>
        <v>4880.1433046080001</v>
      </c>
      <c r="Q138" s="58">
        <f>Q142*$N138</f>
        <v>3660.1074784560005</v>
      </c>
      <c r="R138" s="58">
        <f>R142*$N138</f>
        <v>4880.1433046080001</v>
      </c>
      <c r="S138" s="58">
        <f>S142*$N138</f>
        <v>4270.1253915320003</v>
      </c>
      <c r="T138" s="58">
        <f t="shared" ref="T138:AA138" si="239">T142*$N138</f>
        <v>5490.1612176840008</v>
      </c>
      <c r="U138" s="58">
        <f t="shared" si="239"/>
        <v>6100.1791307600006</v>
      </c>
      <c r="V138" s="58">
        <f t="shared" si="239"/>
        <v>6710.1970438360004</v>
      </c>
      <c r="W138" s="58">
        <f t="shared" si="239"/>
        <v>0</v>
      </c>
      <c r="X138" s="58">
        <f t="shared" si="239"/>
        <v>0</v>
      </c>
      <c r="Y138" s="58">
        <f t="shared" si="239"/>
        <v>0</v>
      </c>
      <c r="Z138" s="58">
        <f t="shared" si="239"/>
        <v>0</v>
      </c>
      <c r="AA138" s="58">
        <f t="shared" si="239"/>
        <v>0</v>
      </c>
      <c r="AB138" s="59">
        <f>SUM(P138:AA138)</f>
        <v>35991.056871484005</v>
      </c>
      <c r="AC138" s="54">
        <v>0.03</v>
      </c>
      <c r="AD138" s="85"/>
      <c r="AE138" s="86"/>
      <c r="AF138" s="49">
        <v>0.31</v>
      </c>
      <c r="AG138" s="55">
        <v>0.3</v>
      </c>
      <c r="AH138" s="62">
        <f>((SUM(AC138:AE138)*G138)*AF138)*0.00220462*(1-AG138)</f>
        <v>4.92706775946E-2</v>
      </c>
      <c r="AI138" s="58">
        <f>AI142*$AH138</f>
        <v>98.541355189200004</v>
      </c>
      <c r="AJ138" s="58">
        <f t="shared" ref="AJ138:AT138" si="240">AJ142*$AH138</f>
        <v>73.906016391899996</v>
      </c>
      <c r="AK138" s="58">
        <f t="shared" si="240"/>
        <v>98.541355189200004</v>
      </c>
      <c r="AL138" s="58">
        <f t="shared" si="240"/>
        <v>86.223685790549993</v>
      </c>
      <c r="AM138" s="58">
        <f t="shared" si="240"/>
        <v>110.85902458785</v>
      </c>
      <c r="AN138" s="58">
        <f t="shared" si="240"/>
        <v>123.1766939865</v>
      </c>
      <c r="AO138" s="58">
        <f t="shared" si="240"/>
        <v>135.49436338515</v>
      </c>
      <c r="AP138" s="58">
        <f t="shared" si="240"/>
        <v>0</v>
      </c>
      <c r="AQ138" s="58">
        <f t="shared" si="240"/>
        <v>0</v>
      </c>
      <c r="AR138" s="58">
        <f t="shared" si="240"/>
        <v>0</v>
      </c>
      <c r="AS138" s="58">
        <f t="shared" si="240"/>
        <v>0</v>
      </c>
      <c r="AT138" s="58">
        <f t="shared" si="240"/>
        <v>0</v>
      </c>
      <c r="AU138" s="59">
        <f>SUM(AI138:AT138)</f>
        <v>726.74249452034996</v>
      </c>
      <c r="AV138" s="63">
        <f>AU138+AB138</f>
        <v>36717.799366004358</v>
      </c>
    </row>
    <row r="139" spans="1:48" ht="15.6">
      <c r="A139" s="48" t="s">
        <v>134</v>
      </c>
      <c r="B139" s="49" t="s">
        <v>49</v>
      </c>
      <c r="C139" s="50" t="s">
        <v>85</v>
      </c>
      <c r="D139" s="50" t="s">
        <v>123</v>
      </c>
      <c r="E139" s="50" t="s">
        <v>124</v>
      </c>
      <c r="F139" s="49">
        <v>2018</v>
      </c>
      <c r="G139" s="51">
        <v>3433</v>
      </c>
      <c r="H139" s="51">
        <v>4</v>
      </c>
      <c r="I139" s="79">
        <v>2027</v>
      </c>
      <c r="J139" s="53">
        <f>I139+2</f>
        <v>2029</v>
      </c>
      <c r="K139" s="54">
        <v>1.04</v>
      </c>
      <c r="L139" s="49">
        <v>0.31</v>
      </c>
      <c r="M139" s="55">
        <v>0</v>
      </c>
      <c r="N139" s="56">
        <f>((K139*G139)*L139)*0.00220462*(1-M139)</f>
        <v>2.4400716523040002</v>
      </c>
      <c r="O139" s="80"/>
      <c r="P139" s="58">
        <f>P142*$N139</f>
        <v>4880.1433046080001</v>
      </c>
      <c r="Q139" s="58">
        <f>Q142*$N139</f>
        <v>3660.1074784560005</v>
      </c>
      <c r="R139" s="58">
        <f>R142*$N139</f>
        <v>4880.1433046080001</v>
      </c>
      <c r="S139" s="58">
        <f>S142*$N139</f>
        <v>4270.1253915320003</v>
      </c>
      <c r="T139" s="58">
        <f t="shared" ref="T139:AA139" si="241">T142*$N139</f>
        <v>5490.1612176840008</v>
      </c>
      <c r="U139" s="58">
        <f t="shared" si="241"/>
        <v>6100.1791307600006</v>
      </c>
      <c r="V139" s="58">
        <f t="shared" si="241"/>
        <v>6710.1970438360004</v>
      </c>
      <c r="W139" s="58">
        <f t="shared" si="241"/>
        <v>0</v>
      </c>
      <c r="X139" s="58">
        <f t="shared" si="241"/>
        <v>0</v>
      </c>
      <c r="Y139" s="58">
        <f t="shared" si="241"/>
        <v>0</v>
      </c>
      <c r="Z139" s="58">
        <f t="shared" si="241"/>
        <v>0</v>
      </c>
      <c r="AA139" s="58">
        <f t="shared" si="241"/>
        <v>0</v>
      </c>
      <c r="AB139" s="59">
        <f>SUM(P139:AA139)</f>
        <v>35991.056871484005</v>
      </c>
      <c r="AC139" s="54">
        <v>0.03</v>
      </c>
      <c r="AD139" s="85"/>
      <c r="AE139" s="86"/>
      <c r="AF139" s="49">
        <v>0.31</v>
      </c>
      <c r="AG139" s="55">
        <v>0.3</v>
      </c>
      <c r="AH139" s="62">
        <f>((SUM(AC139:AE139)*G139)*AF139)*0.00220462*(1-AG139)</f>
        <v>4.92706775946E-2</v>
      </c>
      <c r="AI139" s="58">
        <f>AI142*$AH139</f>
        <v>98.541355189200004</v>
      </c>
      <c r="AJ139" s="58">
        <f t="shared" ref="AJ139:AT139" si="242">AJ142*$AH139</f>
        <v>73.906016391899996</v>
      </c>
      <c r="AK139" s="58">
        <f t="shared" si="242"/>
        <v>98.541355189200004</v>
      </c>
      <c r="AL139" s="58">
        <f t="shared" si="242"/>
        <v>86.223685790549993</v>
      </c>
      <c r="AM139" s="58">
        <f t="shared" si="242"/>
        <v>110.85902458785</v>
      </c>
      <c r="AN139" s="58">
        <f t="shared" si="242"/>
        <v>123.1766939865</v>
      </c>
      <c r="AO139" s="58">
        <f t="shared" si="242"/>
        <v>135.49436338515</v>
      </c>
      <c r="AP139" s="58">
        <f t="shared" si="242"/>
        <v>0</v>
      </c>
      <c r="AQ139" s="58">
        <f t="shared" si="242"/>
        <v>0</v>
      </c>
      <c r="AR139" s="58">
        <f t="shared" si="242"/>
        <v>0</v>
      </c>
      <c r="AS139" s="58">
        <f t="shared" si="242"/>
        <v>0</v>
      </c>
      <c r="AT139" s="58">
        <f t="shared" si="242"/>
        <v>0</v>
      </c>
      <c r="AU139" s="59">
        <f>SUM(AI139:AT139)</f>
        <v>726.74249452034996</v>
      </c>
      <c r="AV139" s="63">
        <f>AU139+AB139</f>
        <v>36717.799366004358</v>
      </c>
    </row>
    <row r="140" spans="1:48" ht="15.6">
      <c r="A140" s="48" t="s">
        <v>134</v>
      </c>
      <c r="B140" s="49" t="s">
        <v>52</v>
      </c>
      <c r="C140" s="49" t="s">
        <v>53</v>
      </c>
      <c r="D140" s="50" t="s">
        <v>125</v>
      </c>
      <c r="E140" s="50" t="s">
        <v>126</v>
      </c>
      <c r="F140" s="49">
        <v>2017</v>
      </c>
      <c r="G140" s="51">
        <v>245</v>
      </c>
      <c r="H140" s="51">
        <v>3</v>
      </c>
      <c r="I140" s="79">
        <v>2027</v>
      </c>
      <c r="J140" s="53">
        <f>I140+2</f>
        <v>2029</v>
      </c>
      <c r="K140" s="54">
        <v>3.22</v>
      </c>
      <c r="L140" s="49">
        <v>0.39</v>
      </c>
      <c r="M140" s="55">
        <v>0.1</v>
      </c>
      <c r="N140" s="56">
        <f>((K140*G140)*L140)*0.00220462*(1-M140)</f>
        <v>0.61046787601800012</v>
      </c>
      <c r="O140" s="80"/>
      <c r="P140" s="58">
        <f>P142*$N140*0.66667</f>
        <v>813.96123780984021</v>
      </c>
      <c r="Q140" s="58">
        <f>Q142*$N140*0.66667</f>
        <v>610.47092835738022</v>
      </c>
      <c r="R140" s="58">
        <f>R142*$N140*0.66667</f>
        <v>813.96123780984021</v>
      </c>
      <c r="S140" s="58">
        <f>S142*$N140*0.66667</f>
        <v>712.21608308361033</v>
      </c>
      <c r="T140" s="58">
        <f t="shared" ref="T140:AA140" si="243">T142*$N140*0.66667</f>
        <v>915.70639253607033</v>
      </c>
      <c r="U140" s="58">
        <f t="shared" si="243"/>
        <v>1017.4515472623003</v>
      </c>
      <c r="V140" s="58">
        <f t="shared" si="243"/>
        <v>1119.1967019885303</v>
      </c>
      <c r="W140" s="58">
        <f t="shared" si="243"/>
        <v>0</v>
      </c>
      <c r="X140" s="58">
        <f t="shared" si="243"/>
        <v>0</v>
      </c>
      <c r="Y140" s="58">
        <f t="shared" si="243"/>
        <v>0</v>
      </c>
      <c r="Z140" s="58">
        <f t="shared" si="243"/>
        <v>0</v>
      </c>
      <c r="AA140" s="58">
        <f t="shared" si="243"/>
        <v>0</v>
      </c>
      <c r="AB140" s="59">
        <f>SUM(P140:AA140)</f>
        <v>6002.9641288475723</v>
      </c>
      <c r="AC140" s="54">
        <v>7.0000000000000007E-2</v>
      </c>
      <c r="AD140" s="60"/>
      <c r="AE140" s="84"/>
      <c r="AF140" s="49">
        <v>0.39</v>
      </c>
      <c r="AG140" s="55">
        <v>0.3</v>
      </c>
      <c r="AH140" s="62">
        <f>((SUM(AC140:AE140)*G140)*AF140)*0.00220462*(1-AG140)</f>
        <v>1.0321920609000002E-2</v>
      </c>
      <c r="AI140" s="58">
        <f>AI142*$AH140*0.66667</f>
        <v>13.762629624804061</v>
      </c>
      <c r="AJ140" s="58">
        <f t="shared" ref="AJ140:AT140" si="244">AJ142*$AH140*0.66667</f>
        <v>10.321972218603046</v>
      </c>
      <c r="AK140" s="58">
        <f t="shared" si="244"/>
        <v>13.762629624804061</v>
      </c>
      <c r="AL140" s="58">
        <f t="shared" si="244"/>
        <v>12.042300921703553</v>
      </c>
      <c r="AM140" s="58">
        <f t="shared" si="244"/>
        <v>15.482958327904569</v>
      </c>
      <c r="AN140" s="58">
        <f t="shared" si="244"/>
        <v>17.203287031005075</v>
      </c>
      <c r="AO140" s="58">
        <f t="shared" si="244"/>
        <v>18.923615734105585</v>
      </c>
      <c r="AP140" s="58">
        <f t="shared" si="244"/>
        <v>0</v>
      </c>
      <c r="AQ140" s="58">
        <f t="shared" si="244"/>
        <v>0</v>
      </c>
      <c r="AR140" s="58">
        <f t="shared" si="244"/>
        <v>0</v>
      </c>
      <c r="AS140" s="58">
        <f t="shared" si="244"/>
        <v>0</v>
      </c>
      <c r="AT140" s="58">
        <f t="shared" si="244"/>
        <v>0</v>
      </c>
      <c r="AU140" s="59">
        <f>SUM(AI140:AT140)</f>
        <v>101.49939348292995</v>
      </c>
      <c r="AV140" s="63">
        <f>AU140+AB140</f>
        <v>6104.4635223305022</v>
      </c>
    </row>
    <row r="141" spans="1:48" ht="15.6">
      <c r="A141" s="48" t="s">
        <v>134</v>
      </c>
      <c r="B141" s="49" t="s">
        <v>52</v>
      </c>
      <c r="C141" s="49" t="s">
        <v>53</v>
      </c>
      <c r="D141" s="50" t="s">
        <v>125</v>
      </c>
      <c r="E141" s="50" t="s">
        <v>126</v>
      </c>
      <c r="F141" s="49">
        <v>2017</v>
      </c>
      <c r="G141" s="51">
        <v>245</v>
      </c>
      <c r="H141" s="51">
        <v>3</v>
      </c>
      <c r="I141" s="79">
        <v>2027</v>
      </c>
      <c r="J141" s="53">
        <f>I141+2</f>
        <v>2029</v>
      </c>
      <c r="K141" s="54">
        <v>3.22</v>
      </c>
      <c r="L141" s="49">
        <v>0.39</v>
      </c>
      <c r="M141" s="55">
        <v>0.1</v>
      </c>
      <c r="N141" s="56">
        <f>((K141*G141)*L141)*0.00220462*(1-M141)</f>
        <v>0.61046787601800012</v>
      </c>
      <c r="O141" s="80"/>
      <c r="P141" s="58">
        <f t="shared" ref="P141:AA141" si="245">P142*$N141*0.66667</f>
        <v>813.96123780984021</v>
      </c>
      <c r="Q141" s="58">
        <f t="shared" si="245"/>
        <v>610.47092835738022</v>
      </c>
      <c r="R141" s="58">
        <f t="shared" si="245"/>
        <v>813.96123780984021</v>
      </c>
      <c r="S141" s="58">
        <f t="shared" si="245"/>
        <v>712.21608308361033</v>
      </c>
      <c r="T141" s="58">
        <f t="shared" si="245"/>
        <v>915.70639253607033</v>
      </c>
      <c r="U141" s="58">
        <f t="shared" si="245"/>
        <v>1017.4515472623003</v>
      </c>
      <c r="V141" s="58">
        <f t="shared" si="245"/>
        <v>1119.1967019885303</v>
      </c>
      <c r="W141" s="58">
        <f t="shared" si="245"/>
        <v>0</v>
      </c>
      <c r="X141" s="58">
        <f t="shared" si="245"/>
        <v>0</v>
      </c>
      <c r="Y141" s="58">
        <f t="shared" si="245"/>
        <v>0</v>
      </c>
      <c r="Z141" s="58">
        <f t="shared" si="245"/>
        <v>0</v>
      </c>
      <c r="AA141" s="58">
        <f t="shared" si="245"/>
        <v>0</v>
      </c>
      <c r="AB141" s="59">
        <f>SUM(P141:AA141)</f>
        <v>6002.9641288475723</v>
      </c>
      <c r="AC141" s="54">
        <v>7.0000000000000007E-2</v>
      </c>
      <c r="AD141" s="60"/>
      <c r="AE141" s="84"/>
      <c r="AF141" s="49">
        <v>0.39</v>
      </c>
      <c r="AG141" s="55">
        <v>0.3</v>
      </c>
      <c r="AH141" s="62">
        <f>((SUM(AC141:AE141)*G141)*AF141)*0.00220462*(1-AG141)</f>
        <v>1.0321920609000002E-2</v>
      </c>
      <c r="AI141" s="58">
        <f t="shared" ref="AI141:AT141" si="246">AI142*$AH141*0.66667</f>
        <v>13.762629624804061</v>
      </c>
      <c r="AJ141" s="58">
        <f t="shared" si="246"/>
        <v>10.321972218603046</v>
      </c>
      <c r="AK141" s="58">
        <f t="shared" si="246"/>
        <v>13.762629624804061</v>
      </c>
      <c r="AL141" s="58">
        <f t="shared" si="246"/>
        <v>12.042300921703553</v>
      </c>
      <c r="AM141" s="58">
        <f t="shared" si="246"/>
        <v>15.482958327904569</v>
      </c>
      <c r="AN141" s="58">
        <f t="shared" si="246"/>
        <v>17.203287031005075</v>
      </c>
      <c r="AO141" s="58">
        <f t="shared" si="246"/>
        <v>18.923615734105585</v>
      </c>
      <c r="AP141" s="58">
        <f t="shared" si="246"/>
        <v>0</v>
      </c>
      <c r="AQ141" s="58">
        <f t="shared" si="246"/>
        <v>0</v>
      </c>
      <c r="AR141" s="58">
        <f t="shared" si="246"/>
        <v>0</v>
      </c>
      <c r="AS141" s="58">
        <f t="shared" si="246"/>
        <v>0</v>
      </c>
      <c r="AT141" s="58">
        <f t="shared" si="246"/>
        <v>0</v>
      </c>
      <c r="AU141" s="59">
        <f>SUM(AI141:AT141)</f>
        <v>101.49939348292995</v>
      </c>
      <c r="AV141" s="63">
        <f>AU141+AB141</f>
        <v>6104.4635223305022</v>
      </c>
    </row>
    <row r="142" spans="1:48" ht="30">
      <c r="A142" s="64" t="s">
        <v>135</v>
      </c>
      <c r="B142" s="65"/>
      <c r="C142" s="65" t="s">
        <v>57</v>
      </c>
      <c r="D142" s="66">
        <v>0.66700000000000004</v>
      </c>
      <c r="E142" s="67"/>
      <c r="F142" s="65"/>
      <c r="G142" s="68"/>
      <c r="H142" s="68"/>
      <c r="I142" s="69"/>
      <c r="J142" s="70"/>
      <c r="K142" s="71"/>
      <c r="L142" s="65"/>
      <c r="M142" s="66"/>
      <c r="N142" s="72"/>
      <c r="O142" s="73" t="s">
        <v>58</v>
      </c>
      <c r="P142" s="74">
        <v>2000</v>
      </c>
      <c r="Q142" s="74">
        <v>1500</v>
      </c>
      <c r="R142" s="74">
        <v>2000</v>
      </c>
      <c r="S142" s="74">
        <v>1750</v>
      </c>
      <c r="T142" s="74">
        <v>2250</v>
      </c>
      <c r="U142" s="74">
        <v>2500</v>
      </c>
      <c r="V142" s="74">
        <v>2750</v>
      </c>
      <c r="W142" s="74"/>
      <c r="X142" s="74"/>
      <c r="Y142" s="74"/>
      <c r="Z142" s="74"/>
      <c r="AA142" s="74"/>
      <c r="AB142" s="75"/>
      <c r="AC142" s="71"/>
      <c r="AD142" s="76"/>
      <c r="AE142" s="76"/>
      <c r="AF142" s="65"/>
      <c r="AG142" s="66"/>
      <c r="AH142" s="77"/>
      <c r="AI142" s="74">
        <f t="shared" ref="AI142:AT142" si="247">P142</f>
        <v>2000</v>
      </c>
      <c r="AJ142" s="74">
        <f t="shared" si="247"/>
        <v>1500</v>
      </c>
      <c r="AK142" s="74">
        <f t="shared" si="247"/>
        <v>2000</v>
      </c>
      <c r="AL142" s="74">
        <f t="shared" si="247"/>
        <v>1750</v>
      </c>
      <c r="AM142" s="74">
        <f t="shared" si="247"/>
        <v>2250</v>
      </c>
      <c r="AN142" s="74">
        <f t="shared" si="247"/>
        <v>2500</v>
      </c>
      <c r="AO142" s="74">
        <f t="shared" si="247"/>
        <v>2750</v>
      </c>
      <c r="AP142" s="74">
        <f t="shared" si="247"/>
        <v>0</v>
      </c>
      <c r="AQ142" s="74">
        <f t="shared" si="247"/>
        <v>0</v>
      </c>
      <c r="AR142" s="74">
        <f t="shared" si="247"/>
        <v>0</v>
      </c>
      <c r="AS142" s="74">
        <f t="shared" si="247"/>
        <v>0</v>
      </c>
      <c r="AT142" s="74">
        <f t="shared" si="247"/>
        <v>0</v>
      </c>
      <c r="AU142" s="75"/>
      <c r="AV142" s="78"/>
    </row>
    <row r="143" spans="1:48" ht="15.6">
      <c r="A143" s="48" t="s">
        <v>136</v>
      </c>
      <c r="B143" s="49" t="s">
        <v>49</v>
      </c>
      <c r="C143" s="50" t="s">
        <v>85</v>
      </c>
      <c r="D143" s="50" t="s">
        <v>123</v>
      </c>
      <c r="E143" s="50" t="s">
        <v>124</v>
      </c>
      <c r="F143" s="49">
        <v>2018</v>
      </c>
      <c r="G143" s="51">
        <v>3433</v>
      </c>
      <c r="H143" s="51" t="s">
        <v>66</v>
      </c>
      <c r="I143" s="81"/>
      <c r="J143" s="82"/>
      <c r="K143" s="54">
        <v>1.04</v>
      </c>
      <c r="L143" s="49">
        <v>0.31</v>
      </c>
      <c r="M143" s="55">
        <v>0</v>
      </c>
      <c r="N143" s="56">
        <f>((K143*G143)*L143)*0.00220462*(1-M143)</f>
        <v>2.4400716523040002</v>
      </c>
      <c r="O143" s="80"/>
      <c r="P143" s="58">
        <f>P147*$N143</f>
        <v>0</v>
      </c>
      <c r="Q143" s="58">
        <f>Q147*$N143</f>
        <v>0</v>
      </c>
      <c r="R143" s="58">
        <f>R147*$N143</f>
        <v>0</v>
      </c>
      <c r="S143" s="58">
        <f>S147*$N143</f>
        <v>0</v>
      </c>
      <c r="T143" s="58">
        <f t="shared" ref="T143:AA143" si="248">T147*$N143</f>
        <v>0</v>
      </c>
      <c r="U143" s="58">
        <f t="shared" si="248"/>
        <v>0</v>
      </c>
      <c r="V143" s="58">
        <f t="shared" si="248"/>
        <v>0</v>
      </c>
      <c r="W143" s="58">
        <f t="shared" si="248"/>
        <v>2440.0716523040001</v>
      </c>
      <c r="X143" s="58">
        <f t="shared" si="248"/>
        <v>7320.2149569120011</v>
      </c>
      <c r="Y143" s="58">
        <f t="shared" si="248"/>
        <v>8540.2507830640006</v>
      </c>
      <c r="Z143" s="58">
        <f t="shared" si="248"/>
        <v>6100.1791307600006</v>
      </c>
      <c r="AA143" s="58">
        <f t="shared" si="248"/>
        <v>6710.1970438360004</v>
      </c>
      <c r="AB143" s="59">
        <f>SUM(P143:AA143)</f>
        <v>31110.913566875999</v>
      </c>
      <c r="AC143" s="83"/>
      <c r="AD143" s="85">
        <v>5.0000000000000001E-3</v>
      </c>
      <c r="AE143" s="86"/>
      <c r="AF143" s="49">
        <v>0.31</v>
      </c>
      <c r="AG143" s="55">
        <v>0</v>
      </c>
      <c r="AH143" s="62">
        <f>((SUM(AC143:AE143)*G143)*AF143)*0.00220462*(1-AG143)</f>
        <v>1.1731113712999999E-2</v>
      </c>
      <c r="AI143" s="58">
        <f>AI147*$AH143</f>
        <v>0</v>
      </c>
      <c r="AJ143" s="58">
        <f t="shared" ref="AJ143:AT143" si="249">AJ147*$AH143</f>
        <v>0</v>
      </c>
      <c r="AK143" s="58">
        <f t="shared" si="249"/>
        <v>0</v>
      </c>
      <c r="AL143" s="58">
        <f t="shared" si="249"/>
        <v>0</v>
      </c>
      <c r="AM143" s="58">
        <f t="shared" si="249"/>
        <v>0</v>
      </c>
      <c r="AN143" s="58">
        <f t="shared" si="249"/>
        <v>0</v>
      </c>
      <c r="AO143" s="58">
        <f t="shared" si="249"/>
        <v>0</v>
      </c>
      <c r="AP143" s="58">
        <f t="shared" si="249"/>
        <v>11.731113712999999</v>
      </c>
      <c r="AQ143" s="58">
        <f t="shared" si="249"/>
        <v>35.193341138999997</v>
      </c>
      <c r="AR143" s="58">
        <f t="shared" si="249"/>
        <v>41.058897995499997</v>
      </c>
      <c r="AS143" s="58">
        <f t="shared" si="249"/>
        <v>29.327784282499998</v>
      </c>
      <c r="AT143" s="58">
        <f t="shared" si="249"/>
        <v>32.260562710749994</v>
      </c>
      <c r="AU143" s="59">
        <f>SUM(AI143:AT143)</f>
        <v>149.57169984075</v>
      </c>
      <c r="AV143" s="63">
        <f>AU143+AB143</f>
        <v>31260.485266716751</v>
      </c>
    </row>
    <row r="144" spans="1:48" ht="15.6">
      <c r="A144" s="48" t="s">
        <v>136</v>
      </c>
      <c r="B144" s="49" t="s">
        <v>49</v>
      </c>
      <c r="C144" s="50" t="s">
        <v>85</v>
      </c>
      <c r="D144" s="50" t="s">
        <v>123</v>
      </c>
      <c r="E144" s="50" t="s">
        <v>124</v>
      </c>
      <c r="F144" s="49">
        <v>2018</v>
      </c>
      <c r="G144" s="51">
        <v>3433</v>
      </c>
      <c r="H144" s="51" t="s">
        <v>66</v>
      </c>
      <c r="I144" s="81"/>
      <c r="J144" s="82"/>
      <c r="K144" s="54">
        <v>1.04</v>
      </c>
      <c r="L144" s="49">
        <v>0.31</v>
      </c>
      <c r="M144" s="55">
        <v>0</v>
      </c>
      <c r="N144" s="56">
        <f>((K144*G144)*L144)*0.00220462*(1-M144)</f>
        <v>2.4400716523040002</v>
      </c>
      <c r="O144" s="80"/>
      <c r="P144" s="58">
        <f>P147*$N144</f>
        <v>0</v>
      </c>
      <c r="Q144" s="58">
        <f>Q147*$N144</f>
        <v>0</v>
      </c>
      <c r="R144" s="58">
        <f>R147*$N144</f>
        <v>0</v>
      </c>
      <c r="S144" s="58">
        <f>S147*$N144</f>
        <v>0</v>
      </c>
      <c r="T144" s="58">
        <f t="shared" ref="T144:AA144" si="250">T147*$N144</f>
        <v>0</v>
      </c>
      <c r="U144" s="58">
        <f t="shared" si="250"/>
        <v>0</v>
      </c>
      <c r="V144" s="58">
        <f t="shared" si="250"/>
        <v>0</v>
      </c>
      <c r="W144" s="58">
        <f t="shared" si="250"/>
        <v>2440.0716523040001</v>
      </c>
      <c r="X144" s="58">
        <f t="shared" si="250"/>
        <v>7320.2149569120011</v>
      </c>
      <c r="Y144" s="58">
        <f t="shared" si="250"/>
        <v>8540.2507830640006</v>
      </c>
      <c r="Z144" s="58">
        <f t="shared" si="250"/>
        <v>6100.1791307600006</v>
      </c>
      <c r="AA144" s="58">
        <f t="shared" si="250"/>
        <v>6710.1970438360004</v>
      </c>
      <c r="AB144" s="59">
        <f>SUM(P144:AA144)</f>
        <v>31110.913566875999</v>
      </c>
      <c r="AC144" s="83"/>
      <c r="AD144" s="85">
        <v>5.0000000000000001E-3</v>
      </c>
      <c r="AE144" s="86"/>
      <c r="AF144" s="49">
        <v>0.31</v>
      </c>
      <c r="AG144" s="55">
        <v>0</v>
      </c>
      <c r="AH144" s="62">
        <f>((SUM(AC144:AE144)*G144)*AF144)*0.00220462*(1-AG144)</f>
        <v>1.1731113712999999E-2</v>
      </c>
      <c r="AI144" s="58">
        <f>AI147*$AH144</f>
        <v>0</v>
      </c>
      <c r="AJ144" s="58">
        <f t="shared" ref="AJ144:AT144" si="251">AJ147*$AH144</f>
        <v>0</v>
      </c>
      <c r="AK144" s="58">
        <f t="shared" si="251"/>
        <v>0</v>
      </c>
      <c r="AL144" s="58">
        <f t="shared" si="251"/>
        <v>0</v>
      </c>
      <c r="AM144" s="58">
        <f t="shared" si="251"/>
        <v>0</v>
      </c>
      <c r="AN144" s="58">
        <f t="shared" si="251"/>
        <v>0</v>
      </c>
      <c r="AO144" s="58">
        <f t="shared" si="251"/>
        <v>0</v>
      </c>
      <c r="AP144" s="58">
        <f t="shared" si="251"/>
        <v>11.731113712999999</v>
      </c>
      <c r="AQ144" s="58">
        <f t="shared" si="251"/>
        <v>35.193341138999997</v>
      </c>
      <c r="AR144" s="58">
        <f t="shared" si="251"/>
        <v>41.058897995499997</v>
      </c>
      <c r="AS144" s="58">
        <f t="shared" si="251"/>
        <v>29.327784282499998</v>
      </c>
      <c r="AT144" s="58">
        <f t="shared" si="251"/>
        <v>32.260562710749994</v>
      </c>
      <c r="AU144" s="59">
        <f>SUM(AI144:AT144)</f>
        <v>149.57169984075</v>
      </c>
      <c r="AV144" s="63">
        <f>AU144+AB144</f>
        <v>31260.485266716751</v>
      </c>
    </row>
    <row r="145" spans="1:48" ht="15.6">
      <c r="A145" s="48" t="s">
        <v>136</v>
      </c>
      <c r="B145" s="49" t="s">
        <v>52</v>
      </c>
      <c r="C145" s="49" t="s">
        <v>53</v>
      </c>
      <c r="D145" s="50" t="s">
        <v>125</v>
      </c>
      <c r="E145" s="50" t="s">
        <v>126</v>
      </c>
      <c r="F145" s="49">
        <v>2017</v>
      </c>
      <c r="G145" s="51">
        <v>245</v>
      </c>
      <c r="H145" s="51" t="s">
        <v>63</v>
      </c>
      <c r="I145" s="81"/>
      <c r="J145" s="82"/>
      <c r="K145" s="83">
        <v>3.22</v>
      </c>
      <c r="L145" s="49">
        <v>0.39</v>
      </c>
      <c r="M145" s="55">
        <v>0</v>
      </c>
      <c r="N145" s="56">
        <f>((K145*G145)*L145)*0.00220462*(1-M145)</f>
        <v>0.67829764002000015</v>
      </c>
      <c r="O145" s="80"/>
      <c r="P145" s="58">
        <f>P147*$N145*0.66667</f>
        <v>0</v>
      </c>
      <c r="Q145" s="58">
        <f>Q147*$N145*0.66667</f>
        <v>0</v>
      </c>
      <c r="R145" s="58">
        <f>R147*$N145*0.66667</f>
        <v>0</v>
      </c>
      <c r="S145" s="58">
        <f>S147*$N145*0.66667</f>
        <v>0</v>
      </c>
      <c r="T145" s="58">
        <f t="shared" ref="T145:AA145" si="252">T147*$N145*0.66667</f>
        <v>0</v>
      </c>
      <c r="U145" s="58">
        <f t="shared" si="252"/>
        <v>0</v>
      </c>
      <c r="V145" s="58">
        <f t="shared" si="252"/>
        <v>0</v>
      </c>
      <c r="W145" s="58">
        <f t="shared" si="252"/>
        <v>452.20068767213348</v>
      </c>
      <c r="X145" s="58">
        <f t="shared" si="252"/>
        <v>1356.6020630164005</v>
      </c>
      <c r="Y145" s="58">
        <f t="shared" si="252"/>
        <v>1582.7024068524674</v>
      </c>
      <c r="Z145" s="58">
        <f t="shared" si="252"/>
        <v>1130.5017191803336</v>
      </c>
      <c r="AA145" s="58">
        <f t="shared" si="252"/>
        <v>1243.5518910983672</v>
      </c>
      <c r="AB145" s="59">
        <f>SUM(P145:AA145)</f>
        <v>5765.5587678197026</v>
      </c>
      <c r="AC145" s="83"/>
      <c r="AD145" s="60"/>
      <c r="AE145" s="84">
        <v>1.2999999999999999E-2</v>
      </c>
      <c r="AF145" s="49">
        <v>0.39</v>
      </c>
      <c r="AG145" s="55">
        <v>0</v>
      </c>
      <c r="AH145" s="62">
        <f>((SUM(AC145:AE145)*G145)*AF145)*0.00220462*(1-AG145)</f>
        <v>2.7384687330000001E-3</v>
      </c>
      <c r="AI145" s="58">
        <f>AI147*$AH145*0.66667</f>
        <v>0</v>
      </c>
      <c r="AJ145" s="58">
        <f t="shared" ref="AJ145:AT145" si="253">AJ147*$AH145*0.66667</f>
        <v>0</v>
      </c>
      <c r="AK145" s="58">
        <f t="shared" si="253"/>
        <v>0</v>
      </c>
      <c r="AL145" s="58">
        <f t="shared" si="253"/>
        <v>0</v>
      </c>
      <c r="AM145" s="58">
        <f t="shared" si="253"/>
        <v>0</v>
      </c>
      <c r="AN145" s="58">
        <f t="shared" si="253"/>
        <v>0</v>
      </c>
      <c r="AO145" s="58">
        <f t="shared" si="253"/>
        <v>0</v>
      </c>
      <c r="AP145" s="58">
        <f t="shared" si="253"/>
        <v>1.82565495022911</v>
      </c>
      <c r="AQ145" s="58">
        <f t="shared" si="253"/>
        <v>5.4769648506873301</v>
      </c>
      <c r="AR145" s="58">
        <f t="shared" si="253"/>
        <v>6.3897923258018858</v>
      </c>
      <c r="AS145" s="58">
        <f t="shared" si="253"/>
        <v>4.5641373755727752</v>
      </c>
      <c r="AT145" s="58">
        <f t="shared" si="253"/>
        <v>5.0205511131300522</v>
      </c>
      <c r="AU145" s="59">
        <f>SUM(AI145:AT145)</f>
        <v>23.277100615421155</v>
      </c>
      <c r="AV145" s="63">
        <f>AU145+AB145</f>
        <v>5788.8358684351233</v>
      </c>
    </row>
    <row r="146" spans="1:48" ht="15.6">
      <c r="A146" s="48" t="s">
        <v>136</v>
      </c>
      <c r="B146" s="49" t="s">
        <v>52</v>
      </c>
      <c r="C146" s="49" t="s">
        <v>53</v>
      </c>
      <c r="D146" s="50" t="s">
        <v>125</v>
      </c>
      <c r="E146" s="50" t="s">
        <v>126</v>
      </c>
      <c r="F146" s="49">
        <v>2017</v>
      </c>
      <c r="G146" s="51">
        <v>245</v>
      </c>
      <c r="H146" s="51" t="s">
        <v>63</v>
      </c>
      <c r="I146" s="81"/>
      <c r="J146" s="82"/>
      <c r="K146" s="83">
        <v>3.22</v>
      </c>
      <c r="L146" s="49">
        <v>0.39</v>
      </c>
      <c r="M146" s="55">
        <v>0</v>
      </c>
      <c r="N146" s="56">
        <f>((K146*G146)*L146)*0.00220462*(1-M146)</f>
        <v>0.67829764002000015</v>
      </c>
      <c r="O146" s="80"/>
      <c r="P146" s="58">
        <f t="shared" ref="P146:AA146" si="254">P147*$N146*0.66667</f>
        <v>0</v>
      </c>
      <c r="Q146" s="58">
        <f t="shared" si="254"/>
        <v>0</v>
      </c>
      <c r="R146" s="58">
        <f t="shared" si="254"/>
        <v>0</v>
      </c>
      <c r="S146" s="58">
        <f t="shared" si="254"/>
        <v>0</v>
      </c>
      <c r="T146" s="58">
        <f t="shared" si="254"/>
        <v>0</v>
      </c>
      <c r="U146" s="58">
        <f t="shared" si="254"/>
        <v>0</v>
      </c>
      <c r="V146" s="58">
        <f t="shared" si="254"/>
        <v>0</v>
      </c>
      <c r="W146" s="58">
        <f t="shared" si="254"/>
        <v>452.20068767213348</v>
      </c>
      <c r="X146" s="58">
        <f t="shared" si="254"/>
        <v>1356.6020630164005</v>
      </c>
      <c r="Y146" s="58">
        <f t="shared" si="254"/>
        <v>1582.7024068524674</v>
      </c>
      <c r="Z146" s="58">
        <f t="shared" si="254"/>
        <v>1130.5017191803336</v>
      </c>
      <c r="AA146" s="58">
        <f t="shared" si="254"/>
        <v>1243.5518910983672</v>
      </c>
      <c r="AB146" s="59">
        <f>SUM(P146:AA146)</f>
        <v>5765.5587678197026</v>
      </c>
      <c r="AC146" s="83"/>
      <c r="AD146" s="60"/>
      <c r="AE146" s="84">
        <v>1.2999999999999999E-2</v>
      </c>
      <c r="AF146" s="49">
        <v>0.39</v>
      </c>
      <c r="AG146" s="55">
        <v>0</v>
      </c>
      <c r="AH146" s="62">
        <f>((SUM(AC146:AE146)*G146)*AF146)*0.00220462*(1-AG146)</f>
        <v>2.7384687330000001E-3</v>
      </c>
      <c r="AI146" s="58">
        <f t="shared" ref="AI146:AT146" si="255">AI147*$AH146*0.66667</f>
        <v>0</v>
      </c>
      <c r="AJ146" s="58">
        <f t="shared" si="255"/>
        <v>0</v>
      </c>
      <c r="AK146" s="58">
        <f t="shared" si="255"/>
        <v>0</v>
      </c>
      <c r="AL146" s="58">
        <f t="shared" si="255"/>
        <v>0</v>
      </c>
      <c r="AM146" s="58">
        <f t="shared" si="255"/>
        <v>0</v>
      </c>
      <c r="AN146" s="58">
        <f t="shared" si="255"/>
        <v>0</v>
      </c>
      <c r="AO146" s="58">
        <f t="shared" si="255"/>
        <v>0</v>
      </c>
      <c r="AP146" s="58">
        <f t="shared" si="255"/>
        <v>1.82565495022911</v>
      </c>
      <c r="AQ146" s="58">
        <f t="shared" si="255"/>
        <v>5.4769648506873301</v>
      </c>
      <c r="AR146" s="58">
        <f t="shared" si="255"/>
        <v>6.3897923258018858</v>
      </c>
      <c r="AS146" s="58">
        <f t="shared" si="255"/>
        <v>4.5641373755727752</v>
      </c>
      <c r="AT146" s="58">
        <f t="shared" si="255"/>
        <v>5.0205511131300522</v>
      </c>
      <c r="AU146" s="59">
        <f>SUM(AI146:AT146)</f>
        <v>23.277100615421155</v>
      </c>
      <c r="AV146" s="63">
        <f>AU146+AB146</f>
        <v>5788.8358684351233</v>
      </c>
    </row>
    <row r="147" spans="1:48" ht="30">
      <c r="A147" s="64" t="s">
        <v>137</v>
      </c>
      <c r="B147" s="65"/>
      <c r="C147" s="65" t="s">
        <v>57</v>
      </c>
      <c r="D147" s="66">
        <v>0.66700000000000004</v>
      </c>
      <c r="E147" s="67"/>
      <c r="F147" s="65"/>
      <c r="G147" s="68"/>
      <c r="H147" s="68"/>
      <c r="I147" s="69"/>
      <c r="J147" s="70"/>
      <c r="K147" s="71"/>
      <c r="L147" s="65"/>
      <c r="M147" s="66"/>
      <c r="N147" s="72"/>
      <c r="O147" s="73" t="s">
        <v>58</v>
      </c>
      <c r="P147" s="74"/>
      <c r="Q147" s="74"/>
      <c r="R147" s="74"/>
      <c r="S147" s="74"/>
      <c r="T147" s="74">
        <v>0</v>
      </c>
      <c r="U147" s="74"/>
      <c r="V147" s="74"/>
      <c r="W147" s="74">
        <v>1000</v>
      </c>
      <c r="X147" s="74">
        <v>3000</v>
      </c>
      <c r="Y147" s="74">
        <v>3500</v>
      </c>
      <c r="Z147" s="74">
        <v>2500</v>
      </c>
      <c r="AA147" s="74">
        <v>2750</v>
      </c>
      <c r="AB147" s="75"/>
      <c r="AC147" s="71"/>
      <c r="AD147" s="76"/>
      <c r="AE147" s="76"/>
      <c r="AF147" s="65"/>
      <c r="AG147" s="66"/>
      <c r="AH147" s="77"/>
      <c r="AI147" s="74">
        <f t="shared" ref="AI147:AT147" si="256">P147</f>
        <v>0</v>
      </c>
      <c r="AJ147" s="74">
        <f t="shared" si="256"/>
        <v>0</v>
      </c>
      <c r="AK147" s="74">
        <f t="shared" si="256"/>
        <v>0</v>
      </c>
      <c r="AL147" s="74">
        <f t="shared" si="256"/>
        <v>0</v>
      </c>
      <c r="AM147" s="74">
        <f t="shared" si="256"/>
        <v>0</v>
      </c>
      <c r="AN147" s="74">
        <f t="shared" si="256"/>
        <v>0</v>
      </c>
      <c r="AO147" s="74">
        <f t="shared" si="256"/>
        <v>0</v>
      </c>
      <c r="AP147" s="74">
        <f t="shared" si="256"/>
        <v>1000</v>
      </c>
      <c r="AQ147" s="74">
        <f t="shared" si="256"/>
        <v>3000</v>
      </c>
      <c r="AR147" s="74">
        <f t="shared" si="256"/>
        <v>3500</v>
      </c>
      <c r="AS147" s="74">
        <f t="shared" si="256"/>
        <v>2500</v>
      </c>
      <c r="AT147" s="74">
        <f t="shared" si="256"/>
        <v>2750</v>
      </c>
      <c r="AU147" s="75"/>
      <c r="AV147" s="78"/>
    </row>
    <row r="148" spans="1:48" ht="15.6">
      <c r="A148" s="87" t="s">
        <v>138</v>
      </c>
      <c r="B148" s="49" t="s">
        <v>49</v>
      </c>
      <c r="C148" s="50" t="s">
        <v>85</v>
      </c>
      <c r="D148" s="50" t="s">
        <v>139</v>
      </c>
      <c r="E148" s="50" t="s">
        <v>140</v>
      </c>
      <c r="F148" s="49">
        <v>2010</v>
      </c>
      <c r="G148" s="51">
        <v>3433</v>
      </c>
      <c r="H148" s="51">
        <v>2</v>
      </c>
      <c r="I148" s="79">
        <v>2025</v>
      </c>
      <c r="J148" s="53">
        <f>I148+2</f>
        <v>2027</v>
      </c>
      <c r="K148" s="54">
        <v>5.08</v>
      </c>
      <c r="L148" s="49">
        <v>0.31</v>
      </c>
      <c r="M148" s="55">
        <v>0.1</v>
      </c>
      <c r="N148" s="56">
        <f>((K148*G148)*L148)*0.00220462*(1-M148)</f>
        <v>10.726930379167198</v>
      </c>
      <c r="O148" s="80"/>
      <c r="P148" s="58">
        <f>P152*$N148</f>
        <v>26817.325947917994</v>
      </c>
      <c r="Q148" s="58">
        <f>Q152*$N148</f>
        <v>26817.325947917994</v>
      </c>
      <c r="R148" s="58">
        <f>R152*$N148</f>
        <v>26817.325947917994</v>
      </c>
      <c r="S148" s="58">
        <f>S152*$N148</f>
        <v>24135.593353126198</v>
      </c>
      <c r="T148" s="58">
        <f t="shared" ref="T148:AA148" si="257">T152*$N148</f>
        <v>10726.930379167199</v>
      </c>
      <c r="U148" s="58">
        <f t="shared" si="257"/>
        <v>0</v>
      </c>
      <c r="V148" s="58">
        <f t="shared" si="257"/>
        <v>0</v>
      </c>
      <c r="W148" s="58">
        <f t="shared" si="257"/>
        <v>0</v>
      </c>
      <c r="X148" s="58">
        <f t="shared" si="257"/>
        <v>0</v>
      </c>
      <c r="Y148" s="58">
        <f t="shared" si="257"/>
        <v>0</v>
      </c>
      <c r="Z148" s="58">
        <f t="shared" si="257"/>
        <v>0</v>
      </c>
      <c r="AA148" s="58">
        <f t="shared" si="257"/>
        <v>0</v>
      </c>
      <c r="AB148" s="59">
        <f>SUM(P148:AA148)</f>
        <v>115314.50157604738</v>
      </c>
      <c r="AC148" s="54">
        <v>0.09</v>
      </c>
      <c r="AD148" s="85"/>
      <c r="AE148" s="86"/>
      <c r="AF148" s="49">
        <v>0.31</v>
      </c>
      <c r="AG148" s="55">
        <v>0.3</v>
      </c>
      <c r="AH148" s="62">
        <f>((SUM(AC148:AE148)*G148)*AF148)*0.00220462*(1-AG148)</f>
        <v>0.14781203278379998</v>
      </c>
      <c r="AI148" s="58">
        <f>AI152*$AH148</f>
        <v>369.53008195949997</v>
      </c>
      <c r="AJ148" s="58">
        <f t="shared" ref="AJ148:AT148" si="258">AJ152*$AH148</f>
        <v>369.53008195949997</v>
      </c>
      <c r="AK148" s="58">
        <f t="shared" si="258"/>
        <v>369.53008195949997</v>
      </c>
      <c r="AL148" s="58">
        <f t="shared" si="258"/>
        <v>332.57707376354995</v>
      </c>
      <c r="AM148" s="58">
        <f t="shared" si="258"/>
        <v>147.81203278379999</v>
      </c>
      <c r="AN148" s="58">
        <f t="shared" si="258"/>
        <v>0</v>
      </c>
      <c r="AO148" s="58">
        <f t="shared" si="258"/>
        <v>0</v>
      </c>
      <c r="AP148" s="58">
        <f t="shared" si="258"/>
        <v>0</v>
      </c>
      <c r="AQ148" s="58">
        <f t="shared" si="258"/>
        <v>0</v>
      </c>
      <c r="AR148" s="58">
        <f t="shared" si="258"/>
        <v>0</v>
      </c>
      <c r="AS148" s="58">
        <f t="shared" si="258"/>
        <v>0</v>
      </c>
      <c r="AT148" s="58">
        <f t="shared" si="258"/>
        <v>0</v>
      </c>
      <c r="AU148" s="59">
        <f>SUM(AI148:AT148)</f>
        <v>1588.9793524258498</v>
      </c>
      <c r="AV148" s="63">
        <f>AU148+AB148</f>
        <v>116903.48092847323</v>
      </c>
    </row>
    <row r="149" spans="1:48" ht="15.6">
      <c r="A149" s="87" t="s">
        <v>138</v>
      </c>
      <c r="B149" s="49" t="s">
        <v>49</v>
      </c>
      <c r="C149" s="50" t="s">
        <v>85</v>
      </c>
      <c r="D149" s="50" t="s">
        <v>139</v>
      </c>
      <c r="E149" s="50" t="s">
        <v>140</v>
      </c>
      <c r="F149" s="49">
        <v>2009</v>
      </c>
      <c r="G149" s="51">
        <v>3433</v>
      </c>
      <c r="H149" s="51">
        <v>2</v>
      </c>
      <c r="I149" s="79">
        <v>2024</v>
      </c>
      <c r="J149" s="53">
        <f>I149+2</f>
        <v>2026</v>
      </c>
      <c r="K149" s="54">
        <v>5.08</v>
      </c>
      <c r="L149" s="49">
        <v>0.31</v>
      </c>
      <c r="M149" s="55">
        <v>0.1</v>
      </c>
      <c r="N149" s="56">
        <f>((K149*G149)*L149)*0.00220462*(1-M149)</f>
        <v>10.726930379167198</v>
      </c>
      <c r="O149" s="80"/>
      <c r="P149" s="58">
        <f>P152*$N149</f>
        <v>26817.325947917994</v>
      </c>
      <c r="Q149" s="58">
        <f>Q152*$N149</f>
        <v>26817.325947917994</v>
      </c>
      <c r="R149" s="58">
        <f>R152*$N149</f>
        <v>26817.325947917994</v>
      </c>
      <c r="S149" s="58">
        <f>S152*$N149</f>
        <v>24135.593353126198</v>
      </c>
      <c r="T149" s="58">
        <f t="shared" ref="T149:AA149" si="259">T152*$N149</f>
        <v>10726.930379167199</v>
      </c>
      <c r="U149" s="58">
        <f t="shared" si="259"/>
        <v>0</v>
      </c>
      <c r="V149" s="58">
        <f t="shared" si="259"/>
        <v>0</v>
      </c>
      <c r="W149" s="58">
        <f t="shared" si="259"/>
        <v>0</v>
      </c>
      <c r="X149" s="58">
        <f t="shared" si="259"/>
        <v>0</v>
      </c>
      <c r="Y149" s="58">
        <f t="shared" si="259"/>
        <v>0</v>
      </c>
      <c r="Z149" s="58">
        <f t="shared" si="259"/>
        <v>0</v>
      </c>
      <c r="AA149" s="58">
        <f t="shared" si="259"/>
        <v>0</v>
      </c>
      <c r="AB149" s="59">
        <f>SUM(P149:AA149)</f>
        <v>115314.50157604738</v>
      </c>
      <c r="AC149" s="54">
        <v>0.09</v>
      </c>
      <c r="AD149" s="85"/>
      <c r="AE149" s="86"/>
      <c r="AF149" s="49">
        <v>0.31</v>
      </c>
      <c r="AG149" s="55">
        <v>0.3</v>
      </c>
      <c r="AH149" s="62">
        <f>((SUM(AC149:AE149)*G149)*AF149)*0.00220462*(1-AG149)</f>
        <v>0.14781203278379998</v>
      </c>
      <c r="AI149" s="58">
        <f>AI152*$AH149</f>
        <v>369.53008195949997</v>
      </c>
      <c r="AJ149" s="58">
        <f t="shared" ref="AJ149:AT149" si="260">AJ152*$AH149</f>
        <v>369.53008195949997</v>
      </c>
      <c r="AK149" s="58">
        <f t="shared" si="260"/>
        <v>369.53008195949997</v>
      </c>
      <c r="AL149" s="58">
        <f t="shared" si="260"/>
        <v>332.57707376354995</v>
      </c>
      <c r="AM149" s="58">
        <f t="shared" si="260"/>
        <v>147.81203278379999</v>
      </c>
      <c r="AN149" s="58">
        <f t="shared" si="260"/>
        <v>0</v>
      </c>
      <c r="AO149" s="58">
        <f t="shared" si="260"/>
        <v>0</v>
      </c>
      <c r="AP149" s="58">
        <f t="shared" si="260"/>
        <v>0</v>
      </c>
      <c r="AQ149" s="58">
        <f t="shared" si="260"/>
        <v>0</v>
      </c>
      <c r="AR149" s="58">
        <f t="shared" si="260"/>
        <v>0</v>
      </c>
      <c r="AS149" s="58">
        <f t="shared" si="260"/>
        <v>0</v>
      </c>
      <c r="AT149" s="58">
        <f t="shared" si="260"/>
        <v>0</v>
      </c>
      <c r="AU149" s="59">
        <f>SUM(AI149:AT149)</f>
        <v>1588.9793524258498</v>
      </c>
      <c r="AV149" s="63">
        <f>AU149+AB149</f>
        <v>116903.48092847323</v>
      </c>
    </row>
    <row r="150" spans="1:48" ht="15.6">
      <c r="A150" s="87" t="s">
        <v>138</v>
      </c>
      <c r="B150" s="49" t="s">
        <v>52</v>
      </c>
      <c r="C150" s="49" t="s">
        <v>53</v>
      </c>
      <c r="D150" s="50" t="s">
        <v>141</v>
      </c>
      <c r="E150" s="50" t="s">
        <v>126</v>
      </c>
      <c r="F150" s="49">
        <v>2011</v>
      </c>
      <c r="G150" s="51">
        <v>150</v>
      </c>
      <c r="H150" s="51">
        <v>2</v>
      </c>
      <c r="I150" s="79">
        <v>2025</v>
      </c>
      <c r="J150" s="53">
        <f>I150+2</f>
        <v>2027</v>
      </c>
      <c r="K150" s="54">
        <v>3.02</v>
      </c>
      <c r="L150" s="49">
        <v>0.39</v>
      </c>
      <c r="M150" s="55">
        <v>0.1</v>
      </c>
      <c r="N150" s="56">
        <f>((K150*G150)*L150)*0.00220462*(1-M150)</f>
        <v>0.35054119386000004</v>
      </c>
      <c r="O150" s="80"/>
      <c r="P150" s="58">
        <f>P152*$N150*0.66667</f>
        <v>584.23824427661555</v>
      </c>
      <c r="Q150" s="58">
        <f>Q152*$N150*0.66667</f>
        <v>584.23824427661555</v>
      </c>
      <c r="R150" s="58">
        <f>R152*$N150*0.66667</f>
        <v>584.23824427661555</v>
      </c>
      <c r="S150" s="58">
        <f>S152*$N150*0.66667</f>
        <v>525.814419848954</v>
      </c>
      <c r="T150" s="58">
        <f t="shared" ref="T150:AA150" si="261">T152*$N150*0.66667</f>
        <v>233.6952977106462</v>
      </c>
      <c r="U150" s="58">
        <f t="shared" si="261"/>
        <v>0</v>
      </c>
      <c r="V150" s="58">
        <f t="shared" si="261"/>
        <v>0</v>
      </c>
      <c r="W150" s="58">
        <f t="shared" si="261"/>
        <v>0</v>
      </c>
      <c r="X150" s="58">
        <f t="shared" si="261"/>
        <v>0</v>
      </c>
      <c r="Y150" s="58">
        <f t="shared" si="261"/>
        <v>0</v>
      </c>
      <c r="Z150" s="58">
        <f t="shared" si="261"/>
        <v>0</v>
      </c>
      <c r="AA150" s="58">
        <f t="shared" si="261"/>
        <v>0</v>
      </c>
      <c r="AB150" s="59">
        <f>SUM(P150:AA150)</f>
        <v>2512.2244503894467</v>
      </c>
      <c r="AC150" s="54">
        <v>0.11</v>
      </c>
      <c r="AD150" s="60"/>
      <c r="AE150" s="84"/>
      <c r="AF150" s="49">
        <v>0.39</v>
      </c>
      <c r="AG150" s="55">
        <v>0.3</v>
      </c>
      <c r="AH150" s="62">
        <f>((SUM(AC150:AE150)*G150)*AF150)*0.00220462*(1-AG150)</f>
        <v>9.93071079E-3</v>
      </c>
      <c r="AI150" s="58">
        <f>AI152*$AH150*0.66667</f>
        <v>16.551267405923252</v>
      </c>
      <c r="AJ150" s="58">
        <f t="shared" ref="AJ150:AT150" si="262">AJ152*$AH150*0.66667</f>
        <v>16.551267405923252</v>
      </c>
      <c r="AK150" s="58">
        <f t="shared" si="262"/>
        <v>16.551267405923252</v>
      </c>
      <c r="AL150" s="58">
        <f t="shared" si="262"/>
        <v>14.896140665330925</v>
      </c>
      <c r="AM150" s="58">
        <f t="shared" si="262"/>
        <v>6.6205069623693005</v>
      </c>
      <c r="AN150" s="58">
        <f t="shared" si="262"/>
        <v>0</v>
      </c>
      <c r="AO150" s="58">
        <f t="shared" si="262"/>
        <v>0</v>
      </c>
      <c r="AP150" s="58">
        <f t="shared" si="262"/>
        <v>0</v>
      </c>
      <c r="AQ150" s="58">
        <f t="shared" si="262"/>
        <v>0</v>
      </c>
      <c r="AR150" s="58">
        <f t="shared" si="262"/>
        <v>0</v>
      </c>
      <c r="AS150" s="58">
        <f t="shared" si="262"/>
        <v>0</v>
      </c>
      <c r="AT150" s="58">
        <f t="shared" si="262"/>
        <v>0</v>
      </c>
      <c r="AU150" s="59">
        <f>SUM(AI150:AT150)</f>
        <v>71.170449845469975</v>
      </c>
      <c r="AV150" s="63">
        <f>AU150+AB150</f>
        <v>2583.3949002349168</v>
      </c>
    </row>
    <row r="151" spans="1:48" ht="15.6">
      <c r="A151" s="87" t="s">
        <v>138</v>
      </c>
      <c r="B151" s="49" t="s">
        <v>52</v>
      </c>
      <c r="C151" s="49" t="s">
        <v>53</v>
      </c>
      <c r="D151" s="50" t="s">
        <v>141</v>
      </c>
      <c r="E151" s="50" t="s">
        <v>126</v>
      </c>
      <c r="F151" s="49">
        <v>2011</v>
      </c>
      <c r="G151" s="51">
        <v>150</v>
      </c>
      <c r="H151" s="51">
        <v>2</v>
      </c>
      <c r="I151" s="79">
        <v>2025</v>
      </c>
      <c r="J151" s="53">
        <f>I151+2</f>
        <v>2027</v>
      </c>
      <c r="K151" s="54">
        <v>3.02</v>
      </c>
      <c r="L151" s="49">
        <v>0.39</v>
      </c>
      <c r="M151" s="55">
        <v>0.1</v>
      </c>
      <c r="N151" s="56">
        <f>((K151*G151)*L151)*0.00220462*(1-M151)</f>
        <v>0.35054119386000004</v>
      </c>
      <c r="O151" s="80"/>
      <c r="P151" s="58">
        <f t="shared" ref="P151:AA151" si="263">P152*$N151*0.66667</f>
        <v>584.23824427661555</v>
      </c>
      <c r="Q151" s="58">
        <f t="shared" si="263"/>
        <v>584.23824427661555</v>
      </c>
      <c r="R151" s="58">
        <f t="shared" si="263"/>
        <v>584.23824427661555</v>
      </c>
      <c r="S151" s="58">
        <f t="shared" si="263"/>
        <v>525.814419848954</v>
      </c>
      <c r="T151" s="58">
        <f t="shared" si="263"/>
        <v>233.6952977106462</v>
      </c>
      <c r="U151" s="58">
        <f t="shared" si="263"/>
        <v>0</v>
      </c>
      <c r="V151" s="58">
        <f t="shared" si="263"/>
        <v>0</v>
      </c>
      <c r="W151" s="58">
        <f t="shared" si="263"/>
        <v>0</v>
      </c>
      <c r="X151" s="58">
        <f t="shared" si="263"/>
        <v>0</v>
      </c>
      <c r="Y151" s="58">
        <f t="shared" si="263"/>
        <v>0</v>
      </c>
      <c r="Z151" s="58">
        <f t="shared" si="263"/>
        <v>0</v>
      </c>
      <c r="AA151" s="58">
        <f t="shared" si="263"/>
        <v>0</v>
      </c>
      <c r="AB151" s="59">
        <f>SUM(P151:AA151)</f>
        <v>2512.2244503894467</v>
      </c>
      <c r="AC151" s="54">
        <v>0.11</v>
      </c>
      <c r="AD151" s="60"/>
      <c r="AE151" s="84"/>
      <c r="AF151" s="49">
        <v>0.39</v>
      </c>
      <c r="AG151" s="55">
        <v>0.3</v>
      </c>
      <c r="AH151" s="62">
        <f>((SUM(AC151:AE151)*G151)*AF151)*0.00220462*(1-AG151)</f>
        <v>9.93071079E-3</v>
      </c>
      <c r="AI151" s="58">
        <f t="shared" ref="AI151:AT151" si="264">AI152*$AH151*0.66667</f>
        <v>16.551267405923252</v>
      </c>
      <c r="AJ151" s="58">
        <f t="shared" si="264"/>
        <v>16.551267405923252</v>
      </c>
      <c r="AK151" s="58">
        <f t="shared" si="264"/>
        <v>16.551267405923252</v>
      </c>
      <c r="AL151" s="58">
        <f t="shared" si="264"/>
        <v>14.896140665330925</v>
      </c>
      <c r="AM151" s="58">
        <f t="shared" si="264"/>
        <v>6.6205069623693005</v>
      </c>
      <c r="AN151" s="58">
        <f t="shared" si="264"/>
        <v>0</v>
      </c>
      <c r="AO151" s="58">
        <f t="shared" si="264"/>
        <v>0</v>
      </c>
      <c r="AP151" s="58">
        <f t="shared" si="264"/>
        <v>0</v>
      </c>
      <c r="AQ151" s="58">
        <f t="shared" si="264"/>
        <v>0</v>
      </c>
      <c r="AR151" s="58">
        <f t="shared" si="264"/>
        <v>0</v>
      </c>
      <c r="AS151" s="58">
        <f t="shared" si="264"/>
        <v>0</v>
      </c>
      <c r="AT151" s="58">
        <f t="shared" si="264"/>
        <v>0</v>
      </c>
      <c r="AU151" s="59">
        <f>SUM(AI151:AT151)</f>
        <v>71.170449845469975</v>
      </c>
      <c r="AV151" s="63">
        <f>AU151+AB151</f>
        <v>2583.3949002349168</v>
      </c>
    </row>
    <row r="152" spans="1:48" ht="30">
      <c r="A152" s="64" t="s">
        <v>142</v>
      </c>
      <c r="B152" s="65"/>
      <c r="C152" s="65" t="s">
        <v>57</v>
      </c>
      <c r="D152" s="66">
        <v>0.66700000000000004</v>
      </c>
      <c r="E152" s="67"/>
      <c r="F152" s="65"/>
      <c r="G152" s="68"/>
      <c r="H152" s="68"/>
      <c r="I152" s="69"/>
      <c r="J152" s="70"/>
      <c r="K152" s="71"/>
      <c r="L152" s="65"/>
      <c r="M152" s="66"/>
      <c r="N152" s="72"/>
      <c r="O152" s="73" t="s">
        <v>58</v>
      </c>
      <c r="P152" s="74">
        <v>2500</v>
      </c>
      <c r="Q152" s="74">
        <v>2500</v>
      </c>
      <c r="R152" s="74">
        <v>2500</v>
      </c>
      <c r="S152" s="74">
        <v>2250</v>
      </c>
      <c r="T152" s="74">
        <v>1000</v>
      </c>
      <c r="U152" s="74"/>
      <c r="V152" s="74"/>
      <c r="W152" s="74"/>
      <c r="X152" s="74"/>
      <c r="Y152" s="74"/>
      <c r="Z152" s="74"/>
      <c r="AA152" s="74"/>
      <c r="AB152" s="75"/>
      <c r="AC152" s="71"/>
      <c r="AD152" s="76"/>
      <c r="AE152" s="76"/>
      <c r="AF152" s="65"/>
      <c r="AG152" s="66"/>
      <c r="AH152" s="77"/>
      <c r="AI152" s="74">
        <f t="shared" ref="AI152:AT152" si="265">P152</f>
        <v>2500</v>
      </c>
      <c r="AJ152" s="74">
        <f t="shared" si="265"/>
        <v>2500</v>
      </c>
      <c r="AK152" s="74">
        <f t="shared" si="265"/>
        <v>2500</v>
      </c>
      <c r="AL152" s="74">
        <f t="shared" si="265"/>
        <v>2250</v>
      </c>
      <c r="AM152" s="74">
        <f t="shared" si="265"/>
        <v>1000</v>
      </c>
      <c r="AN152" s="74">
        <f t="shared" si="265"/>
        <v>0</v>
      </c>
      <c r="AO152" s="74">
        <f t="shared" si="265"/>
        <v>0</v>
      </c>
      <c r="AP152" s="74">
        <f t="shared" si="265"/>
        <v>0</v>
      </c>
      <c r="AQ152" s="74">
        <f t="shared" si="265"/>
        <v>0</v>
      </c>
      <c r="AR152" s="74">
        <f t="shared" si="265"/>
        <v>0</v>
      </c>
      <c r="AS152" s="74">
        <f t="shared" si="265"/>
        <v>0</v>
      </c>
      <c r="AT152" s="74">
        <f t="shared" si="265"/>
        <v>0</v>
      </c>
      <c r="AU152" s="75"/>
      <c r="AV152" s="78"/>
    </row>
    <row r="153" spans="1:48" ht="15.6">
      <c r="A153" s="89" t="s">
        <v>143</v>
      </c>
      <c r="B153" s="49" t="s">
        <v>49</v>
      </c>
      <c r="C153" s="50" t="s">
        <v>85</v>
      </c>
      <c r="D153" s="50" t="s">
        <v>139</v>
      </c>
      <c r="E153" s="50" t="s">
        <v>140</v>
      </c>
      <c r="F153" s="49">
        <v>2009</v>
      </c>
      <c r="G153" s="51">
        <v>3433</v>
      </c>
      <c r="H153" s="51">
        <v>2</v>
      </c>
      <c r="I153" s="79">
        <v>2024</v>
      </c>
      <c r="J153" s="53">
        <f>I153+2</f>
        <v>2026</v>
      </c>
      <c r="K153" s="54">
        <v>5.08</v>
      </c>
      <c r="L153" s="49">
        <v>0.31</v>
      </c>
      <c r="M153" s="55">
        <v>0.1</v>
      </c>
      <c r="N153" s="56">
        <f>((K153*G153)*L153)*0.00220462*(1-M153)</f>
        <v>10.726930379167198</v>
      </c>
      <c r="O153" s="80"/>
      <c r="P153" s="58">
        <f>P157*$N153</f>
        <v>26817.325947917994</v>
      </c>
      <c r="Q153" s="58">
        <f>Q157*$N153</f>
        <v>26817.325947917994</v>
      </c>
      <c r="R153" s="58">
        <f>R157*$N153</f>
        <v>26817.325947917994</v>
      </c>
      <c r="S153" s="58">
        <f>S157*$N153</f>
        <v>10726.930379167199</v>
      </c>
      <c r="T153" s="58">
        <f t="shared" ref="T153:AA153" si="266">T157*$N153</f>
        <v>0</v>
      </c>
      <c r="U153" s="58">
        <f t="shared" si="266"/>
        <v>0</v>
      </c>
      <c r="V153" s="58">
        <f t="shared" si="266"/>
        <v>0</v>
      </c>
      <c r="W153" s="58">
        <f t="shared" si="266"/>
        <v>0</v>
      </c>
      <c r="X153" s="58">
        <f t="shared" si="266"/>
        <v>0</v>
      </c>
      <c r="Y153" s="58">
        <f t="shared" si="266"/>
        <v>0</v>
      </c>
      <c r="Z153" s="58">
        <f t="shared" si="266"/>
        <v>0</v>
      </c>
      <c r="AA153" s="58">
        <f t="shared" si="266"/>
        <v>0</v>
      </c>
      <c r="AB153" s="59">
        <f>SUM(P153:AA153)</f>
        <v>91178.908222921178</v>
      </c>
      <c r="AC153" s="54">
        <v>0.09</v>
      </c>
      <c r="AD153" s="85"/>
      <c r="AE153" s="86"/>
      <c r="AF153" s="49">
        <v>0.31</v>
      </c>
      <c r="AG153" s="55">
        <v>0.3</v>
      </c>
      <c r="AH153" s="62">
        <f>((SUM(AC153:AE153)*G153)*AF153)*0.00220462*(1-AG153)</f>
        <v>0.14781203278379998</v>
      </c>
      <c r="AI153" s="58">
        <f>AI157*$AH153</f>
        <v>369.53008195949997</v>
      </c>
      <c r="AJ153" s="58">
        <f t="shared" ref="AJ153:AT153" si="267">AJ157*$AH153</f>
        <v>369.53008195949997</v>
      </c>
      <c r="AK153" s="58">
        <f t="shared" si="267"/>
        <v>369.53008195949997</v>
      </c>
      <c r="AL153" s="58">
        <f t="shared" si="267"/>
        <v>147.81203278379999</v>
      </c>
      <c r="AM153" s="58">
        <f t="shared" si="267"/>
        <v>0</v>
      </c>
      <c r="AN153" s="58">
        <f t="shared" si="267"/>
        <v>0</v>
      </c>
      <c r="AO153" s="58">
        <f t="shared" si="267"/>
        <v>0</v>
      </c>
      <c r="AP153" s="58">
        <f t="shared" si="267"/>
        <v>0</v>
      </c>
      <c r="AQ153" s="58">
        <f t="shared" si="267"/>
        <v>0</v>
      </c>
      <c r="AR153" s="58">
        <f t="shared" si="267"/>
        <v>0</v>
      </c>
      <c r="AS153" s="58">
        <f t="shared" si="267"/>
        <v>0</v>
      </c>
      <c r="AT153" s="58">
        <f t="shared" si="267"/>
        <v>0</v>
      </c>
      <c r="AU153" s="59">
        <f>SUM(AI153:AT153)</f>
        <v>1256.4022786623</v>
      </c>
      <c r="AV153" s="63">
        <f>AU153+AB153</f>
        <v>92435.310501583474</v>
      </c>
    </row>
    <row r="154" spans="1:48" ht="15.6">
      <c r="A154" s="89" t="s">
        <v>143</v>
      </c>
      <c r="B154" s="49" t="s">
        <v>49</v>
      </c>
      <c r="C154" s="50" t="s">
        <v>85</v>
      </c>
      <c r="D154" s="50" t="s">
        <v>139</v>
      </c>
      <c r="E154" s="50" t="s">
        <v>140</v>
      </c>
      <c r="F154" s="49">
        <v>2009</v>
      </c>
      <c r="G154" s="51">
        <v>3433</v>
      </c>
      <c r="H154" s="51">
        <v>2</v>
      </c>
      <c r="I154" s="79">
        <v>2024</v>
      </c>
      <c r="J154" s="53">
        <f>I154+2</f>
        <v>2026</v>
      </c>
      <c r="K154" s="54">
        <v>5.08</v>
      </c>
      <c r="L154" s="49">
        <v>0.31</v>
      </c>
      <c r="M154" s="55">
        <v>0.1</v>
      </c>
      <c r="N154" s="56">
        <f>((K154*G154)*L154)*0.00220462*(1-M154)</f>
        <v>10.726930379167198</v>
      </c>
      <c r="O154" s="80"/>
      <c r="P154" s="58">
        <f>P157*$N154</f>
        <v>26817.325947917994</v>
      </c>
      <c r="Q154" s="58">
        <f>Q157*$N154</f>
        <v>26817.325947917994</v>
      </c>
      <c r="R154" s="58">
        <f>R157*$N154</f>
        <v>26817.325947917994</v>
      </c>
      <c r="S154" s="58">
        <f>S157*$N154</f>
        <v>10726.930379167199</v>
      </c>
      <c r="T154" s="58">
        <f t="shared" ref="T154:AA154" si="268">T157*$N154</f>
        <v>0</v>
      </c>
      <c r="U154" s="58">
        <f t="shared" si="268"/>
        <v>0</v>
      </c>
      <c r="V154" s="58">
        <f t="shared" si="268"/>
        <v>0</v>
      </c>
      <c r="W154" s="58">
        <f t="shared" si="268"/>
        <v>0</v>
      </c>
      <c r="X154" s="58">
        <f t="shared" si="268"/>
        <v>0</v>
      </c>
      <c r="Y154" s="58">
        <f t="shared" si="268"/>
        <v>0</v>
      </c>
      <c r="Z154" s="58">
        <f t="shared" si="268"/>
        <v>0</v>
      </c>
      <c r="AA154" s="58">
        <f t="shared" si="268"/>
        <v>0</v>
      </c>
      <c r="AB154" s="59">
        <f>SUM(P154:AA154)</f>
        <v>91178.908222921178</v>
      </c>
      <c r="AC154" s="54">
        <v>0.09</v>
      </c>
      <c r="AD154" s="85"/>
      <c r="AE154" s="86"/>
      <c r="AF154" s="49">
        <v>0.31</v>
      </c>
      <c r="AG154" s="55">
        <v>0.3</v>
      </c>
      <c r="AH154" s="62">
        <f>((SUM(AC154:AE154)*G154)*AF154)*0.00220462*(1-AG154)</f>
        <v>0.14781203278379998</v>
      </c>
      <c r="AI154" s="58">
        <f>AI157*$AH154</f>
        <v>369.53008195949997</v>
      </c>
      <c r="AJ154" s="58">
        <f t="shared" ref="AJ154:AT154" si="269">AJ157*$AH154</f>
        <v>369.53008195949997</v>
      </c>
      <c r="AK154" s="58">
        <f t="shared" si="269"/>
        <v>369.53008195949997</v>
      </c>
      <c r="AL154" s="58">
        <f t="shared" si="269"/>
        <v>147.81203278379999</v>
      </c>
      <c r="AM154" s="58">
        <f t="shared" si="269"/>
        <v>0</v>
      </c>
      <c r="AN154" s="58">
        <f t="shared" si="269"/>
        <v>0</v>
      </c>
      <c r="AO154" s="58">
        <f t="shared" si="269"/>
        <v>0</v>
      </c>
      <c r="AP154" s="58">
        <f t="shared" si="269"/>
        <v>0</v>
      </c>
      <c r="AQ154" s="58">
        <f t="shared" si="269"/>
        <v>0</v>
      </c>
      <c r="AR154" s="58">
        <f t="shared" si="269"/>
        <v>0</v>
      </c>
      <c r="AS154" s="58">
        <f t="shared" si="269"/>
        <v>0</v>
      </c>
      <c r="AT154" s="58">
        <f t="shared" si="269"/>
        <v>0</v>
      </c>
      <c r="AU154" s="59">
        <f>SUM(AI154:AT154)</f>
        <v>1256.4022786623</v>
      </c>
      <c r="AV154" s="63">
        <f>AU154+AB154</f>
        <v>92435.310501583474</v>
      </c>
    </row>
    <row r="155" spans="1:48" ht="15.6">
      <c r="A155" s="89" t="s">
        <v>143</v>
      </c>
      <c r="B155" s="49" t="s">
        <v>52</v>
      </c>
      <c r="C155" s="49" t="s">
        <v>53</v>
      </c>
      <c r="D155" s="50" t="s">
        <v>141</v>
      </c>
      <c r="E155" s="50" t="s">
        <v>126</v>
      </c>
      <c r="F155" s="49">
        <v>2010</v>
      </c>
      <c r="G155" s="51">
        <v>150</v>
      </c>
      <c r="H155" s="51">
        <v>2</v>
      </c>
      <c r="I155" s="79">
        <v>2025</v>
      </c>
      <c r="J155" s="53">
        <f>I155+2</f>
        <v>2027</v>
      </c>
      <c r="K155" s="54">
        <v>3.02</v>
      </c>
      <c r="L155" s="49">
        <v>0.39</v>
      </c>
      <c r="M155" s="55">
        <v>0.1</v>
      </c>
      <c r="N155" s="56">
        <f>((K155*G155)*L155)*0.00220462*(1-M155)</f>
        <v>0.35054119386000004</v>
      </c>
      <c r="O155" s="80"/>
      <c r="P155" s="58">
        <f>P157*$N155*0.66667</f>
        <v>584.23824427661555</v>
      </c>
      <c r="Q155" s="58">
        <f>Q157*$N155*0.66667</f>
        <v>584.23824427661555</v>
      </c>
      <c r="R155" s="58">
        <f>R157*$N155*0.66667</f>
        <v>584.23824427661555</v>
      </c>
      <c r="S155" s="58">
        <f>S157*$N155*0.66667</f>
        <v>233.6952977106462</v>
      </c>
      <c r="T155" s="58">
        <f t="shared" ref="T155:AA155" si="270">T157*$N155*0.66667</f>
        <v>0</v>
      </c>
      <c r="U155" s="58">
        <f t="shared" si="270"/>
        <v>0</v>
      </c>
      <c r="V155" s="58">
        <f t="shared" si="270"/>
        <v>0</v>
      </c>
      <c r="W155" s="58">
        <f t="shared" si="270"/>
        <v>0</v>
      </c>
      <c r="X155" s="58">
        <f t="shared" si="270"/>
        <v>0</v>
      </c>
      <c r="Y155" s="58">
        <f t="shared" si="270"/>
        <v>0</v>
      </c>
      <c r="Z155" s="58">
        <f t="shared" si="270"/>
        <v>0</v>
      </c>
      <c r="AA155" s="58">
        <f t="shared" si="270"/>
        <v>0</v>
      </c>
      <c r="AB155" s="59">
        <f>SUM(P155:AA155)</f>
        <v>1986.4100305404927</v>
      </c>
      <c r="AC155" s="54">
        <v>0.11</v>
      </c>
      <c r="AD155" s="60"/>
      <c r="AE155" s="91"/>
      <c r="AF155" s="49">
        <v>0.39</v>
      </c>
      <c r="AG155" s="55">
        <v>0.3</v>
      </c>
      <c r="AH155" s="62">
        <f>((SUM(AC155:AE155)*G155)*AF155)*0.00220462*(1-AG155)</f>
        <v>9.93071079E-3</v>
      </c>
      <c r="AI155" s="58">
        <f>AI157*$AH155*0.66667</f>
        <v>16.551267405923252</v>
      </c>
      <c r="AJ155" s="58">
        <f t="shared" ref="AJ155:AT155" si="271">AJ157*$AH155*0.66667</f>
        <v>16.551267405923252</v>
      </c>
      <c r="AK155" s="58">
        <f t="shared" si="271"/>
        <v>16.551267405923252</v>
      </c>
      <c r="AL155" s="58">
        <f t="shared" si="271"/>
        <v>6.6205069623693005</v>
      </c>
      <c r="AM155" s="58">
        <f t="shared" si="271"/>
        <v>0</v>
      </c>
      <c r="AN155" s="58">
        <f t="shared" si="271"/>
        <v>0</v>
      </c>
      <c r="AO155" s="58">
        <f t="shared" si="271"/>
        <v>0</v>
      </c>
      <c r="AP155" s="58">
        <f t="shared" si="271"/>
        <v>0</v>
      </c>
      <c r="AQ155" s="58">
        <f t="shared" si="271"/>
        <v>0</v>
      </c>
      <c r="AR155" s="58">
        <f t="shared" si="271"/>
        <v>0</v>
      </c>
      <c r="AS155" s="58">
        <f t="shared" si="271"/>
        <v>0</v>
      </c>
      <c r="AT155" s="58">
        <f t="shared" si="271"/>
        <v>0</v>
      </c>
      <c r="AU155" s="59">
        <f>SUM(AI155:AT155)</f>
        <v>56.274309180139049</v>
      </c>
      <c r="AV155" s="63">
        <f>AU155+AB155</f>
        <v>2042.6843397206317</v>
      </c>
    </row>
    <row r="156" spans="1:48" ht="15.6">
      <c r="A156" s="89" t="s">
        <v>143</v>
      </c>
      <c r="B156" s="49" t="s">
        <v>52</v>
      </c>
      <c r="C156" s="49" t="s">
        <v>53</v>
      </c>
      <c r="D156" s="50" t="s">
        <v>141</v>
      </c>
      <c r="E156" s="50" t="s">
        <v>126</v>
      </c>
      <c r="F156" s="49">
        <v>2011</v>
      </c>
      <c r="G156" s="51">
        <v>150</v>
      </c>
      <c r="H156" s="51">
        <v>2</v>
      </c>
      <c r="I156" s="79">
        <v>2025</v>
      </c>
      <c r="J156" s="53">
        <f>I156+2</f>
        <v>2027</v>
      </c>
      <c r="K156" s="54">
        <v>3.02</v>
      </c>
      <c r="L156" s="49">
        <v>0.39</v>
      </c>
      <c r="M156" s="55">
        <v>0.1</v>
      </c>
      <c r="N156" s="56">
        <f>((K156*G156)*L156)*0.00220462*(1-M156)</f>
        <v>0.35054119386000004</v>
      </c>
      <c r="O156" s="80"/>
      <c r="P156" s="58">
        <f t="shared" ref="P156:AA156" si="272">P157*$N156*0.66667</f>
        <v>584.23824427661555</v>
      </c>
      <c r="Q156" s="58">
        <f t="shared" si="272"/>
        <v>584.23824427661555</v>
      </c>
      <c r="R156" s="58">
        <f t="shared" si="272"/>
        <v>584.23824427661555</v>
      </c>
      <c r="S156" s="58">
        <f t="shared" si="272"/>
        <v>233.6952977106462</v>
      </c>
      <c r="T156" s="58">
        <f t="shared" si="272"/>
        <v>0</v>
      </c>
      <c r="U156" s="58">
        <f t="shared" si="272"/>
        <v>0</v>
      </c>
      <c r="V156" s="58">
        <f t="shared" si="272"/>
        <v>0</v>
      </c>
      <c r="W156" s="58">
        <f t="shared" si="272"/>
        <v>0</v>
      </c>
      <c r="X156" s="58">
        <f t="shared" si="272"/>
        <v>0</v>
      </c>
      <c r="Y156" s="58">
        <f t="shared" si="272"/>
        <v>0</v>
      </c>
      <c r="Z156" s="58">
        <f t="shared" si="272"/>
        <v>0</v>
      </c>
      <c r="AA156" s="58">
        <f t="shared" si="272"/>
        <v>0</v>
      </c>
      <c r="AB156" s="59">
        <f>SUM(P156:AA156)</f>
        <v>1986.4100305404927</v>
      </c>
      <c r="AC156" s="54">
        <v>0.11</v>
      </c>
      <c r="AD156" s="60"/>
      <c r="AE156" s="91"/>
      <c r="AF156" s="49">
        <v>0.39</v>
      </c>
      <c r="AG156" s="55">
        <v>0.3</v>
      </c>
      <c r="AH156" s="62">
        <f>((SUM(AC156:AE156)*G156)*AF156)*0.00220462*(1-AG156)</f>
        <v>9.93071079E-3</v>
      </c>
      <c r="AI156" s="58">
        <f t="shared" ref="AI156:AT156" si="273">AI157*$AH156*0.66667</f>
        <v>16.551267405923252</v>
      </c>
      <c r="AJ156" s="58">
        <f t="shared" si="273"/>
        <v>16.551267405923252</v>
      </c>
      <c r="AK156" s="58">
        <f t="shared" si="273"/>
        <v>16.551267405923252</v>
      </c>
      <c r="AL156" s="58">
        <f t="shared" si="273"/>
        <v>6.6205069623693005</v>
      </c>
      <c r="AM156" s="58">
        <f t="shared" si="273"/>
        <v>0</v>
      </c>
      <c r="AN156" s="58">
        <f t="shared" si="273"/>
        <v>0</v>
      </c>
      <c r="AO156" s="58">
        <f t="shared" si="273"/>
        <v>0</v>
      </c>
      <c r="AP156" s="58">
        <f t="shared" si="273"/>
        <v>0</v>
      </c>
      <c r="AQ156" s="58">
        <f t="shared" si="273"/>
        <v>0</v>
      </c>
      <c r="AR156" s="58">
        <f t="shared" si="273"/>
        <v>0</v>
      </c>
      <c r="AS156" s="58">
        <f t="shared" si="273"/>
        <v>0</v>
      </c>
      <c r="AT156" s="58">
        <f t="shared" si="273"/>
        <v>0</v>
      </c>
      <c r="AU156" s="59">
        <f>SUM(AI156:AT156)</f>
        <v>56.274309180139049</v>
      </c>
      <c r="AV156" s="63">
        <f>AU156+AB156</f>
        <v>2042.6843397206317</v>
      </c>
    </row>
    <row r="157" spans="1:48" ht="30">
      <c r="A157" s="64" t="s">
        <v>144</v>
      </c>
      <c r="B157" s="65"/>
      <c r="C157" s="65" t="s">
        <v>57</v>
      </c>
      <c r="D157" s="66">
        <v>0.66700000000000004</v>
      </c>
      <c r="E157" s="67"/>
      <c r="F157" s="65"/>
      <c r="G157" s="68"/>
      <c r="H157" s="68"/>
      <c r="I157" s="69"/>
      <c r="J157" s="70"/>
      <c r="K157" s="71"/>
      <c r="L157" s="65"/>
      <c r="M157" s="66"/>
      <c r="N157" s="72"/>
      <c r="O157" s="73" t="s">
        <v>58</v>
      </c>
      <c r="P157" s="74">
        <v>2500</v>
      </c>
      <c r="Q157" s="74">
        <v>2500</v>
      </c>
      <c r="R157" s="74">
        <v>2500</v>
      </c>
      <c r="S157" s="74">
        <v>1000</v>
      </c>
      <c r="T157" s="74">
        <v>0</v>
      </c>
      <c r="U157" s="74"/>
      <c r="V157" s="74"/>
      <c r="W157" s="74"/>
      <c r="X157" s="74"/>
      <c r="Y157" s="74"/>
      <c r="Z157" s="74"/>
      <c r="AA157" s="74"/>
      <c r="AB157" s="75"/>
      <c r="AC157" s="71"/>
      <c r="AD157" s="76"/>
      <c r="AE157" s="76"/>
      <c r="AF157" s="65"/>
      <c r="AG157" s="66"/>
      <c r="AH157" s="77"/>
      <c r="AI157" s="74">
        <f t="shared" ref="AI157:AT157" si="274">P157</f>
        <v>2500</v>
      </c>
      <c r="AJ157" s="74">
        <f t="shared" si="274"/>
        <v>2500</v>
      </c>
      <c r="AK157" s="74">
        <f t="shared" si="274"/>
        <v>2500</v>
      </c>
      <c r="AL157" s="74">
        <f t="shared" si="274"/>
        <v>1000</v>
      </c>
      <c r="AM157" s="74">
        <f t="shared" si="274"/>
        <v>0</v>
      </c>
      <c r="AN157" s="74">
        <f t="shared" si="274"/>
        <v>0</v>
      </c>
      <c r="AO157" s="74">
        <f t="shared" si="274"/>
        <v>0</v>
      </c>
      <c r="AP157" s="74">
        <f t="shared" si="274"/>
        <v>0</v>
      </c>
      <c r="AQ157" s="74">
        <f t="shared" si="274"/>
        <v>0</v>
      </c>
      <c r="AR157" s="74">
        <f t="shared" si="274"/>
        <v>0</v>
      </c>
      <c r="AS157" s="74">
        <f t="shared" si="274"/>
        <v>0</v>
      </c>
      <c r="AT157" s="74">
        <f t="shared" si="274"/>
        <v>0</v>
      </c>
      <c r="AU157" s="75"/>
      <c r="AV157" s="78"/>
    </row>
    <row r="158" spans="1:48" ht="15.6">
      <c r="A158" s="90" t="s">
        <v>145</v>
      </c>
      <c r="B158" s="49" t="s">
        <v>49</v>
      </c>
      <c r="C158" s="50" t="s">
        <v>85</v>
      </c>
      <c r="D158" s="50" t="s">
        <v>92</v>
      </c>
      <c r="E158" s="50" t="s">
        <v>124</v>
      </c>
      <c r="F158" s="49">
        <v>2019</v>
      </c>
      <c r="G158" s="51">
        <v>2575</v>
      </c>
      <c r="H158" s="51">
        <v>4</v>
      </c>
      <c r="I158" s="79">
        <v>2027</v>
      </c>
      <c r="J158" s="53">
        <f>I158+2</f>
        <v>2029</v>
      </c>
      <c r="K158" s="54">
        <v>1.04</v>
      </c>
      <c r="L158" s="49">
        <v>0.31</v>
      </c>
      <c r="M158" s="55">
        <v>0</v>
      </c>
      <c r="N158" s="56">
        <f>((K158*G158)*L158)*0.00220462*(1-M158)</f>
        <v>1.8302314315999999</v>
      </c>
      <c r="O158" s="80"/>
      <c r="P158" s="58">
        <f>P162*$N158</f>
        <v>4575.578579</v>
      </c>
      <c r="Q158" s="58">
        <f>Q162*$N158</f>
        <v>3202.9050052999996</v>
      </c>
      <c r="R158" s="58">
        <f>R162*$N158</f>
        <v>5490.6942947999996</v>
      </c>
      <c r="S158" s="58">
        <f>S162*$N158</f>
        <v>4575.578579</v>
      </c>
      <c r="T158" s="58">
        <f t="shared" ref="T158:AA158" si="275">T162*$N158</f>
        <v>5490.6942947999996</v>
      </c>
      <c r="U158" s="58">
        <f t="shared" si="275"/>
        <v>5490.6942947999996</v>
      </c>
      <c r="V158" s="58">
        <f t="shared" si="275"/>
        <v>5490.6942947999996</v>
      </c>
      <c r="W158" s="58">
        <f t="shared" si="275"/>
        <v>0</v>
      </c>
      <c r="X158" s="58">
        <f t="shared" si="275"/>
        <v>0</v>
      </c>
      <c r="Y158" s="58">
        <f t="shared" si="275"/>
        <v>0</v>
      </c>
      <c r="Z158" s="58">
        <f t="shared" si="275"/>
        <v>0</v>
      </c>
      <c r="AA158" s="58">
        <f t="shared" si="275"/>
        <v>0</v>
      </c>
      <c r="AB158" s="59">
        <f>SUM(P158:AA158)</f>
        <v>34316.839342499996</v>
      </c>
      <c r="AC158" s="54">
        <v>0.03</v>
      </c>
      <c r="AD158" s="85"/>
      <c r="AE158" s="86"/>
      <c r="AF158" s="49">
        <v>0.31</v>
      </c>
      <c r="AG158" s="55">
        <v>0.3</v>
      </c>
      <c r="AH158" s="62">
        <f>((SUM(AC158:AE158)*G158)*AF158)*0.00220462*(1-AG158)</f>
        <v>3.6956596214999998E-2</v>
      </c>
      <c r="AI158" s="58">
        <f>AI162*$AH158</f>
        <v>92.39149053749999</v>
      </c>
      <c r="AJ158" s="58">
        <f t="shared" ref="AJ158:AT158" si="276">AJ162*$AH158</f>
        <v>64.674043376249998</v>
      </c>
      <c r="AK158" s="58">
        <f t="shared" si="276"/>
        <v>110.869788645</v>
      </c>
      <c r="AL158" s="58">
        <f t="shared" si="276"/>
        <v>92.39149053749999</v>
      </c>
      <c r="AM158" s="58">
        <f t="shared" si="276"/>
        <v>110.869788645</v>
      </c>
      <c r="AN158" s="58">
        <f t="shared" si="276"/>
        <v>110.869788645</v>
      </c>
      <c r="AO158" s="58">
        <f t="shared" si="276"/>
        <v>110.869788645</v>
      </c>
      <c r="AP158" s="58">
        <f t="shared" si="276"/>
        <v>0</v>
      </c>
      <c r="AQ158" s="58">
        <f t="shared" si="276"/>
        <v>0</v>
      </c>
      <c r="AR158" s="58">
        <f t="shared" si="276"/>
        <v>0</v>
      </c>
      <c r="AS158" s="58">
        <f t="shared" si="276"/>
        <v>0</v>
      </c>
      <c r="AT158" s="58">
        <f t="shared" si="276"/>
        <v>0</v>
      </c>
      <c r="AU158" s="59">
        <f>SUM(AI158:AT158)</f>
        <v>692.93617903124994</v>
      </c>
      <c r="AV158" s="63">
        <f>AU158+AB158</f>
        <v>35009.775521531243</v>
      </c>
    </row>
    <row r="159" spans="1:48" ht="15.6">
      <c r="A159" s="90" t="s">
        <v>145</v>
      </c>
      <c r="B159" s="49" t="s">
        <v>49</v>
      </c>
      <c r="C159" s="50" t="s">
        <v>85</v>
      </c>
      <c r="D159" s="50" t="s">
        <v>92</v>
      </c>
      <c r="E159" s="50" t="s">
        <v>124</v>
      </c>
      <c r="F159" s="49">
        <v>2019</v>
      </c>
      <c r="G159" s="51">
        <v>2575</v>
      </c>
      <c r="H159" s="51">
        <v>4</v>
      </c>
      <c r="I159" s="79">
        <v>2027</v>
      </c>
      <c r="J159" s="53">
        <f>I159+2</f>
        <v>2029</v>
      </c>
      <c r="K159" s="54">
        <v>1.04</v>
      </c>
      <c r="L159" s="49">
        <v>0.31</v>
      </c>
      <c r="M159" s="55">
        <v>0</v>
      </c>
      <c r="N159" s="56">
        <f>((K159*G159)*L159)*0.00220462*(1-M159)</f>
        <v>1.8302314315999999</v>
      </c>
      <c r="O159" s="80"/>
      <c r="P159" s="58">
        <f>P162*$N159</f>
        <v>4575.578579</v>
      </c>
      <c r="Q159" s="58">
        <f>Q162*$N159</f>
        <v>3202.9050052999996</v>
      </c>
      <c r="R159" s="58">
        <f>R162*$N159</f>
        <v>5490.6942947999996</v>
      </c>
      <c r="S159" s="58">
        <f>S162*$N159</f>
        <v>4575.578579</v>
      </c>
      <c r="T159" s="58">
        <f t="shared" ref="T159:AA159" si="277">T162*$N159</f>
        <v>5490.6942947999996</v>
      </c>
      <c r="U159" s="58">
        <f t="shared" si="277"/>
        <v>5490.6942947999996</v>
      </c>
      <c r="V159" s="58">
        <f t="shared" si="277"/>
        <v>5490.6942947999996</v>
      </c>
      <c r="W159" s="58">
        <f t="shared" si="277"/>
        <v>0</v>
      </c>
      <c r="X159" s="58">
        <f t="shared" si="277"/>
        <v>0</v>
      </c>
      <c r="Y159" s="58">
        <f t="shared" si="277"/>
        <v>0</v>
      </c>
      <c r="Z159" s="58">
        <f t="shared" si="277"/>
        <v>0</v>
      </c>
      <c r="AA159" s="58">
        <f t="shared" si="277"/>
        <v>0</v>
      </c>
      <c r="AB159" s="59">
        <f>SUM(P159:AA159)</f>
        <v>34316.839342499996</v>
      </c>
      <c r="AC159" s="54">
        <v>0.03</v>
      </c>
      <c r="AD159" s="85"/>
      <c r="AE159" s="86"/>
      <c r="AF159" s="49">
        <v>0.31</v>
      </c>
      <c r="AG159" s="55">
        <v>0.3</v>
      </c>
      <c r="AH159" s="62">
        <f>((SUM(AC159:AE159)*G159)*AF159)*0.00220462*(1-AG159)</f>
        <v>3.6956596214999998E-2</v>
      </c>
      <c r="AI159" s="58">
        <f>AI162*$AH159</f>
        <v>92.39149053749999</v>
      </c>
      <c r="AJ159" s="58">
        <f t="shared" ref="AJ159:AT159" si="278">AJ162*$AH159</f>
        <v>64.674043376249998</v>
      </c>
      <c r="AK159" s="58">
        <f t="shared" si="278"/>
        <v>110.869788645</v>
      </c>
      <c r="AL159" s="58">
        <f t="shared" si="278"/>
        <v>92.39149053749999</v>
      </c>
      <c r="AM159" s="58">
        <f t="shared" si="278"/>
        <v>110.869788645</v>
      </c>
      <c r="AN159" s="58">
        <f t="shared" si="278"/>
        <v>110.869788645</v>
      </c>
      <c r="AO159" s="58">
        <f t="shared" si="278"/>
        <v>110.869788645</v>
      </c>
      <c r="AP159" s="58">
        <f t="shared" si="278"/>
        <v>0</v>
      </c>
      <c r="AQ159" s="58">
        <f t="shared" si="278"/>
        <v>0</v>
      </c>
      <c r="AR159" s="58">
        <f t="shared" si="278"/>
        <v>0</v>
      </c>
      <c r="AS159" s="58">
        <f t="shared" si="278"/>
        <v>0</v>
      </c>
      <c r="AT159" s="58">
        <f t="shared" si="278"/>
        <v>0</v>
      </c>
      <c r="AU159" s="59">
        <f>SUM(AI159:AT159)</f>
        <v>692.93617903124994</v>
      </c>
      <c r="AV159" s="63">
        <f>AU159+AB159</f>
        <v>35009.775521531243</v>
      </c>
    </row>
    <row r="160" spans="1:48" ht="15.6">
      <c r="A160" s="90" t="s">
        <v>145</v>
      </c>
      <c r="B160" s="49" t="s">
        <v>52</v>
      </c>
      <c r="C160" s="49" t="s">
        <v>53</v>
      </c>
      <c r="D160" s="50" t="s">
        <v>88</v>
      </c>
      <c r="E160" s="50" t="s">
        <v>146</v>
      </c>
      <c r="F160" s="49">
        <v>2019</v>
      </c>
      <c r="G160" s="51">
        <v>148</v>
      </c>
      <c r="H160" s="51">
        <v>3</v>
      </c>
      <c r="I160" s="79">
        <v>2027</v>
      </c>
      <c r="J160" s="53">
        <f>I160+2</f>
        <v>2029</v>
      </c>
      <c r="K160" s="54">
        <v>3.22</v>
      </c>
      <c r="L160" s="49">
        <v>0.39</v>
      </c>
      <c r="M160" s="55">
        <v>0.1</v>
      </c>
      <c r="N160" s="56">
        <f>((K160*G160)*L160)*0.00220462*(1-M160)</f>
        <v>0.36877243122720005</v>
      </c>
      <c r="O160" s="80"/>
      <c r="P160" s="58">
        <f>P162*$N160*0.66667</f>
        <v>614.62379181559368</v>
      </c>
      <c r="Q160" s="58">
        <f>Q162*$N160*0.66667</f>
        <v>430.23665427091549</v>
      </c>
      <c r="R160" s="58">
        <f>R162*$N160*0.66667</f>
        <v>737.54855017871239</v>
      </c>
      <c r="S160" s="58">
        <f>S162*$N160*0.66667</f>
        <v>614.62379181559368</v>
      </c>
      <c r="T160" s="58">
        <f t="shared" ref="T160:AA160" si="279">T162*$N160*0.66667</f>
        <v>737.54855017871239</v>
      </c>
      <c r="U160" s="58">
        <f t="shared" si="279"/>
        <v>737.54855017871239</v>
      </c>
      <c r="V160" s="58">
        <f t="shared" si="279"/>
        <v>737.54855017871239</v>
      </c>
      <c r="W160" s="58">
        <f t="shared" si="279"/>
        <v>0</v>
      </c>
      <c r="X160" s="58">
        <f t="shared" si="279"/>
        <v>0</v>
      </c>
      <c r="Y160" s="58">
        <f t="shared" si="279"/>
        <v>0</v>
      </c>
      <c r="Z160" s="58">
        <f t="shared" si="279"/>
        <v>0</v>
      </c>
      <c r="AA160" s="58">
        <f t="shared" si="279"/>
        <v>0</v>
      </c>
      <c r="AB160" s="59">
        <f>SUM(P160:AA160)</f>
        <v>4609.6784386169529</v>
      </c>
      <c r="AC160" s="54">
        <v>7.0000000000000007E-2</v>
      </c>
      <c r="AD160" s="60"/>
      <c r="AE160" s="84"/>
      <c r="AF160" s="49">
        <v>0.39</v>
      </c>
      <c r="AG160" s="55">
        <v>0.3</v>
      </c>
      <c r="AH160" s="62">
        <f>((SUM(AC160:AE160)*G160)*AF160)*0.00220462*(1-AG160)</f>
        <v>6.2352826536000005E-3</v>
      </c>
      <c r="AI160" s="58">
        <f>AI162*$AH160*0.66667</f>
        <v>10.39218971668878</v>
      </c>
      <c r="AJ160" s="58">
        <f t="shared" ref="AJ160:AT160" si="280">AJ162*$AH160*0.66667</f>
        <v>7.2745328016821462</v>
      </c>
      <c r="AK160" s="58">
        <f t="shared" si="280"/>
        <v>12.470627660026535</v>
      </c>
      <c r="AL160" s="58">
        <f t="shared" si="280"/>
        <v>10.39218971668878</v>
      </c>
      <c r="AM160" s="58">
        <f t="shared" si="280"/>
        <v>12.470627660026535</v>
      </c>
      <c r="AN160" s="58">
        <f t="shared" si="280"/>
        <v>12.470627660026535</v>
      </c>
      <c r="AO160" s="58">
        <f t="shared" si="280"/>
        <v>12.470627660026535</v>
      </c>
      <c r="AP160" s="58">
        <f t="shared" si="280"/>
        <v>0</v>
      </c>
      <c r="AQ160" s="58">
        <f t="shared" si="280"/>
        <v>0</v>
      </c>
      <c r="AR160" s="58">
        <f t="shared" si="280"/>
        <v>0</v>
      </c>
      <c r="AS160" s="58">
        <f t="shared" si="280"/>
        <v>0</v>
      </c>
      <c r="AT160" s="58">
        <f t="shared" si="280"/>
        <v>0</v>
      </c>
      <c r="AU160" s="59">
        <f>SUM(AI160:AT160)</f>
        <v>77.941422875165856</v>
      </c>
      <c r="AV160" s="63">
        <f>AU160+AB160</f>
        <v>4687.6198614921186</v>
      </c>
    </row>
    <row r="161" spans="1:48" ht="15.6">
      <c r="A161" s="90" t="s">
        <v>145</v>
      </c>
      <c r="B161" s="49" t="s">
        <v>52</v>
      </c>
      <c r="C161" s="49" t="s">
        <v>53</v>
      </c>
      <c r="D161" s="50" t="s">
        <v>88</v>
      </c>
      <c r="E161" s="50" t="s">
        <v>146</v>
      </c>
      <c r="F161" s="49">
        <v>2019</v>
      </c>
      <c r="G161" s="51">
        <v>148</v>
      </c>
      <c r="H161" s="51">
        <v>3</v>
      </c>
      <c r="I161" s="79">
        <v>2027</v>
      </c>
      <c r="J161" s="53">
        <f>I161+2</f>
        <v>2029</v>
      </c>
      <c r="K161" s="54">
        <v>3.22</v>
      </c>
      <c r="L161" s="49">
        <v>0.39</v>
      </c>
      <c r="M161" s="55">
        <v>0.1</v>
      </c>
      <c r="N161" s="56">
        <f>((K161*G161)*L161)*0.00220462*(1-M161)</f>
        <v>0.36877243122720005</v>
      </c>
      <c r="O161" s="80"/>
      <c r="P161" s="58">
        <f t="shared" ref="P161:AA161" si="281">P162*$N161*0.66667</f>
        <v>614.62379181559368</v>
      </c>
      <c r="Q161" s="58">
        <f t="shared" si="281"/>
        <v>430.23665427091549</v>
      </c>
      <c r="R161" s="58">
        <f t="shared" si="281"/>
        <v>737.54855017871239</v>
      </c>
      <c r="S161" s="58">
        <f t="shared" si="281"/>
        <v>614.62379181559368</v>
      </c>
      <c r="T161" s="58">
        <f t="shared" si="281"/>
        <v>737.54855017871239</v>
      </c>
      <c r="U161" s="58">
        <f t="shared" si="281"/>
        <v>737.54855017871239</v>
      </c>
      <c r="V161" s="58">
        <f t="shared" si="281"/>
        <v>737.54855017871239</v>
      </c>
      <c r="W161" s="58">
        <f t="shared" si="281"/>
        <v>0</v>
      </c>
      <c r="X161" s="58">
        <f t="shared" si="281"/>
        <v>0</v>
      </c>
      <c r="Y161" s="58">
        <f t="shared" si="281"/>
        <v>0</v>
      </c>
      <c r="Z161" s="58">
        <f t="shared" si="281"/>
        <v>0</v>
      </c>
      <c r="AA161" s="58">
        <f t="shared" si="281"/>
        <v>0</v>
      </c>
      <c r="AB161" s="59">
        <f>SUM(P161:AA161)</f>
        <v>4609.6784386169529</v>
      </c>
      <c r="AC161" s="54">
        <v>7.0000000000000007E-2</v>
      </c>
      <c r="AD161" s="60"/>
      <c r="AE161" s="84"/>
      <c r="AF161" s="49">
        <v>0.39</v>
      </c>
      <c r="AG161" s="55">
        <v>0.3</v>
      </c>
      <c r="AH161" s="62">
        <f>((SUM(AC161:AE161)*G161)*AF161)*0.00220462*(1-AG161)</f>
        <v>6.2352826536000005E-3</v>
      </c>
      <c r="AI161" s="58">
        <f t="shared" ref="AI161:AT161" si="282">AI162*$AH161*0.66667</f>
        <v>10.39218971668878</v>
      </c>
      <c r="AJ161" s="58">
        <f t="shared" si="282"/>
        <v>7.2745328016821462</v>
      </c>
      <c r="AK161" s="58">
        <f t="shared" si="282"/>
        <v>12.470627660026535</v>
      </c>
      <c r="AL161" s="58">
        <f t="shared" si="282"/>
        <v>10.39218971668878</v>
      </c>
      <c r="AM161" s="58">
        <f t="shared" si="282"/>
        <v>12.470627660026535</v>
      </c>
      <c r="AN161" s="58">
        <f t="shared" si="282"/>
        <v>12.470627660026535</v>
      </c>
      <c r="AO161" s="58">
        <f t="shared" si="282"/>
        <v>12.470627660026535</v>
      </c>
      <c r="AP161" s="58">
        <f t="shared" si="282"/>
        <v>0</v>
      </c>
      <c r="AQ161" s="58">
        <f t="shared" si="282"/>
        <v>0</v>
      </c>
      <c r="AR161" s="58">
        <f t="shared" si="282"/>
        <v>0</v>
      </c>
      <c r="AS161" s="58">
        <f t="shared" si="282"/>
        <v>0</v>
      </c>
      <c r="AT161" s="58">
        <f t="shared" si="282"/>
        <v>0</v>
      </c>
      <c r="AU161" s="59">
        <f>SUM(AI161:AT161)</f>
        <v>77.941422875165856</v>
      </c>
      <c r="AV161" s="63">
        <f>AU161+AB161</f>
        <v>4687.6198614921186</v>
      </c>
    </row>
    <row r="162" spans="1:48" ht="30">
      <c r="A162" s="64" t="s">
        <v>147</v>
      </c>
      <c r="B162" s="65"/>
      <c r="C162" s="65" t="s">
        <v>57</v>
      </c>
      <c r="D162" s="66">
        <v>0.66700000000000004</v>
      </c>
      <c r="E162" s="67"/>
      <c r="F162" s="65"/>
      <c r="G162" s="68"/>
      <c r="H162" s="68"/>
      <c r="I162" s="69"/>
      <c r="J162" s="70"/>
      <c r="K162" s="71"/>
      <c r="L162" s="65"/>
      <c r="M162" s="66"/>
      <c r="N162" s="72"/>
      <c r="O162" s="73" t="s">
        <v>58</v>
      </c>
      <c r="P162" s="74">
        <v>2500</v>
      </c>
      <c r="Q162" s="74">
        <v>1750</v>
      </c>
      <c r="R162" s="74">
        <v>3000</v>
      </c>
      <c r="S162" s="74">
        <v>2500</v>
      </c>
      <c r="T162" s="74">
        <v>3000</v>
      </c>
      <c r="U162" s="74">
        <v>3000</v>
      </c>
      <c r="V162" s="74">
        <v>3000</v>
      </c>
      <c r="W162" s="74"/>
      <c r="X162" s="74"/>
      <c r="Y162" s="74"/>
      <c r="Z162" s="74"/>
      <c r="AA162" s="74"/>
      <c r="AB162" s="75"/>
      <c r="AC162" s="71"/>
      <c r="AD162" s="76"/>
      <c r="AE162" s="76"/>
      <c r="AF162" s="65"/>
      <c r="AG162" s="66"/>
      <c r="AH162" s="77"/>
      <c r="AI162" s="74">
        <f t="shared" ref="AI162:AT162" si="283">P162</f>
        <v>2500</v>
      </c>
      <c r="AJ162" s="74">
        <f t="shared" si="283"/>
        <v>1750</v>
      </c>
      <c r="AK162" s="74">
        <f t="shared" si="283"/>
        <v>3000</v>
      </c>
      <c r="AL162" s="74">
        <f t="shared" si="283"/>
        <v>2500</v>
      </c>
      <c r="AM162" s="74">
        <f t="shared" si="283"/>
        <v>3000</v>
      </c>
      <c r="AN162" s="74">
        <f t="shared" si="283"/>
        <v>3000</v>
      </c>
      <c r="AO162" s="74">
        <f t="shared" si="283"/>
        <v>3000</v>
      </c>
      <c r="AP162" s="74">
        <f t="shared" si="283"/>
        <v>0</v>
      </c>
      <c r="AQ162" s="74">
        <f t="shared" si="283"/>
        <v>0</v>
      </c>
      <c r="AR162" s="74">
        <f t="shared" si="283"/>
        <v>0</v>
      </c>
      <c r="AS162" s="74">
        <f t="shared" si="283"/>
        <v>0</v>
      </c>
      <c r="AT162" s="74">
        <f t="shared" si="283"/>
        <v>0</v>
      </c>
      <c r="AU162" s="75"/>
      <c r="AV162" s="78"/>
    </row>
    <row r="163" spans="1:48" ht="15.6">
      <c r="A163" s="90" t="s">
        <v>148</v>
      </c>
      <c r="B163" s="49" t="s">
        <v>49</v>
      </c>
      <c r="C163" s="50" t="s">
        <v>85</v>
      </c>
      <c r="D163" s="50" t="s">
        <v>92</v>
      </c>
      <c r="E163" s="50" t="s">
        <v>124</v>
      </c>
      <c r="F163" s="49">
        <v>2019</v>
      </c>
      <c r="G163" s="51">
        <v>2575</v>
      </c>
      <c r="H163" s="51" t="s">
        <v>66</v>
      </c>
      <c r="I163" s="81"/>
      <c r="J163" s="82"/>
      <c r="K163" s="54">
        <v>1.04</v>
      </c>
      <c r="L163" s="49">
        <v>0.31</v>
      </c>
      <c r="M163" s="55">
        <v>0</v>
      </c>
      <c r="N163" s="56">
        <f>((K163*G163)*L163)*0.00220462*(1-M163)</f>
        <v>1.8302314315999999</v>
      </c>
      <c r="O163" s="80"/>
      <c r="P163" s="58">
        <f>P167*$N163</f>
        <v>0</v>
      </c>
      <c r="Q163" s="58">
        <f>Q167*$N163</f>
        <v>0</v>
      </c>
      <c r="R163" s="58">
        <f>R167*$N163</f>
        <v>0</v>
      </c>
      <c r="S163" s="58">
        <f>S167*$N163</f>
        <v>0</v>
      </c>
      <c r="T163" s="58">
        <f t="shared" ref="T163:AA163" si="284">T167*$N163</f>
        <v>0</v>
      </c>
      <c r="U163" s="58">
        <f t="shared" si="284"/>
        <v>0</v>
      </c>
      <c r="V163" s="58">
        <f t="shared" si="284"/>
        <v>0</v>
      </c>
      <c r="W163" s="58">
        <f t="shared" si="284"/>
        <v>1372.6735736999999</v>
      </c>
      <c r="X163" s="58">
        <f t="shared" si="284"/>
        <v>3660.4628631999999</v>
      </c>
      <c r="Y163" s="58">
        <f t="shared" si="284"/>
        <v>5490.6942947999996</v>
      </c>
      <c r="Z163" s="58">
        <f t="shared" si="284"/>
        <v>4575.578579</v>
      </c>
      <c r="AA163" s="58">
        <f t="shared" si="284"/>
        <v>4575.578579</v>
      </c>
      <c r="AB163" s="59">
        <f>SUM(P163:AA163)</f>
        <v>19674.987889700002</v>
      </c>
      <c r="AC163" s="83"/>
      <c r="AD163" s="85">
        <v>5.0000000000000001E-3</v>
      </c>
      <c r="AE163" s="86"/>
      <c r="AF163" s="49">
        <v>0.31</v>
      </c>
      <c r="AG163" s="55">
        <v>0</v>
      </c>
      <c r="AH163" s="62">
        <f>((SUM(AC163:AE163)*G163)*AF163)*0.00220462*(1-AG163)</f>
        <v>8.7991895749999997E-3</v>
      </c>
      <c r="AI163" s="58">
        <f>AI167*$AH163</f>
        <v>0</v>
      </c>
      <c r="AJ163" s="58">
        <f t="shared" ref="AJ163:AT163" si="285">AJ167*$AH163</f>
        <v>0</v>
      </c>
      <c r="AK163" s="58">
        <f t="shared" si="285"/>
        <v>0</v>
      </c>
      <c r="AL163" s="58">
        <f t="shared" si="285"/>
        <v>0</v>
      </c>
      <c r="AM163" s="58">
        <f t="shared" si="285"/>
        <v>0</v>
      </c>
      <c r="AN163" s="58">
        <f t="shared" si="285"/>
        <v>0</v>
      </c>
      <c r="AO163" s="58">
        <f t="shared" si="285"/>
        <v>0</v>
      </c>
      <c r="AP163" s="58">
        <f t="shared" si="285"/>
        <v>6.5993921812499998</v>
      </c>
      <c r="AQ163" s="58">
        <f t="shared" si="285"/>
        <v>17.59837915</v>
      </c>
      <c r="AR163" s="58">
        <f t="shared" si="285"/>
        <v>26.397568724999999</v>
      </c>
      <c r="AS163" s="58">
        <f t="shared" si="285"/>
        <v>21.997973937499999</v>
      </c>
      <c r="AT163" s="58">
        <f t="shared" si="285"/>
        <v>21.997973937499999</v>
      </c>
      <c r="AU163" s="59">
        <f>SUM(AI163:AT163)</f>
        <v>94.591287931250008</v>
      </c>
      <c r="AV163" s="63">
        <f>AU163+AB163</f>
        <v>19769.579177631251</v>
      </c>
    </row>
    <row r="164" spans="1:48" ht="15.6">
      <c r="A164" s="90" t="s">
        <v>148</v>
      </c>
      <c r="B164" s="49" t="s">
        <v>49</v>
      </c>
      <c r="C164" s="50" t="s">
        <v>85</v>
      </c>
      <c r="D164" s="50" t="s">
        <v>92</v>
      </c>
      <c r="E164" s="50" t="s">
        <v>124</v>
      </c>
      <c r="F164" s="49">
        <v>2019</v>
      </c>
      <c r="G164" s="51">
        <v>2575</v>
      </c>
      <c r="H164" s="51" t="s">
        <v>66</v>
      </c>
      <c r="I164" s="81"/>
      <c r="J164" s="82"/>
      <c r="K164" s="54">
        <v>1.04</v>
      </c>
      <c r="L164" s="49">
        <v>0.31</v>
      </c>
      <c r="M164" s="55">
        <v>0</v>
      </c>
      <c r="N164" s="56">
        <f>((K164*G164)*L164)*0.00220462*(1-M164)</f>
        <v>1.8302314315999999</v>
      </c>
      <c r="O164" s="80"/>
      <c r="P164" s="58">
        <f>P167*$N164</f>
        <v>0</v>
      </c>
      <c r="Q164" s="58">
        <f>Q167*$N164</f>
        <v>0</v>
      </c>
      <c r="R164" s="58">
        <f>R167*$N164</f>
        <v>0</v>
      </c>
      <c r="S164" s="58">
        <f>S167*$N164</f>
        <v>0</v>
      </c>
      <c r="T164" s="58">
        <f t="shared" ref="T164:AA164" si="286">T167*$N164</f>
        <v>0</v>
      </c>
      <c r="U164" s="58">
        <f t="shared" si="286"/>
        <v>0</v>
      </c>
      <c r="V164" s="58">
        <f t="shared" si="286"/>
        <v>0</v>
      </c>
      <c r="W164" s="58">
        <f t="shared" si="286"/>
        <v>1372.6735736999999</v>
      </c>
      <c r="X164" s="58">
        <f t="shared" si="286"/>
        <v>3660.4628631999999</v>
      </c>
      <c r="Y164" s="58">
        <f t="shared" si="286"/>
        <v>5490.6942947999996</v>
      </c>
      <c r="Z164" s="58">
        <f t="shared" si="286"/>
        <v>4575.578579</v>
      </c>
      <c r="AA164" s="58">
        <f t="shared" si="286"/>
        <v>4575.578579</v>
      </c>
      <c r="AB164" s="59">
        <f>SUM(P164:AA164)</f>
        <v>19674.987889700002</v>
      </c>
      <c r="AC164" s="83"/>
      <c r="AD164" s="85">
        <v>5.0000000000000001E-3</v>
      </c>
      <c r="AE164" s="86"/>
      <c r="AF164" s="49">
        <v>0.31</v>
      </c>
      <c r="AG164" s="55">
        <v>0</v>
      </c>
      <c r="AH164" s="62">
        <f>((SUM(AC164:AE164)*G164)*AF164)*0.00220462*(1-AG164)</f>
        <v>8.7991895749999997E-3</v>
      </c>
      <c r="AI164" s="58">
        <f>AI167*$AH164</f>
        <v>0</v>
      </c>
      <c r="AJ164" s="58">
        <f t="shared" ref="AJ164:AT164" si="287">AJ167*$AH164</f>
        <v>0</v>
      </c>
      <c r="AK164" s="58">
        <f t="shared" si="287"/>
        <v>0</v>
      </c>
      <c r="AL164" s="58">
        <f t="shared" si="287"/>
        <v>0</v>
      </c>
      <c r="AM164" s="58">
        <f t="shared" si="287"/>
        <v>0</v>
      </c>
      <c r="AN164" s="58">
        <f t="shared" si="287"/>
        <v>0</v>
      </c>
      <c r="AO164" s="58">
        <f t="shared" si="287"/>
        <v>0</v>
      </c>
      <c r="AP164" s="58">
        <f t="shared" si="287"/>
        <v>6.5993921812499998</v>
      </c>
      <c r="AQ164" s="58">
        <f t="shared" si="287"/>
        <v>17.59837915</v>
      </c>
      <c r="AR164" s="58">
        <f t="shared" si="287"/>
        <v>26.397568724999999</v>
      </c>
      <c r="AS164" s="58">
        <f t="shared" si="287"/>
        <v>21.997973937499999</v>
      </c>
      <c r="AT164" s="58">
        <f t="shared" si="287"/>
        <v>21.997973937499999</v>
      </c>
      <c r="AU164" s="59">
        <f>SUM(AI164:AT164)</f>
        <v>94.591287931250008</v>
      </c>
      <c r="AV164" s="63">
        <f>AU164+AB164</f>
        <v>19769.579177631251</v>
      </c>
    </row>
    <row r="165" spans="1:48" ht="15.6">
      <c r="A165" s="90" t="s">
        <v>148</v>
      </c>
      <c r="B165" s="49" t="s">
        <v>52</v>
      </c>
      <c r="C165" s="49" t="s">
        <v>53</v>
      </c>
      <c r="D165" s="50" t="s">
        <v>88</v>
      </c>
      <c r="E165" s="50" t="s">
        <v>146</v>
      </c>
      <c r="F165" s="49">
        <v>2019</v>
      </c>
      <c r="G165" s="51">
        <v>148</v>
      </c>
      <c r="H165" s="51" t="s">
        <v>63</v>
      </c>
      <c r="I165" s="81"/>
      <c r="J165" s="82"/>
      <c r="K165" s="83">
        <v>3.22</v>
      </c>
      <c r="L165" s="49">
        <v>0.39</v>
      </c>
      <c r="M165" s="55">
        <v>0</v>
      </c>
      <c r="N165" s="56">
        <f>((K165*G165)*L165)*0.00220462*(1-M165)</f>
        <v>0.40974714580800004</v>
      </c>
      <c r="O165" s="80"/>
      <c r="P165" s="58">
        <f>P167*$N165*0.66667</f>
        <v>0</v>
      </c>
      <c r="Q165" s="58">
        <f>Q167*$N165*0.66667</f>
        <v>0</v>
      </c>
      <c r="R165" s="58">
        <f>R167*$N165*0.66667</f>
        <v>0</v>
      </c>
      <c r="S165" s="58">
        <f>S167*$N165*0.66667</f>
        <v>0</v>
      </c>
      <c r="T165" s="58">
        <f t="shared" ref="T165:AA165" si="288">T167*$N165*0.66667</f>
        <v>0</v>
      </c>
      <c r="U165" s="58">
        <f t="shared" si="288"/>
        <v>0</v>
      </c>
      <c r="V165" s="58">
        <f t="shared" si="288"/>
        <v>0</v>
      </c>
      <c r="W165" s="58">
        <f t="shared" si="288"/>
        <v>204.87459727186456</v>
      </c>
      <c r="X165" s="58">
        <f t="shared" si="288"/>
        <v>546.33225939163879</v>
      </c>
      <c r="Y165" s="58">
        <f t="shared" si="288"/>
        <v>819.49838908745824</v>
      </c>
      <c r="Z165" s="58">
        <f t="shared" si="288"/>
        <v>682.91532423954834</v>
      </c>
      <c r="AA165" s="58">
        <f t="shared" si="288"/>
        <v>682.91532423954834</v>
      </c>
      <c r="AB165" s="59">
        <f>SUM(P165:AA165)</f>
        <v>2936.5358942300581</v>
      </c>
      <c r="AC165" s="83"/>
      <c r="AD165" s="60"/>
      <c r="AE165" s="84">
        <v>1.2999999999999999E-2</v>
      </c>
      <c r="AF165" s="49">
        <v>0.39</v>
      </c>
      <c r="AG165" s="55">
        <v>0</v>
      </c>
      <c r="AH165" s="62">
        <f>((SUM(AC165:AE165)*G165)*AF165)*0.00220462*(1-AG165)</f>
        <v>1.6542586632000002E-3</v>
      </c>
      <c r="AI165" s="58">
        <f>AI167*$AH165*0.66667</f>
        <v>0</v>
      </c>
      <c r="AJ165" s="58">
        <f t="shared" ref="AJ165:AT165" si="289">AJ167*$AH165*0.66667</f>
        <v>0</v>
      </c>
      <c r="AK165" s="58">
        <f t="shared" si="289"/>
        <v>0</v>
      </c>
      <c r="AL165" s="58">
        <f t="shared" si="289"/>
        <v>0</v>
      </c>
      <c r="AM165" s="58">
        <f t="shared" si="289"/>
        <v>0</v>
      </c>
      <c r="AN165" s="58">
        <f t="shared" si="289"/>
        <v>0</v>
      </c>
      <c r="AO165" s="58">
        <f t="shared" si="289"/>
        <v>0</v>
      </c>
      <c r="AP165" s="58">
        <f t="shared" si="289"/>
        <v>0.82713346724665815</v>
      </c>
      <c r="AQ165" s="58">
        <f t="shared" si="289"/>
        <v>2.2056892459910884</v>
      </c>
      <c r="AR165" s="58">
        <f t="shared" si="289"/>
        <v>3.3085338689866326</v>
      </c>
      <c r="AS165" s="58">
        <f t="shared" si="289"/>
        <v>2.7571115574888605</v>
      </c>
      <c r="AT165" s="58">
        <f t="shared" si="289"/>
        <v>2.7571115574888605</v>
      </c>
      <c r="AU165" s="59">
        <f>SUM(AI165:AT165)</f>
        <v>11.855579697202101</v>
      </c>
      <c r="AV165" s="63">
        <f>AU165+AB165</f>
        <v>2948.3914739272604</v>
      </c>
    </row>
    <row r="166" spans="1:48" ht="15.6">
      <c r="A166" s="90" t="s">
        <v>148</v>
      </c>
      <c r="B166" s="49" t="s">
        <v>52</v>
      </c>
      <c r="C166" s="49" t="s">
        <v>53</v>
      </c>
      <c r="D166" s="50" t="s">
        <v>88</v>
      </c>
      <c r="E166" s="50" t="s">
        <v>146</v>
      </c>
      <c r="F166" s="49">
        <v>2019</v>
      </c>
      <c r="G166" s="51">
        <v>148</v>
      </c>
      <c r="H166" s="51" t="s">
        <v>63</v>
      </c>
      <c r="I166" s="81"/>
      <c r="J166" s="82"/>
      <c r="K166" s="83">
        <v>3.22</v>
      </c>
      <c r="L166" s="49">
        <v>0.39</v>
      </c>
      <c r="M166" s="55">
        <v>0</v>
      </c>
      <c r="N166" s="56">
        <f>((K166*G166)*L166)*0.00220462*(1-M166)</f>
        <v>0.40974714580800004</v>
      </c>
      <c r="O166" s="80"/>
      <c r="P166" s="58">
        <f t="shared" ref="P166:AA166" si="290">P167*$N166*0.66667</f>
        <v>0</v>
      </c>
      <c r="Q166" s="58">
        <f t="shared" si="290"/>
        <v>0</v>
      </c>
      <c r="R166" s="58">
        <f t="shared" si="290"/>
        <v>0</v>
      </c>
      <c r="S166" s="58">
        <f t="shared" si="290"/>
        <v>0</v>
      </c>
      <c r="T166" s="58">
        <f t="shared" si="290"/>
        <v>0</v>
      </c>
      <c r="U166" s="58">
        <f t="shared" si="290"/>
        <v>0</v>
      </c>
      <c r="V166" s="58">
        <f t="shared" si="290"/>
        <v>0</v>
      </c>
      <c r="W166" s="58">
        <f t="shared" si="290"/>
        <v>204.87459727186456</v>
      </c>
      <c r="X166" s="58">
        <f t="shared" si="290"/>
        <v>546.33225939163879</v>
      </c>
      <c r="Y166" s="58">
        <f t="shared" si="290"/>
        <v>819.49838908745824</v>
      </c>
      <c r="Z166" s="58">
        <f t="shared" si="290"/>
        <v>682.91532423954834</v>
      </c>
      <c r="AA166" s="58">
        <f t="shared" si="290"/>
        <v>682.91532423954834</v>
      </c>
      <c r="AB166" s="59">
        <f>SUM(P166:AA166)</f>
        <v>2936.5358942300581</v>
      </c>
      <c r="AC166" s="83"/>
      <c r="AD166" s="60"/>
      <c r="AE166" s="84">
        <v>1.2999999999999999E-2</v>
      </c>
      <c r="AF166" s="49">
        <v>0.39</v>
      </c>
      <c r="AG166" s="55">
        <v>0</v>
      </c>
      <c r="AH166" s="62">
        <f>((SUM(AC166:AE166)*G166)*AF166)*0.00220462*(1-AG166)</f>
        <v>1.6542586632000002E-3</v>
      </c>
      <c r="AI166" s="58">
        <f t="shared" ref="AI166:AT166" si="291">AI167*$AH166*0.66667</f>
        <v>0</v>
      </c>
      <c r="AJ166" s="58">
        <f t="shared" si="291"/>
        <v>0</v>
      </c>
      <c r="AK166" s="58">
        <f t="shared" si="291"/>
        <v>0</v>
      </c>
      <c r="AL166" s="58">
        <f t="shared" si="291"/>
        <v>0</v>
      </c>
      <c r="AM166" s="58">
        <f t="shared" si="291"/>
        <v>0</v>
      </c>
      <c r="AN166" s="58">
        <f t="shared" si="291"/>
        <v>0</v>
      </c>
      <c r="AO166" s="58">
        <f t="shared" si="291"/>
        <v>0</v>
      </c>
      <c r="AP166" s="58">
        <f t="shared" si="291"/>
        <v>0.82713346724665815</v>
      </c>
      <c r="AQ166" s="58">
        <f t="shared" si="291"/>
        <v>2.2056892459910884</v>
      </c>
      <c r="AR166" s="58">
        <f t="shared" si="291"/>
        <v>3.3085338689866326</v>
      </c>
      <c r="AS166" s="58">
        <f t="shared" si="291"/>
        <v>2.7571115574888605</v>
      </c>
      <c r="AT166" s="58">
        <f t="shared" si="291"/>
        <v>2.7571115574888605</v>
      </c>
      <c r="AU166" s="59">
        <f>SUM(AI166:AT166)</f>
        <v>11.855579697202101</v>
      </c>
      <c r="AV166" s="63">
        <f>AU166+AB166</f>
        <v>2948.3914739272604</v>
      </c>
    </row>
    <row r="167" spans="1:48" ht="30">
      <c r="A167" s="64" t="s">
        <v>149</v>
      </c>
      <c r="B167" s="65"/>
      <c r="C167" s="65" t="s">
        <v>57</v>
      </c>
      <c r="D167" s="66">
        <v>0.66700000000000004</v>
      </c>
      <c r="E167" s="67"/>
      <c r="F167" s="65"/>
      <c r="G167" s="68"/>
      <c r="H167" s="68"/>
      <c r="I167" s="69"/>
      <c r="J167" s="70"/>
      <c r="K167" s="71"/>
      <c r="L167" s="65"/>
      <c r="M167" s="66"/>
      <c r="N167" s="72"/>
      <c r="O167" s="73" t="s">
        <v>58</v>
      </c>
      <c r="P167" s="74"/>
      <c r="Q167" s="74"/>
      <c r="R167" s="74"/>
      <c r="S167" s="74"/>
      <c r="T167" s="74"/>
      <c r="U167" s="74"/>
      <c r="V167" s="74"/>
      <c r="W167" s="74">
        <v>750</v>
      </c>
      <c r="X167" s="74">
        <v>2000</v>
      </c>
      <c r="Y167" s="74">
        <v>3000</v>
      </c>
      <c r="Z167" s="74">
        <v>2500</v>
      </c>
      <c r="AA167" s="74">
        <v>2500</v>
      </c>
      <c r="AB167" s="75"/>
      <c r="AC167" s="71"/>
      <c r="AD167" s="76"/>
      <c r="AE167" s="76"/>
      <c r="AF167" s="65"/>
      <c r="AG167" s="66"/>
      <c r="AH167" s="77"/>
      <c r="AI167" s="74">
        <f t="shared" ref="AI167:AT167" si="292">P167</f>
        <v>0</v>
      </c>
      <c r="AJ167" s="74">
        <f t="shared" si="292"/>
        <v>0</v>
      </c>
      <c r="AK167" s="74">
        <f t="shared" si="292"/>
        <v>0</v>
      </c>
      <c r="AL167" s="74">
        <f t="shared" si="292"/>
        <v>0</v>
      </c>
      <c r="AM167" s="74">
        <f t="shared" si="292"/>
        <v>0</v>
      </c>
      <c r="AN167" s="74">
        <f t="shared" si="292"/>
        <v>0</v>
      </c>
      <c r="AO167" s="74">
        <f t="shared" si="292"/>
        <v>0</v>
      </c>
      <c r="AP167" s="74">
        <f t="shared" si="292"/>
        <v>750</v>
      </c>
      <c r="AQ167" s="74">
        <f t="shared" si="292"/>
        <v>2000</v>
      </c>
      <c r="AR167" s="74">
        <f t="shared" si="292"/>
        <v>3000</v>
      </c>
      <c r="AS167" s="74">
        <f t="shared" si="292"/>
        <v>2500</v>
      </c>
      <c r="AT167" s="74">
        <f t="shared" si="292"/>
        <v>2500</v>
      </c>
      <c r="AU167" s="75"/>
      <c r="AV167" s="78"/>
    </row>
    <row r="168" spans="1:48" ht="15.6">
      <c r="A168" s="48" t="s">
        <v>150</v>
      </c>
      <c r="B168" s="49" t="s">
        <v>49</v>
      </c>
      <c r="C168" s="50" t="s">
        <v>85</v>
      </c>
      <c r="D168" s="50" t="s">
        <v>92</v>
      </c>
      <c r="E168" s="50" t="s">
        <v>124</v>
      </c>
      <c r="F168" s="49">
        <v>2022</v>
      </c>
      <c r="G168" s="51">
        <v>2575</v>
      </c>
      <c r="H168" s="51">
        <v>4</v>
      </c>
      <c r="I168" s="79">
        <v>2029</v>
      </c>
      <c r="J168" s="53">
        <f>I168+2</f>
        <v>2031</v>
      </c>
      <c r="K168" s="54">
        <v>1.04</v>
      </c>
      <c r="L168" s="49">
        <v>0.31</v>
      </c>
      <c r="M168" s="55">
        <v>0</v>
      </c>
      <c r="N168" s="56">
        <f>((K168*G168)*L168)*0.00220462*(1-M168)</f>
        <v>1.8302314315999999</v>
      </c>
      <c r="O168" s="80"/>
      <c r="P168" s="58">
        <f>P172*$N168</f>
        <v>0</v>
      </c>
      <c r="Q168" s="58">
        <f>Q172*$N168</f>
        <v>3660.4628631999999</v>
      </c>
      <c r="R168" s="58">
        <f>R172*$N168</f>
        <v>5490.6942947999996</v>
      </c>
      <c r="S168" s="58">
        <f>S172*$N168</f>
        <v>4575.578579</v>
      </c>
      <c r="T168" s="58">
        <f t="shared" ref="T168:AA168" si="293">T172*$N168</f>
        <v>5490.6942947999996</v>
      </c>
      <c r="U168" s="58">
        <f t="shared" si="293"/>
        <v>5490.6942947999996</v>
      </c>
      <c r="V168" s="58">
        <f t="shared" si="293"/>
        <v>5490.6942947999996</v>
      </c>
      <c r="W168" s="58">
        <f t="shared" si="293"/>
        <v>5948.2521526999999</v>
      </c>
      <c r="X168" s="58">
        <f t="shared" si="293"/>
        <v>3660.4628631999999</v>
      </c>
      <c r="Y168" s="58">
        <f t="shared" si="293"/>
        <v>0</v>
      </c>
      <c r="Z168" s="58">
        <f t="shared" si="293"/>
        <v>0</v>
      </c>
      <c r="AA168" s="58">
        <f t="shared" si="293"/>
        <v>0</v>
      </c>
      <c r="AB168" s="59">
        <f>SUM(P168:AA168)</f>
        <v>39807.533637300003</v>
      </c>
      <c r="AC168" s="54">
        <v>0.03</v>
      </c>
      <c r="AD168" s="85"/>
      <c r="AE168" s="86"/>
      <c r="AF168" s="49">
        <v>0.31</v>
      </c>
      <c r="AG168" s="55">
        <v>0.3</v>
      </c>
      <c r="AH168" s="62">
        <f>((SUM(AC168:AE168)*G168)*AF168)*0.00220462*(1-AG168)</f>
        <v>3.6956596214999998E-2</v>
      </c>
      <c r="AI168" s="58">
        <f>AI172*$AH168</f>
        <v>0</v>
      </c>
      <c r="AJ168" s="58">
        <f t="shared" ref="AJ168:AT168" si="294">AJ172*$AH168</f>
        <v>73.913192429999995</v>
      </c>
      <c r="AK168" s="58">
        <f t="shared" si="294"/>
        <v>110.869788645</v>
      </c>
      <c r="AL168" s="58">
        <f t="shared" si="294"/>
        <v>92.39149053749999</v>
      </c>
      <c r="AM168" s="58">
        <f t="shared" si="294"/>
        <v>110.869788645</v>
      </c>
      <c r="AN168" s="58">
        <f t="shared" si="294"/>
        <v>110.869788645</v>
      </c>
      <c r="AO168" s="58">
        <f t="shared" si="294"/>
        <v>110.869788645</v>
      </c>
      <c r="AP168" s="58">
        <f t="shared" si="294"/>
        <v>120.10893769875</v>
      </c>
      <c r="AQ168" s="58">
        <f t="shared" si="294"/>
        <v>73.913192429999995</v>
      </c>
      <c r="AR168" s="58">
        <f t="shared" si="294"/>
        <v>0</v>
      </c>
      <c r="AS168" s="58">
        <f t="shared" si="294"/>
        <v>0</v>
      </c>
      <c r="AT168" s="58">
        <f t="shared" si="294"/>
        <v>0</v>
      </c>
      <c r="AU168" s="59">
        <f>SUM(AI168:AT168)</f>
        <v>803.80596767624991</v>
      </c>
      <c r="AV168" s="63">
        <f>AU168+AB168</f>
        <v>40611.339604976252</v>
      </c>
    </row>
    <row r="169" spans="1:48" ht="15.6">
      <c r="A169" s="48" t="s">
        <v>150</v>
      </c>
      <c r="B169" s="49" t="s">
        <v>49</v>
      </c>
      <c r="C169" s="50" t="s">
        <v>85</v>
      </c>
      <c r="D169" s="50" t="s">
        <v>92</v>
      </c>
      <c r="E169" s="50" t="s">
        <v>124</v>
      </c>
      <c r="F169" s="49">
        <v>2022</v>
      </c>
      <c r="G169" s="51">
        <v>2575</v>
      </c>
      <c r="H169" s="51">
        <v>4</v>
      </c>
      <c r="I169" s="79">
        <v>2029</v>
      </c>
      <c r="J169" s="53">
        <f>I169+2</f>
        <v>2031</v>
      </c>
      <c r="K169" s="54">
        <v>1.04</v>
      </c>
      <c r="L169" s="49">
        <v>0.31</v>
      </c>
      <c r="M169" s="55">
        <v>0</v>
      </c>
      <c r="N169" s="56">
        <f>((K169*G169)*L169)*0.00220462*(1-M169)</f>
        <v>1.8302314315999999</v>
      </c>
      <c r="O169" s="80"/>
      <c r="P169" s="58">
        <f>P172*$N169</f>
        <v>0</v>
      </c>
      <c r="Q169" s="58">
        <f>Q172*$N169</f>
        <v>3660.4628631999999</v>
      </c>
      <c r="R169" s="58">
        <f>R172*$N169</f>
        <v>5490.6942947999996</v>
      </c>
      <c r="S169" s="58">
        <f>S172*$N169</f>
        <v>4575.578579</v>
      </c>
      <c r="T169" s="58">
        <f t="shared" ref="T169:AA169" si="295">T172*$N169</f>
        <v>5490.6942947999996</v>
      </c>
      <c r="U169" s="58">
        <f t="shared" si="295"/>
        <v>5490.6942947999996</v>
      </c>
      <c r="V169" s="58">
        <f t="shared" si="295"/>
        <v>5490.6942947999996</v>
      </c>
      <c r="W169" s="58">
        <f t="shared" si="295"/>
        <v>5948.2521526999999</v>
      </c>
      <c r="X169" s="58">
        <f t="shared" si="295"/>
        <v>3660.4628631999999</v>
      </c>
      <c r="Y169" s="58">
        <f t="shared" si="295"/>
        <v>0</v>
      </c>
      <c r="Z169" s="58">
        <f t="shared" si="295"/>
        <v>0</v>
      </c>
      <c r="AA169" s="58">
        <f t="shared" si="295"/>
        <v>0</v>
      </c>
      <c r="AB169" s="59">
        <f>SUM(P169:AA169)</f>
        <v>39807.533637300003</v>
      </c>
      <c r="AC169" s="54">
        <v>0.03</v>
      </c>
      <c r="AD169" s="85"/>
      <c r="AE169" s="86"/>
      <c r="AF169" s="49">
        <v>0.31</v>
      </c>
      <c r="AG169" s="55">
        <v>0.3</v>
      </c>
      <c r="AH169" s="62">
        <f>((SUM(AC169:AE169)*G169)*AF169)*0.00220462*(1-AG169)</f>
        <v>3.6956596214999998E-2</v>
      </c>
      <c r="AI169" s="58">
        <f>AI172*$AH169</f>
        <v>0</v>
      </c>
      <c r="AJ169" s="58">
        <f t="shared" ref="AJ169:AT169" si="296">AJ172*$AH169</f>
        <v>73.913192429999995</v>
      </c>
      <c r="AK169" s="58">
        <f t="shared" si="296"/>
        <v>110.869788645</v>
      </c>
      <c r="AL169" s="58">
        <f t="shared" si="296"/>
        <v>92.39149053749999</v>
      </c>
      <c r="AM169" s="58">
        <f t="shared" si="296"/>
        <v>110.869788645</v>
      </c>
      <c r="AN169" s="58">
        <f t="shared" si="296"/>
        <v>110.869788645</v>
      </c>
      <c r="AO169" s="58">
        <f t="shared" si="296"/>
        <v>110.869788645</v>
      </c>
      <c r="AP169" s="58">
        <f t="shared" si="296"/>
        <v>120.10893769875</v>
      </c>
      <c r="AQ169" s="58">
        <f t="shared" si="296"/>
        <v>73.913192429999995</v>
      </c>
      <c r="AR169" s="58">
        <f t="shared" si="296"/>
        <v>0</v>
      </c>
      <c r="AS169" s="58">
        <f t="shared" si="296"/>
        <v>0</v>
      </c>
      <c r="AT169" s="58">
        <f t="shared" si="296"/>
        <v>0</v>
      </c>
      <c r="AU169" s="59">
        <f>SUM(AI169:AT169)</f>
        <v>803.80596767624991</v>
      </c>
      <c r="AV169" s="63">
        <f>AU169+AB169</f>
        <v>40611.339604976252</v>
      </c>
    </row>
    <row r="170" spans="1:48" ht="15.6">
      <c r="A170" s="48" t="s">
        <v>151</v>
      </c>
      <c r="B170" s="49" t="s">
        <v>52</v>
      </c>
      <c r="C170" s="49" t="s">
        <v>53</v>
      </c>
      <c r="D170" s="50" t="s">
        <v>88</v>
      </c>
      <c r="E170" s="50" t="s">
        <v>146</v>
      </c>
      <c r="F170" s="49">
        <v>2020</v>
      </c>
      <c r="G170" s="51">
        <v>148</v>
      </c>
      <c r="H170" s="51">
        <v>3</v>
      </c>
      <c r="I170" s="79">
        <v>2028</v>
      </c>
      <c r="J170" s="53">
        <f>I170+2</f>
        <v>2030</v>
      </c>
      <c r="K170" s="54">
        <v>3.22</v>
      </c>
      <c r="L170" s="49">
        <v>0.39</v>
      </c>
      <c r="M170" s="55">
        <v>0.1</v>
      </c>
      <c r="N170" s="56">
        <f>((K170*G170)*L170)*0.00220462*(1-M170)</f>
        <v>0.36877243122720005</v>
      </c>
      <c r="O170" s="80"/>
      <c r="P170" s="58">
        <f>P172*$N170*0.66667</f>
        <v>0</v>
      </c>
      <c r="Q170" s="58">
        <f>Q172*$N170*0.66667</f>
        <v>491.69903345247491</v>
      </c>
      <c r="R170" s="58">
        <f>R172*$N170*0.66667</f>
        <v>737.54855017871239</v>
      </c>
      <c r="S170" s="58">
        <f>S172*$N170*0.66667</f>
        <v>614.62379181559368</v>
      </c>
      <c r="T170" s="58">
        <f t="shared" ref="T170:AA170" si="297">T172*$N170*0.66667</f>
        <v>737.54855017871239</v>
      </c>
      <c r="U170" s="58">
        <f t="shared" si="297"/>
        <v>737.54855017871239</v>
      </c>
      <c r="V170" s="58">
        <f t="shared" si="297"/>
        <v>737.54855017871239</v>
      </c>
      <c r="W170" s="58">
        <f t="shared" si="297"/>
        <v>799.0109293602718</v>
      </c>
      <c r="X170" s="58">
        <f t="shared" si="297"/>
        <v>491.69903345247491</v>
      </c>
      <c r="Y170" s="58">
        <f t="shared" si="297"/>
        <v>0</v>
      </c>
      <c r="Z170" s="58">
        <f t="shared" si="297"/>
        <v>0</v>
      </c>
      <c r="AA170" s="58">
        <f t="shared" si="297"/>
        <v>0</v>
      </c>
      <c r="AB170" s="59">
        <f>SUM(P170:AA170)</f>
        <v>5347.2269887956654</v>
      </c>
      <c r="AC170" s="54">
        <v>7.0000000000000007E-2</v>
      </c>
      <c r="AD170" s="60"/>
      <c r="AE170" s="84"/>
      <c r="AF170" s="49">
        <v>0.39</v>
      </c>
      <c r="AG170" s="55">
        <v>0.3</v>
      </c>
      <c r="AH170" s="62">
        <f>((SUM(AC170:AE170)*G170)*AF170)*0.00220462*(1-AG170)</f>
        <v>6.2352826536000005E-3</v>
      </c>
      <c r="AI170" s="58">
        <f>AI172*$AH170*0.66667</f>
        <v>0</v>
      </c>
      <c r="AJ170" s="58">
        <f t="shared" ref="AJ170:AT170" si="298">AJ172*$AH170*0.66667</f>
        <v>8.313751773351024</v>
      </c>
      <c r="AK170" s="58">
        <f t="shared" si="298"/>
        <v>12.470627660026535</v>
      </c>
      <c r="AL170" s="58">
        <f t="shared" si="298"/>
        <v>10.39218971668878</v>
      </c>
      <c r="AM170" s="58">
        <f t="shared" si="298"/>
        <v>12.470627660026535</v>
      </c>
      <c r="AN170" s="58">
        <f t="shared" si="298"/>
        <v>12.470627660026535</v>
      </c>
      <c r="AO170" s="58">
        <f t="shared" si="298"/>
        <v>12.470627660026535</v>
      </c>
      <c r="AP170" s="58">
        <f t="shared" si="298"/>
        <v>13.509846631695416</v>
      </c>
      <c r="AQ170" s="58">
        <f t="shared" si="298"/>
        <v>8.313751773351024</v>
      </c>
      <c r="AR170" s="58">
        <f t="shared" si="298"/>
        <v>0</v>
      </c>
      <c r="AS170" s="58">
        <f t="shared" si="298"/>
        <v>0</v>
      </c>
      <c r="AT170" s="58">
        <f t="shared" si="298"/>
        <v>0</v>
      </c>
      <c r="AU170" s="59">
        <f>SUM(AI170:AT170)</f>
        <v>90.412050535192378</v>
      </c>
      <c r="AV170" s="63">
        <f>AU170+AB170</f>
        <v>5437.6390393308575</v>
      </c>
    </row>
    <row r="171" spans="1:48" ht="15.6">
      <c r="A171" s="48" t="s">
        <v>150</v>
      </c>
      <c r="B171" s="49" t="s">
        <v>52</v>
      </c>
      <c r="C171" s="49" t="s">
        <v>53</v>
      </c>
      <c r="D171" s="50" t="s">
        <v>88</v>
      </c>
      <c r="E171" s="50" t="s">
        <v>146</v>
      </c>
      <c r="F171" s="49">
        <v>2020</v>
      </c>
      <c r="G171" s="51">
        <v>148</v>
      </c>
      <c r="H171" s="51">
        <v>3</v>
      </c>
      <c r="I171" s="79">
        <v>2028</v>
      </c>
      <c r="J171" s="53">
        <f>I171+2</f>
        <v>2030</v>
      </c>
      <c r="K171" s="54">
        <v>3.22</v>
      </c>
      <c r="L171" s="49">
        <v>0.39</v>
      </c>
      <c r="M171" s="55">
        <v>0.1</v>
      </c>
      <c r="N171" s="56">
        <f>((K171*G171)*L171)*0.00220462*(1-M171)</f>
        <v>0.36877243122720005</v>
      </c>
      <c r="O171" s="80"/>
      <c r="P171" s="58">
        <f t="shared" ref="P171:AA171" si="299">P172*$N171*0.66667</f>
        <v>0</v>
      </c>
      <c r="Q171" s="58">
        <f t="shared" si="299"/>
        <v>491.69903345247491</v>
      </c>
      <c r="R171" s="58">
        <f t="shared" si="299"/>
        <v>737.54855017871239</v>
      </c>
      <c r="S171" s="58">
        <f t="shared" si="299"/>
        <v>614.62379181559368</v>
      </c>
      <c r="T171" s="58">
        <f t="shared" si="299"/>
        <v>737.54855017871239</v>
      </c>
      <c r="U171" s="58">
        <f t="shared" si="299"/>
        <v>737.54855017871239</v>
      </c>
      <c r="V171" s="58">
        <f t="shared" si="299"/>
        <v>737.54855017871239</v>
      </c>
      <c r="W171" s="58">
        <f t="shared" si="299"/>
        <v>799.0109293602718</v>
      </c>
      <c r="X171" s="58">
        <f t="shared" si="299"/>
        <v>491.69903345247491</v>
      </c>
      <c r="Y171" s="58">
        <f t="shared" si="299"/>
        <v>0</v>
      </c>
      <c r="Z171" s="58">
        <f t="shared" si="299"/>
        <v>0</v>
      </c>
      <c r="AA171" s="58">
        <f t="shared" si="299"/>
        <v>0</v>
      </c>
      <c r="AB171" s="59">
        <f>SUM(P171:AA171)</f>
        <v>5347.2269887956654</v>
      </c>
      <c r="AC171" s="54">
        <v>7.0000000000000007E-2</v>
      </c>
      <c r="AD171" s="60"/>
      <c r="AE171" s="84"/>
      <c r="AF171" s="49">
        <v>0.39</v>
      </c>
      <c r="AG171" s="55">
        <v>0.3</v>
      </c>
      <c r="AH171" s="62">
        <f>((SUM(AC171:AE171)*G171)*AF171)*0.00220462*(1-AG171)</f>
        <v>6.2352826536000005E-3</v>
      </c>
      <c r="AI171" s="58">
        <f t="shared" ref="AI171:AT171" si="300">AI172*$AH171*0.66667</f>
        <v>0</v>
      </c>
      <c r="AJ171" s="58">
        <f t="shared" si="300"/>
        <v>8.313751773351024</v>
      </c>
      <c r="AK171" s="58">
        <f t="shared" si="300"/>
        <v>12.470627660026535</v>
      </c>
      <c r="AL171" s="58">
        <f t="shared" si="300"/>
        <v>10.39218971668878</v>
      </c>
      <c r="AM171" s="58">
        <f t="shared" si="300"/>
        <v>12.470627660026535</v>
      </c>
      <c r="AN171" s="58">
        <f t="shared" si="300"/>
        <v>12.470627660026535</v>
      </c>
      <c r="AO171" s="58">
        <f t="shared" si="300"/>
        <v>12.470627660026535</v>
      </c>
      <c r="AP171" s="58">
        <f t="shared" si="300"/>
        <v>13.509846631695416</v>
      </c>
      <c r="AQ171" s="58">
        <f t="shared" si="300"/>
        <v>8.313751773351024</v>
      </c>
      <c r="AR171" s="58">
        <f t="shared" si="300"/>
        <v>0</v>
      </c>
      <c r="AS171" s="58">
        <f t="shared" si="300"/>
        <v>0</v>
      </c>
      <c r="AT171" s="58">
        <f t="shared" si="300"/>
        <v>0</v>
      </c>
      <c r="AU171" s="59">
        <f>SUM(AI171:AT171)</f>
        <v>90.412050535192378</v>
      </c>
      <c r="AV171" s="63">
        <f>AU171+AB171</f>
        <v>5437.6390393308575</v>
      </c>
    </row>
    <row r="172" spans="1:48" ht="30">
      <c r="A172" s="64" t="s">
        <v>152</v>
      </c>
      <c r="B172" s="65"/>
      <c r="C172" s="65" t="s">
        <v>57</v>
      </c>
      <c r="D172" s="66">
        <v>0.66700000000000004</v>
      </c>
      <c r="E172" s="67"/>
      <c r="F172" s="65"/>
      <c r="G172" s="68"/>
      <c r="H172" s="68"/>
      <c r="I172" s="69"/>
      <c r="J172" s="70"/>
      <c r="K172" s="71"/>
      <c r="L172" s="65"/>
      <c r="M172" s="66"/>
      <c r="N172" s="72"/>
      <c r="O172" s="73" t="s">
        <v>58</v>
      </c>
      <c r="P172" s="74"/>
      <c r="Q172" s="74">
        <v>2000</v>
      </c>
      <c r="R172" s="74">
        <v>3000</v>
      </c>
      <c r="S172" s="74">
        <v>2500</v>
      </c>
      <c r="T172" s="74">
        <v>3000</v>
      </c>
      <c r="U172" s="74">
        <v>3000</v>
      </c>
      <c r="V172" s="74">
        <v>3000</v>
      </c>
      <c r="W172" s="74">
        <v>3250</v>
      </c>
      <c r="X172" s="74">
        <v>2000</v>
      </c>
      <c r="Y172" s="74"/>
      <c r="Z172" s="74"/>
      <c r="AA172" s="74"/>
      <c r="AB172" s="75"/>
      <c r="AC172" s="71"/>
      <c r="AD172" s="76"/>
      <c r="AE172" s="76"/>
      <c r="AF172" s="65"/>
      <c r="AG172" s="66"/>
      <c r="AH172" s="77"/>
      <c r="AI172" s="74">
        <f t="shared" ref="AI172:AT172" si="301">P172</f>
        <v>0</v>
      </c>
      <c r="AJ172" s="74">
        <f t="shared" si="301"/>
        <v>2000</v>
      </c>
      <c r="AK172" s="74">
        <f t="shared" si="301"/>
        <v>3000</v>
      </c>
      <c r="AL172" s="74">
        <f t="shared" si="301"/>
        <v>2500</v>
      </c>
      <c r="AM172" s="74">
        <f t="shared" si="301"/>
        <v>3000</v>
      </c>
      <c r="AN172" s="74">
        <f t="shared" si="301"/>
        <v>3000</v>
      </c>
      <c r="AO172" s="74">
        <f t="shared" si="301"/>
        <v>3000</v>
      </c>
      <c r="AP172" s="74">
        <f t="shared" si="301"/>
        <v>3250</v>
      </c>
      <c r="AQ172" s="74">
        <f t="shared" si="301"/>
        <v>2000</v>
      </c>
      <c r="AR172" s="74">
        <f t="shared" si="301"/>
        <v>0</v>
      </c>
      <c r="AS172" s="74">
        <f t="shared" si="301"/>
        <v>0</v>
      </c>
      <c r="AT172" s="74">
        <f t="shared" si="301"/>
        <v>0</v>
      </c>
      <c r="AU172" s="75"/>
      <c r="AV172" s="78"/>
    </row>
    <row r="173" spans="1:48" ht="15.6">
      <c r="A173" s="48" t="s">
        <v>153</v>
      </c>
      <c r="B173" s="49" t="s">
        <v>49</v>
      </c>
      <c r="C173" s="50" t="s">
        <v>85</v>
      </c>
      <c r="D173" s="50" t="s">
        <v>92</v>
      </c>
      <c r="E173" s="50" t="s">
        <v>124</v>
      </c>
      <c r="F173" s="49">
        <v>2022</v>
      </c>
      <c r="G173" s="51">
        <v>2575</v>
      </c>
      <c r="H173" s="51" t="s">
        <v>66</v>
      </c>
      <c r="I173" s="81"/>
      <c r="J173" s="82"/>
      <c r="K173" s="54">
        <v>1.04</v>
      </c>
      <c r="L173" s="49">
        <v>0.31</v>
      </c>
      <c r="M173" s="55">
        <v>0</v>
      </c>
      <c r="N173" s="56">
        <f>((K173*G173)*L173)*0.00220462*(1-M173)</f>
        <v>1.8302314315999999</v>
      </c>
      <c r="O173" s="80"/>
      <c r="P173" s="58">
        <f>P177*$N173</f>
        <v>0</v>
      </c>
      <c r="Q173" s="58">
        <f>Q177*$N173</f>
        <v>0</v>
      </c>
      <c r="R173" s="58">
        <f>R177*$N173</f>
        <v>0</v>
      </c>
      <c r="S173" s="58">
        <f>S177*$N173</f>
        <v>0</v>
      </c>
      <c r="T173" s="58">
        <f t="shared" ref="T173:AA173" si="302">T177*$N173</f>
        <v>0</v>
      </c>
      <c r="U173" s="58">
        <f t="shared" si="302"/>
        <v>0</v>
      </c>
      <c r="V173" s="58">
        <f t="shared" si="302"/>
        <v>0</v>
      </c>
      <c r="W173" s="58">
        <f t="shared" si="302"/>
        <v>0</v>
      </c>
      <c r="X173" s="58">
        <f t="shared" si="302"/>
        <v>0</v>
      </c>
      <c r="Y173" s="58">
        <f t="shared" si="302"/>
        <v>0</v>
      </c>
      <c r="Z173" s="58">
        <f t="shared" si="302"/>
        <v>5490.6942947999996</v>
      </c>
      <c r="AA173" s="58">
        <f t="shared" si="302"/>
        <v>5490.6942947999996</v>
      </c>
      <c r="AB173" s="59">
        <f>SUM(P173:AA173)</f>
        <v>10981.388589599999</v>
      </c>
      <c r="AC173" s="83"/>
      <c r="AD173" s="85">
        <v>5.0000000000000001E-3</v>
      </c>
      <c r="AE173" s="86"/>
      <c r="AF173" s="49">
        <v>0.31</v>
      </c>
      <c r="AG173" s="55">
        <v>0</v>
      </c>
      <c r="AH173" s="62">
        <f>((SUM(AC173:AE173)*G173)*AF173)*0.00220462*(1-AG173)</f>
        <v>8.7991895749999997E-3</v>
      </c>
      <c r="AI173" s="58">
        <f>AI177*$AH173</f>
        <v>0</v>
      </c>
      <c r="AJ173" s="58">
        <f t="shared" ref="AJ173:AT173" si="303">AJ177*$AH173</f>
        <v>0</v>
      </c>
      <c r="AK173" s="58">
        <f t="shared" si="303"/>
        <v>0</v>
      </c>
      <c r="AL173" s="58">
        <f t="shared" si="303"/>
        <v>0</v>
      </c>
      <c r="AM173" s="58">
        <f t="shared" si="303"/>
        <v>0</v>
      </c>
      <c r="AN173" s="58">
        <f t="shared" si="303"/>
        <v>0</v>
      </c>
      <c r="AO173" s="58">
        <f t="shared" si="303"/>
        <v>0</v>
      </c>
      <c r="AP173" s="58">
        <f t="shared" si="303"/>
        <v>0</v>
      </c>
      <c r="AQ173" s="58">
        <f t="shared" si="303"/>
        <v>0</v>
      </c>
      <c r="AR173" s="58">
        <f t="shared" si="303"/>
        <v>0</v>
      </c>
      <c r="AS173" s="58">
        <f t="shared" si="303"/>
        <v>26.397568724999999</v>
      </c>
      <c r="AT173" s="58">
        <f t="shared" si="303"/>
        <v>26.397568724999999</v>
      </c>
      <c r="AU173" s="59">
        <f>SUM(AI173:AT173)</f>
        <v>52.795137449999999</v>
      </c>
      <c r="AV173" s="63">
        <f>AU173+AB173</f>
        <v>11034.18372705</v>
      </c>
    </row>
    <row r="174" spans="1:48" ht="15.6">
      <c r="A174" s="48" t="s">
        <v>153</v>
      </c>
      <c r="B174" s="49" t="s">
        <v>49</v>
      </c>
      <c r="C174" s="50" t="s">
        <v>85</v>
      </c>
      <c r="D174" s="50" t="s">
        <v>92</v>
      </c>
      <c r="E174" s="50" t="s">
        <v>124</v>
      </c>
      <c r="F174" s="49">
        <v>2022</v>
      </c>
      <c r="G174" s="51">
        <v>2575</v>
      </c>
      <c r="H174" s="51" t="s">
        <v>66</v>
      </c>
      <c r="I174" s="81"/>
      <c r="J174" s="82"/>
      <c r="K174" s="54">
        <v>1.04</v>
      </c>
      <c r="L174" s="49">
        <v>0.31</v>
      </c>
      <c r="M174" s="55">
        <v>0</v>
      </c>
      <c r="N174" s="56">
        <f>((K174*G174)*L174)*0.00220462*(1-M174)</f>
        <v>1.8302314315999999</v>
      </c>
      <c r="O174" s="80"/>
      <c r="P174" s="58">
        <f>P177*$N174</f>
        <v>0</v>
      </c>
      <c r="Q174" s="58">
        <f>Q177*$N174</f>
        <v>0</v>
      </c>
      <c r="R174" s="58">
        <f>R177*$N174</f>
        <v>0</v>
      </c>
      <c r="S174" s="58">
        <f>S177*$N174</f>
        <v>0</v>
      </c>
      <c r="T174" s="58">
        <f t="shared" ref="T174:AA174" si="304">T177*$N174</f>
        <v>0</v>
      </c>
      <c r="U174" s="58">
        <f t="shared" si="304"/>
        <v>0</v>
      </c>
      <c r="V174" s="58">
        <f t="shared" si="304"/>
        <v>0</v>
      </c>
      <c r="W174" s="58">
        <f t="shared" si="304"/>
        <v>0</v>
      </c>
      <c r="X174" s="58">
        <f t="shared" si="304"/>
        <v>0</v>
      </c>
      <c r="Y174" s="58">
        <f t="shared" si="304"/>
        <v>0</v>
      </c>
      <c r="Z174" s="58">
        <f t="shared" si="304"/>
        <v>5490.6942947999996</v>
      </c>
      <c r="AA174" s="58">
        <f t="shared" si="304"/>
        <v>5490.6942947999996</v>
      </c>
      <c r="AB174" s="59">
        <f>SUM(P174:AA174)</f>
        <v>10981.388589599999</v>
      </c>
      <c r="AC174" s="83"/>
      <c r="AD174" s="85">
        <v>5.0000000000000001E-3</v>
      </c>
      <c r="AE174" s="86"/>
      <c r="AF174" s="49">
        <v>0.31</v>
      </c>
      <c r="AG174" s="55">
        <v>0</v>
      </c>
      <c r="AH174" s="62">
        <f>((SUM(AC174:AE174)*G174)*AF174)*0.00220462*(1-AG174)</f>
        <v>8.7991895749999997E-3</v>
      </c>
      <c r="AI174" s="58">
        <f>AI177*$AH174</f>
        <v>0</v>
      </c>
      <c r="AJ174" s="58">
        <f t="shared" ref="AJ174:AT174" si="305">AJ177*$AH174</f>
        <v>0</v>
      </c>
      <c r="AK174" s="58">
        <f t="shared" si="305"/>
        <v>0</v>
      </c>
      <c r="AL174" s="58">
        <f t="shared" si="305"/>
        <v>0</v>
      </c>
      <c r="AM174" s="58">
        <f t="shared" si="305"/>
        <v>0</v>
      </c>
      <c r="AN174" s="58">
        <f t="shared" si="305"/>
        <v>0</v>
      </c>
      <c r="AO174" s="58">
        <f t="shared" si="305"/>
        <v>0</v>
      </c>
      <c r="AP174" s="58">
        <f t="shared" si="305"/>
        <v>0</v>
      </c>
      <c r="AQ174" s="58">
        <f t="shared" si="305"/>
        <v>0</v>
      </c>
      <c r="AR174" s="58">
        <f t="shared" si="305"/>
        <v>0</v>
      </c>
      <c r="AS174" s="58">
        <f t="shared" si="305"/>
        <v>26.397568724999999</v>
      </c>
      <c r="AT174" s="58">
        <f t="shared" si="305"/>
        <v>26.397568724999999</v>
      </c>
      <c r="AU174" s="59">
        <f>SUM(AI174:AT174)</f>
        <v>52.795137449999999</v>
      </c>
      <c r="AV174" s="63">
        <f>AU174+AB174</f>
        <v>11034.18372705</v>
      </c>
    </row>
    <row r="175" spans="1:48" ht="15.6">
      <c r="A175" s="48" t="s">
        <v>153</v>
      </c>
      <c r="B175" s="49" t="s">
        <v>52</v>
      </c>
      <c r="C175" s="49" t="s">
        <v>53</v>
      </c>
      <c r="D175" s="50" t="s">
        <v>88</v>
      </c>
      <c r="E175" s="50" t="s">
        <v>146</v>
      </c>
      <c r="F175" s="49">
        <v>2020</v>
      </c>
      <c r="G175" s="51">
        <v>148</v>
      </c>
      <c r="H175" s="51" t="s">
        <v>63</v>
      </c>
      <c r="I175" s="81"/>
      <c r="J175" s="82"/>
      <c r="K175" s="83">
        <v>3.22</v>
      </c>
      <c r="L175" s="49">
        <v>0.39</v>
      </c>
      <c r="M175" s="55">
        <v>0</v>
      </c>
      <c r="N175" s="56">
        <f>((K175*G175)*L175)*0.00220462*(1-M175)</f>
        <v>0.40974714580800004</v>
      </c>
      <c r="O175" s="80"/>
      <c r="P175" s="58">
        <f>P177*$N175*0.66667</f>
        <v>0</v>
      </c>
      <c r="Q175" s="58">
        <f>Q177*$N175*0.66667</f>
        <v>0</v>
      </c>
      <c r="R175" s="58">
        <f>R177*$N175*0.66667</f>
        <v>0</v>
      </c>
      <c r="S175" s="58">
        <f>S177*$N175*0.66667</f>
        <v>0</v>
      </c>
      <c r="T175" s="58">
        <f t="shared" ref="T175:AA175" si="306">T177*$N175*0.66667</f>
        <v>0</v>
      </c>
      <c r="U175" s="58">
        <f t="shared" si="306"/>
        <v>0</v>
      </c>
      <c r="V175" s="58">
        <f t="shared" si="306"/>
        <v>0</v>
      </c>
      <c r="W175" s="58">
        <f t="shared" si="306"/>
        <v>0</v>
      </c>
      <c r="X175" s="58">
        <f t="shared" si="306"/>
        <v>0</v>
      </c>
      <c r="Y175" s="58">
        <f t="shared" si="306"/>
        <v>0</v>
      </c>
      <c r="Z175" s="58">
        <f t="shared" si="306"/>
        <v>819.49838908745824</v>
      </c>
      <c r="AA175" s="58">
        <f t="shared" si="306"/>
        <v>819.49838908745824</v>
      </c>
      <c r="AB175" s="59">
        <f>SUM(P175:AA175)</f>
        <v>1638.9967781749165</v>
      </c>
      <c r="AC175" s="83"/>
      <c r="AD175" s="60"/>
      <c r="AE175" s="84">
        <v>1.2999999999999999E-2</v>
      </c>
      <c r="AF175" s="49">
        <v>0.39</v>
      </c>
      <c r="AG175" s="55">
        <v>0</v>
      </c>
      <c r="AH175" s="62">
        <f>((SUM(AC175:AE175)*G175)*AF175)*0.00220462*(1-AG175)</f>
        <v>1.6542586632000002E-3</v>
      </c>
      <c r="AI175" s="58">
        <f>AI177*$AH175*0.66667</f>
        <v>0</v>
      </c>
      <c r="AJ175" s="58">
        <f t="shared" ref="AJ175:AT175" si="307">AJ177*$AH175*0.66667</f>
        <v>0</v>
      </c>
      <c r="AK175" s="58">
        <f t="shared" si="307"/>
        <v>0</v>
      </c>
      <c r="AL175" s="58">
        <f t="shared" si="307"/>
        <v>0</v>
      </c>
      <c r="AM175" s="58">
        <f t="shared" si="307"/>
        <v>0</v>
      </c>
      <c r="AN175" s="58">
        <f t="shared" si="307"/>
        <v>0</v>
      </c>
      <c r="AO175" s="58">
        <f t="shared" si="307"/>
        <v>0</v>
      </c>
      <c r="AP175" s="58">
        <f t="shared" si="307"/>
        <v>0</v>
      </c>
      <c r="AQ175" s="58">
        <f t="shared" si="307"/>
        <v>0</v>
      </c>
      <c r="AR175" s="58">
        <f t="shared" si="307"/>
        <v>0</v>
      </c>
      <c r="AS175" s="58">
        <f t="shared" si="307"/>
        <v>3.3085338689866326</v>
      </c>
      <c r="AT175" s="58">
        <f t="shared" si="307"/>
        <v>3.3085338689866326</v>
      </c>
      <c r="AU175" s="59">
        <f>SUM(AI175:AT175)</f>
        <v>6.6170677379732652</v>
      </c>
      <c r="AV175" s="63">
        <f>AU175+AB175</f>
        <v>1645.6138459128897</v>
      </c>
    </row>
    <row r="176" spans="1:48" ht="15.6">
      <c r="A176" s="48" t="s">
        <v>153</v>
      </c>
      <c r="B176" s="49" t="s">
        <v>52</v>
      </c>
      <c r="C176" s="49" t="s">
        <v>53</v>
      </c>
      <c r="D176" s="50" t="s">
        <v>88</v>
      </c>
      <c r="E176" s="50" t="s">
        <v>146</v>
      </c>
      <c r="F176" s="49">
        <v>2020</v>
      </c>
      <c r="G176" s="51">
        <v>148</v>
      </c>
      <c r="H176" s="51" t="s">
        <v>63</v>
      </c>
      <c r="I176" s="81"/>
      <c r="J176" s="82"/>
      <c r="K176" s="83">
        <v>3.22</v>
      </c>
      <c r="L176" s="49">
        <v>0.39</v>
      </c>
      <c r="M176" s="55">
        <v>0</v>
      </c>
      <c r="N176" s="56">
        <f>((K176*G176)*L176)*0.00220462*(1-M176)</f>
        <v>0.40974714580800004</v>
      </c>
      <c r="O176" s="80"/>
      <c r="P176" s="58">
        <f t="shared" ref="P176:AA176" si="308">P177*$N176*0.66667</f>
        <v>0</v>
      </c>
      <c r="Q176" s="58">
        <f t="shared" si="308"/>
        <v>0</v>
      </c>
      <c r="R176" s="58">
        <f t="shared" si="308"/>
        <v>0</v>
      </c>
      <c r="S176" s="58">
        <f t="shared" si="308"/>
        <v>0</v>
      </c>
      <c r="T176" s="58">
        <f t="shared" si="308"/>
        <v>0</v>
      </c>
      <c r="U176" s="58">
        <f t="shared" si="308"/>
        <v>0</v>
      </c>
      <c r="V176" s="58">
        <f t="shared" si="308"/>
        <v>0</v>
      </c>
      <c r="W176" s="58">
        <f t="shared" si="308"/>
        <v>0</v>
      </c>
      <c r="X176" s="58">
        <f t="shared" si="308"/>
        <v>0</v>
      </c>
      <c r="Y176" s="58">
        <f t="shared" si="308"/>
        <v>0</v>
      </c>
      <c r="Z176" s="58">
        <f t="shared" si="308"/>
        <v>819.49838908745824</v>
      </c>
      <c r="AA176" s="58">
        <f t="shared" si="308"/>
        <v>819.49838908745824</v>
      </c>
      <c r="AB176" s="59">
        <f>SUM(P176:AA176)</f>
        <v>1638.9967781749165</v>
      </c>
      <c r="AC176" s="83"/>
      <c r="AD176" s="60"/>
      <c r="AE176" s="84">
        <v>1.2999999999999999E-2</v>
      </c>
      <c r="AF176" s="49">
        <v>0.39</v>
      </c>
      <c r="AG176" s="55">
        <v>0</v>
      </c>
      <c r="AH176" s="62">
        <f>((SUM(AC176:AE176)*G176)*AF176)*0.00220462*(1-AG176)</f>
        <v>1.6542586632000002E-3</v>
      </c>
      <c r="AI176" s="58">
        <f t="shared" ref="AI176:AT176" si="309">AI177*$AH176*0.66667</f>
        <v>0</v>
      </c>
      <c r="AJ176" s="58">
        <f t="shared" si="309"/>
        <v>0</v>
      </c>
      <c r="AK176" s="58">
        <f t="shared" si="309"/>
        <v>0</v>
      </c>
      <c r="AL176" s="58">
        <f t="shared" si="309"/>
        <v>0</v>
      </c>
      <c r="AM176" s="58">
        <f t="shared" si="309"/>
        <v>0</v>
      </c>
      <c r="AN176" s="58">
        <f t="shared" si="309"/>
        <v>0</v>
      </c>
      <c r="AO176" s="58">
        <f t="shared" si="309"/>
        <v>0</v>
      </c>
      <c r="AP176" s="58">
        <f t="shared" si="309"/>
        <v>0</v>
      </c>
      <c r="AQ176" s="58">
        <f t="shared" si="309"/>
        <v>0</v>
      </c>
      <c r="AR176" s="58">
        <f t="shared" si="309"/>
        <v>0</v>
      </c>
      <c r="AS176" s="58">
        <f t="shared" si="309"/>
        <v>3.3085338689866326</v>
      </c>
      <c r="AT176" s="58">
        <f t="shared" si="309"/>
        <v>3.3085338689866326</v>
      </c>
      <c r="AU176" s="59">
        <f>SUM(AI176:AT176)</f>
        <v>6.6170677379732652</v>
      </c>
      <c r="AV176" s="63">
        <f>AU176+AB176</f>
        <v>1645.6138459128897</v>
      </c>
    </row>
    <row r="177" spans="1:48" ht="30">
      <c r="A177" s="64" t="s">
        <v>154</v>
      </c>
      <c r="B177" s="65"/>
      <c r="C177" s="65" t="s">
        <v>57</v>
      </c>
      <c r="D177" s="66">
        <v>0.66700000000000004</v>
      </c>
      <c r="E177" s="67"/>
      <c r="F177" s="65"/>
      <c r="G177" s="68"/>
      <c r="H177" s="68"/>
      <c r="I177" s="69"/>
      <c r="J177" s="70"/>
      <c r="K177" s="71"/>
      <c r="L177" s="65"/>
      <c r="M177" s="66"/>
      <c r="N177" s="72"/>
      <c r="O177" s="73" t="s">
        <v>58</v>
      </c>
      <c r="P177" s="74"/>
      <c r="Q177" s="74"/>
      <c r="R177" s="74"/>
      <c r="S177" s="74"/>
      <c r="T177" s="74"/>
      <c r="U177" s="74"/>
      <c r="V177" s="74"/>
      <c r="W177" s="74"/>
      <c r="X177" s="74"/>
      <c r="Y177" s="74">
        <v>0</v>
      </c>
      <c r="Z177" s="74">
        <v>3000</v>
      </c>
      <c r="AA177" s="74">
        <v>3000</v>
      </c>
      <c r="AB177" s="75"/>
      <c r="AC177" s="71"/>
      <c r="AD177" s="76"/>
      <c r="AE177" s="76"/>
      <c r="AF177" s="65"/>
      <c r="AG177" s="66"/>
      <c r="AH177" s="77"/>
      <c r="AI177" s="74">
        <f t="shared" ref="AI177:AT177" si="310">P177</f>
        <v>0</v>
      </c>
      <c r="AJ177" s="74">
        <f t="shared" si="310"/>
        <v>0</v>
      </c>
      <c r="AK177" s="74">
        <f t="shared" si="310"/>
        <v>0</v>
      </c>
      <c r="AL177" s="74">
        <f t="shared" si="310"/>
        <v>0</v>
      </c>
      <c r="AM177" s="74">
        <f t="shared" si="310"/>
        <v>0</v>
      </c>
      <c r="AN177" s="74">
        <f t="shared" si="310"/>
        <v>0</v>
      </c>
      <c r="AO177" s="74">
        <f t="shared" si="310"/>
        <v>0</v>
      </c>
      <c r="AP177" s="74">
        <f t="shared" si="310"/>
        <v>0</v>
      </c>
      <c r="AQ177" s="74">
        <f t="shared" si="310"/>
        <v>0</v>
      </c>
      <c r="AR177" s="74">
        <f t="shared" si="310"/>
        <v>0</v>
      </c>
      <c r="AS177" s="74">
        <f t="shared" si="310"/>
        <v>3000</v>
      </c>
      <c r="AT177" s="74">
        <f t="shared" si="310"/>
        <v>3000</v>
      </c>
      <c r="AU177" s="75"/>
      <c r="AV177" s="78"/>
    </row>
    <row r="178" spans="1:48" ht="15.6">
      <c r="A178" s="87" t="s">
        <v>155</v>
      </c>
      <c r="B178" s="49" t="s">
        <v>49</v>
      </c>
      <c r="C178" s="50" t="s">
        <v>50</v>
      </c>
      <c r="D178" s="50" t="s">
        <v>51</v>
      </c>
      <c r="E178" s="50" t="s">
        <v>51</v>
      </c>
      <c r="F178" s="49">
        <v>2023</v>
      </c>
      <c r="G178" s="51">
        <v>1450</v>
      </c>
      <c r="H178" s="51" t="s">
        <v>66</v>
      </c>
      <c r="I178" s="52"/>
      <c r="J178" s="53"/>
      <c r="K178" s="83">
        <v>1.04</v>
      </c>
      <c r="L178" s="49">
        <v>0.31</v>
      </c>
      <c r="M178" s="55">
        <v>0</v>
      </c>
      <c r="N178" s="56">
        <f t="shared" ref="N178:N183" si="311">((K178*G178)*L178)*0.00220462*(1-M178)</f>
        <v>1.0306157576000001</v>
      </c>
      <c r="O178" s="57"/>
      <c r="P178" s="58">
        <f>P184*$N178</f>
        <v>0</v>
      </c>
      <c r="Q178" s="58">
        <f t="shared" ref="Q178:AA178" si="312">Q184*$N178</f>
        <v>0</v>
      </c>
      <c r="R178" s="58">
        <f t="shared" si="312"/>
        <v>2576.5393940000004</v>
      </c>
      <c r="S178" s="58">
        <f t="shared" si="312"/>
        <v>2576.5393940000004</v>
      </c>
      <c r="T178" s="58">
        <f t="shared" si="312"/>
        <v>3091.8472728000002</v>
      </c>
      <c r="U178" s="58">
        <f t="shared" si="312"/>
        <v>2576.5393940000004</v>
      </c>
      <c r="V178" s="58">
        <f t="shared" si="312"/>
        <v>2834.1933334000005</v>
      </c>
      <c r="W178" s="58">
        <f t="shared" si="312"/>
        <v>3349.5012122000003</v>
      </c>
      <c r="X178" s="58">
        <f t="shared" si="312"/>
        <v>2834.1933334000005</v>
      </c>
      <c r="Y178" s="58">
        <f t="shared" si="312"/>
        <v>0</v>
      </c>
      <c r="Z178" s="58">
        <f t="shared" si="312"/>
        <v>0</v>
      </c>
      <c r="AA178" s="58">
        <f t="shared" si="312"/>
        <v>0</v>
      </c>
      <c r="AB178" s="59">
        <f t="shared" ref="AB178:AB183" si="313">SUM(P178:AA178)</f>
        <v>19839.353333799998</v>
      </c>
      <c r="AC178" s="54"/>
      <c r="AD178" s="85">
        <v>5.0000000000000001E-3</v>
      </c>
      <c r="AE178" s="61"/>
      <c r="AF178" s="49">
        <v>0.31</v>
      </c>
      <c r="AG178" s="55">
        <v>0</v>
      </c>
      <c r="AH178" s="62">
        <f t="shared" ref="AH178:AH183" si="314">((SUM(AC178:AE178)*G178)*AF178)*0.00220462*(1-AG178)</f>
        <v>4.9548834500000001E-3</v>
      </c>
      <c r="AI178" s="58">
        <f>AI184*$AH178</f>
        <v>0</v>
      </c>
      <c r="AJ178" s="58">
        <f t="shared" ref="AJ178:AT178" si="315">AJ184*$AH178</f>
        <v>0</v>
      </c>
      <c r="AK178" s="58">
        <f t="shared" si="315"/>
        <v>12.387208625</v>
      </c>
      <c r="AL178" s="58">
        <f t="shared" si="315"/>
        <v>12.387208625</v>
      </c>
      <c r="AM178" s="58">
        <f t="shared" si="315"/>
        <v>14.86465035</v>
      </c>
      <c r="AN178" s="58">
        <f t="shared" si="315"/>
        <v>12.387208625</v>
      </c>
      <c r="AO178" s="58">
        <f t="shared" si="315"/>
        <v>13.625929487500001</v>
      </c>
      <c r="AP178" s="58">
        <f t="shared" si="315"/>
        <v>16.103371212500001</v>
      </c>
      <c r="AQ178" s="58">
        <f t="shared" si="315"/>
        <v>13.625929487500001</v>
      </c>
      <c r="AR178" s="58">
        <f t="shared" si="315"/>
        <v>0</v>
      </c>
      <c r="AS178" s="58">
        <f t="shared" si="315"/>
        <v>0</v>
      </c>
      <c r="AT178" s="58">
        <f t="shared" si="315"/>
        <v>0</v>
      </c>
      <c r="AU178" s="59">
        <f t="shared" ref="AU178:AU183" si="316">SUM(AI178:AT178)</f>
        <v>95.381506412499988</v>
      </c>
      <c r="AV178" s="63">
        <f t="shared" ref="AV178:AV183" si="317">AU178+AB178</f>
        <v>19934.734840212499</v>
      </c>
    </row>
    <row r="179" spans="1:48" ht="15.6">
      <c r="A179" s="87" t="s">
        <v>155</v>
      </c>
      <c r="B179" s="49" t="s">
        <v>49</v>
      </c>
      <c r="C179" s="50" t="s">
        <v>50</v>
      </c>
      <c r="D179" s="50" t="s">
        <v>51</v>
      </c>
      <c r="E179" s="50" t="s">
        <v>51</v>
      </c>
      <c r="F179" s="49">
        <v>2023</v>
      </c>
      <c r="G179" s="51">
        <v>1450</v>
      </c>
      <c r="H179" s="51" t="s">
        <v>66</v>
      </c>
      <c r="I179" s="52"/>
      <c r="J179" s="53"/>
      <c r="K179" s="83">
        <v>1.04</v>
      </c>
      <c r="L179" s="49">
        <v>0.31</v>
      </c>
      <c r="M179" s="55">
        <v>0</v>
      </c>
      <c r="N179" s="56">
        <f t="shared" si="311"/>
        <v>1.0306157576000001</v>
      </c>
      <c r="O179" s="57"/>
      <c r="P179" s="58">
        <f>P184*$N179</f>
        <v>0</v>
      </c>
      <c r="Q179" s="58">
        <f t="shared" ref="Q179:AA179" si="318">Q184*$N179</f>
        <v>0</v>
      </c>
      <c r="R179" s="58">
        <f t="shared" si="318"/>
        <v>2576.5393940000004</v>
      </c>
      <c r="S179" s="58">
        <f t="shared" si="318"/>
        <v>2576.5393940000004</v>
      </c>
      <c r="T179" s="58">
        <f t="shared" si="318"/>
        <v>3091.8472728000002</v>
      </c>
      <c r="U179" s="58">
        <f t="shared" si="318"/>
        <v>2576.5393940000004</v>
      </c>
      <c r="V179" s="58">
        <f t="shared" si="318"/>
        <v>2834.1933334000005</v>
      </c>
      <c r="W179" s="58">
        <f t="shared" si="318"/>
        <v>3349.5012122000003</v>
      </c>
      <c r="X179" s="58">
        <f t="shared" si="318"/>
        <v>2834.1933334000005</v>
      </c>
      <c r="Y179" s="58">
        <f t="shared" si="318"/>
        <v>0</v>
      </c>
      <c r="Z179" s="58">
        <f t="shared" si="318"/>
        <v>0</v>
      </c>
      <c r="AA179" s="58">
        <f t="shared" si="318"/>
        <v>0</v>
      </c>
      <c r="AB179" s="59">
        <f t="shared" si="313"/>
        <v>19839.353333799998</v>
      </c>
      <c r="AC179" s="54"/>
      <c r="AD179" s="85">
        <v>5.0000000000000001E-3</v>
      </c>
      <c r="AE179" s="61"/>
      <c r="AF179" s="49">
        <v>0.31</v>
      </c>
      <c r="AG179" s="55">
        <v>0</v>
      </c>
      <c r="AH179" s="62">
        <f t="shared" si="314"/>
        <v>4.9548834500000001E-3</v>
      </c>
      <c r="AI179" s="58">
        <f>AI184*$AH179</f>
        <v>0</v>
      </c>
      <c r="AJ179" s="58">
        <f t="shared" ref="AJ179:AT179" si="319">AJ184*$AH179</f>
        <v>0</v>
      </c>
      <c r="AK179" s="58">
        <f t="shared" si="319"/>
        <v>12.387208625</v>
      </c>
      <c r="AL179" s="58">
        <f t="shared" si="319"/>
        <v>12.387208625</v>
      </c>
      <c r="AM179" s="58">
        <f t="shared" si="319"/>
        <v>14.86465035</v>
      </c>
      <c r="AN179" s="58">
        <f t="shared" si="319"/>
        <v>12.387208625</v>
      </c>
      <c r="AO179" s="58">
        <f t="shared" si="319"/>
        <v>13.625929487500001</v>
      </c>
      <c r="AP179" s="58">
        <f t="shared" si="319"/>
        <v>16.103371212500001</v>
      </c>
      <c r="AQ179" s="58">
        <f t="shared" si="319"/>
        <v>13.625929487500001</v>
      </c>
      <c r="AR179" s="58">
        <f t="shared" si="319"/>
        <v>0</v>
      </c>
      <c r="AS179" s="58">
        <f t="shared" si="319"/>
        <v>0</v>
      </c>
      <c r="AT179" s="58">
        <f t="shared" si="319"/>
        <v>0</v>
      </c>
      <c r="AU179" s="59">
        <f t="shared" si="316"/>
        <v>95.381506412499988</v>
      </c>
      <c r="AV179" s="63">
        <f t="shared" si="317"/>
        <v>19934.734840212499</v>
      </c>
    </row>
    <row r="180" spans="1:48" ht="15.6">
      <c r="A180" s="87" t="s">
        <v>155</v>
      </c>
      <c r="B180" s="49" t="s">
        <v>49</v>
      </c>
      <c r="C180" s="50" t="s">
        <v>50</v>
      </c>
      <c r="D180" s="50" t="s">
        <v>51</v>
      </c>
      <c r="E180" s="50" t="s">
        <v>51</v>
      </c>
      <c r="F180" s="49">
        <v>2023</v>
      </c>
      <c r="G180" s="51">
        <v>1450</v>
      </c>
      <c r="H180" s="51" t="s">
        <v>66</v>
      </c>
      <c r="I180" s="52"/>
      <c r="J180" s="53"/>
      <c r="K180" s="54">
        <v>1.04</v>
      </c>
      <c r="L180" s="49">
        <v>0.31</v>
      </c>
      <c r="M180" s="55">
        <v>0</v>
      </c>
      <c r="N180" s="56">
        <f t="shared" si="311"/>
        <v>1.0306157576000001</v>
      </c>
      <c r="O180" s="57"/>
      <c r="P180" s="58">
        <f>P184*$N180</f>
        <v>0</v>
      </c>
      <c r="Q180" s="58">
        <f>Q184*$N180</f>
        <v>0</v>
      </c>
      <c r="R180" s="58">
        <f>R184*$N180</f>
        <v>2576.5393940000004</v>
      </c>
      <c r="S180" s="58">
        <f>S184*$N180</f>
        <v>2576.5393940000004</v>
      </c>
      <c r="T180" s="58">
        <f t="shared" ref="T180:AA180" si="320">T184*$N180</f>
        <v>3091.8472728000002</v>
      </c>
      <c r="U180" s="58">
        <f t="shared" si="320"/>
        <v>2576.5393940000004</v>
      </c>
      <c r="V180" s="58">
        <f t="shared" si="320"/>
        <v>2834.1933334000005</v>
      </c>
      <c r="W180" s="58">
        <f t="shared" si="320"/>
        <v>3349.5012122000003</v>
      </c>
      <c r="X180" s="58">
        <f t="shared" si="320"/>
        <v>2834.1933334000005</v>
      </c>
      <c r="Y180" s="58">
        <f t="shared" si="320"/>
        <v>0</v>
      </c>
      <c r="Z180" s="58">
        <f t="shared" si="320"/>
        <v>0</v>
      </c>
      <c r="AA180" s="58">
        <f t="shared" si="320"/>
        <v>0</v>
      </c>
      <c r="AB180" s="59">
        <f t="shared" si="313"/>
        <v>19839.353333799998</v>
      </c>
      <c r="AC180" s="54"/>
      <c r="AD180" s="85">
        <v>5.0000000000000001E-3</v>
      </c>
      <c r="AE180" s="61"/>
      <c r="AF180" s="49">
        <v>0.31</v>
      </c>
      <c r="AG180" s="55">
        <v>0</v>
      </c>
      <c r="AH180" s="62">
        <f t="shared" si="314"/>
        <v>4.9548834500000001E-3</v>
      </c>
      <c r="AI180" s="58">
        <f>AI184*$AH180</f>
        <v>0</v>
      </c>
      <c r="AJ180" s="58">
        <f t="shared" ref="AJ180:AT180" si="321">AJ184*$AH180</f>
        <v>0</v>
      </c>
      <c r="AK180" s="58">
        <f t="shared" si="321"/>
        <v>12.387208625</v>
      </c>
      <c r="AL180" s="58">
        <f t="shared" si="321"/>
        <v>12.387208625</v>
      </c>
      <c r="AM180" s="58">
        <f t="shared" si="321"/>
        <v>14.86465035</v>
      </c>
      <c r="AN180" s="58">
        <f t="shared" si="321"/>
        <v>12.387208625</v>
      </c>
      <c r="AO180" s="58">
        <f t="shared" si="321"/>
        <v>13.625929487500001</v>
      </c>
      <c r="AP180" s="58">
        <f t="shared" si="321"/>
        <v>16.103371212500001</v>
      </c>
      <c r="AQ180" s="58">
        <f t="shared" si="321"/>
        <v>13.625929487500001</v>
      </c>
      <c r="AR180" s="58">
        <f t="shared" si="321"/>
        <v>0</v>
      </c>
      <c r="AS180" s="58">
        <f t="shared" si="321"/>
        <v>0</v>
      </c>
      <c r="AT180" s="58">
        <f t="shared" si="321"/>
        <v>0</v>
      </c>
      <c r="AU180" s="59">
        <f t="shared" si="316"/>
        <v>95.381506412499988</v>
      </c>
      <c r="AV180" s="63">
        <f t="shared" si="317"/>
        <v>19934.734840212499</v>
      </c>
    </row>
    <row r="181" spans="1:48" ht="15.6">
      <c r="A181" s="87" t="s">
        <v>155</v>
      </c>
      <c r="B181" s="49" t="s">
        <v>49</v>
      </c>
      <c r="C181" s="50" t="s">
        <v>50</v>
      </c>
      <c r="D181" s="50" t="s">
        <v>51</v>
      </c>
      <c r="E181" s="50" t="s">
        <v>51</v>
      </c>
      <c r="F181" s="49">
        <v>2023</v>
      </c>
      <c r="G181" s="51">
        <v>1450</v>
      </c>
      <c r="H181" s="51" t="s">
        <v>66</v>
      </c>
      <c r="I181" s="52"/>
      <c r="J181" s="53"/>
      <c r="K181" s="54">
        <v>1.04</v>
      </c>
      <c r="L181" s="49">
        <v>0.31</v>
      </c>
      <c r="M181" s="55">
        <v>0</v>
      </c>
      <c r="N181" s="56">
        <f t="shared" si="311"/>
        <v>1.0306157576000001</v>
      </c>
      <c r="O181" s="57"/>
      <c r="P181" s="58">
        <f>P184*$N181</f>
        <v>0</v>
      </c>
      <c r="Q181" s="58">
        <f>Q184*$N181</f>
        <v>0</v>
      </c>
      <c r="R181" s="58">
        <f>R184*$N181</f>
        <v>2576.5393940000004</v>
      </c>
      <c r="S181" s="58">
        <f>S184*$N181</f>
        <v>2576.5393940000004</v>
      </c>
      <c r="T181" s="58">
        <f t="shared" ref="T181:AA181" si="322">T184*$N181</f>
        <v>3091.8472728000002</v>
      </c>
      <c r="U181" s="58">
        <f t="shared" si="322"/>
        <v>2576.5393940000004</v>
      </c>
      <c r="V181" s="58">
        <f t="shared" si="322"/>
        <v>2834.1933334000005</v>
      </c>
      <c r="W181" s="58">
        <f t="shared" si="322"/>
        <v>3349.5012122000003</v>
      </c>
      <c r="X181" s="58">
        <f t="shared" si="322"/>
        <v>2834.1933334000005</v>
      </c>
      <c r="Y181" s="58">
        <f t="shared" si="322"/>
        <v>0</v>
      </c>
      <c r="Z181" s="58">
        <f t="shared" si="322"/>
        <v>0</v>
      </c>
      <c r="AA181" s="58">
        <f t="shared" si="322"/>
        <v>0</v>
      </c>
      <c r="AB181" s="59">
        <f t="shared" si="313"/>
        <v>19839.353333799998</v>
      </c>
      <c r="AC181" s="54"/>
      <c r="AD181" s="85">
        <v>5.0000000000000001E-3</v>
      </c>
      <c r="AE181" s="61"/>
      <c r="AF181" s="49">
        <v>0.31</v>
      </c>
      <c r="AG181" s="55">
        <v>0</v>
      </c>
      <c r="AH181" s="62">
        <f t="shared" si="314"/>
        <v>4.9548834500000001E-3</v>
      </c>
      <c r="AI181" s="58">
        <f>AI184*$AH181</f>
        <v>0</v>
      </c>
      <c r="AJ181" s="58">
        <f t="shared" ref="AJ181:AT181" si="323">AJ184*$AH181</f>
        <v>0</v>
      </c>
      <c r="AK181" s="58">
        <f t="shared" si="323"/>
        <v>12.387208625</v>
      </c>
      <c r="AL181" s="58">
        <f t="shared" si="323"/>
        <v>12.387208625</v>
      </c>
      <c r="AM181" s="58">
        <f t="shared" si="323"/>
        <v>14.86465035</v>
      </c>
      <c r="AN181" s="58">
        <f t="shared" si="323"/>
        <v>12.387208625</v>
      </c>
      <c r="AO181" s="58">
        <f t="shared" si="323"/>
        <v>13.625929487500001</v>
      </c>
      <c r="AP181" s="58">
        <f t="shared" si="323"/>
        <v>16.103371212500001</v>
      </c>
      <c r="AQ181" s="58">
        <f t="shared" si="323"/>
        <v>13.625929487500001</v>
      </c>
      <c r="AR181" s="58">
        <f t="shared" si="323"/>
        <v>0</v>
      </c>
      <c r="AS181" s="58">
        <f t="shared" si="323"/>
        <v>0</v>
      </c>
      <c r="AT181" s="58">
        <f t="shared" si="323"/>
        <v>0</v>
      </c>
      <c r="AU181" s="59">
        <f t="shared" si="316"/>
        <v>95.381506412499988</v>
      </c>
      <c r="AV181" s="63">
        <f t="shared" si="317"/>
        <v>19934.734840212499</v>
      </c>
    </row>
    <row r="182" spans="1:48" ht="15.6">
      <c r="A182" s="87" t="s">
        <v>155</v>
      </c>
      <c r="B182" s="49" t="s">
        <v>52</v>
      </c>
      <c r="C182" s="49" t="s">
        <v>53</v>
      </c>
      <c r="D182" s="50" t="s">
        <v>88</v>
      </c>
      <c r="E182" s="50" t="s">
        <v>146</v>
      </c>
      <c r="F182" s="49">
        <v>2023</v>
      </c>
      <c r="G182" s="51">
        <v>148</v>
      </c>
      <c r="H182" s="51">
        <v>3</v>
      </c>
      <c r="I182" s="79">
        <v>2029</v>
      </c>
      <c r="J182" s="53">
        <f>I182+2</f>
        <v>2031</v>
      </c>
      <c r="K182" s="83">
        <v>3.22</v>
      </c>
      <c r="L182" s="49">
        <v>0.39</v>
      </c>
      <c r="M182" s="55">
        <v>0.1</v>
      </c>
      <c r="N182" s="56">
        <f t="shared" si="311"/>
        <v>0.36877243122720005</v>
      </c>
      <c r="O182" s="57"/>
      <c r="P182" s="58">
        <f>P184*$N182*0.66667</f>
        <v>0</v>
      </c>
      <c r="Q182" s="58">
        <f>Q184*$N182*0.66667</f>
        <v>0</v>
      </c>
      <c r="R182" s="58">
        <f>R184*$N182*0.66667</f>
        <v>614.62379181559368</v>
      </c>
      <c r="S182" s="58">
        <f>S184*$N182*0.66667</f>
        <v>614.62379181559368</v>
      </c>
      <c r="T182" s="58">
        <f t="shared" ref="T182:AA182" si="324">T184*$N182*0.66667</f>
        <v>737.54855017871239</v>
      </c>
      <c r="U182" s="58">
        <f t="shared" si="324"/>
        <v>614.62379181559368</v>
      </c>
      <c r="V182" s="58">
        <f t="shared" si="324"/>
        <v>676.08617099715298</v>
      </c>
      <c r="W182" s="58">
        <f t="shared" si="324"/>
        <v>799.0109293602718</v>
      </c>
      <c r="X182" s="58">
        <f t="shared" si="324"/>
        <v>676.08617099715298</v>
      </c>
      <c r="Y182" s="58">
        <f t="shared" si="324"/>
        <v>0</v>
      </c>
      <c r="Z182" s="58">
        <f t="shared" si="324"/>
        <v>0</v>
      </c>
      <c r="AA182" s="58">
        <f t="shared" si="324"/>
        <v>0</v>
      </c>
      <c r="AB182" s="59">
        <f t="shared" si="313"/>
        <v>4732.6031969800715</v>
      </c>
      <c r="AC182" s="54">
        <v>7.0000000000000007E-2</v>
      </c>
      <c r="AD182" s="60"/>
      <c r="AE182" s="60"/>
      <c r="AF182" s="49">
        <v>0.39</v>
      </c>
      <c r="AG182" s="55">
        <v>0.3</v>
      </c>
      <c r="AH182" s="62">
        <f t="shared" si="314"/>
        <v>6.2352826536000005E-3</v>
      </c>
      <c r="AI182" s="58">
        <f>AI184*$AH182*0.66667</f>
        <v>0</v>
      </c>
      <c r="AJ182" s="58">
        <f t="shared" ref="AJ182:AT182" si="325">AJ184*$AH182*0.66667</f>
        <v>0</v>
      </c>
      <c r="AK182" s="58">
        <f t="shared" si="325"/>
        <v>10.39218971668878</v>
      </c>
      <c r="AL182" s="58">
        <f t="shared" si="325"/>
        <v>10.39218971668878</v>
      </c>
      <c r="AM182" s="58">
        <f t="shared" si="325"/>
        <v>12.470627660026535</v>
      </c>
      <c r="AN182" s="58">
        <f t="shared" si="325"/>
        <v>10.39218971668878</v>
      </c>
      <c r="AO182" s="58">
        <f t="shared" si="325"/>
        <v>11.431408688357658</v>
      </c>
      <c r="AP182" s="58">
        <f t="shared" si="325"/>
        <v>13.509846631695416</v>
      </c>
      <c r="AQ182" s="58">
        <f t="shared" si="325"/>
        <v>11.431408688357658</v>
      </c>
      <c r="AR182" s="58">
        <f t="shared" si="325"/>
        <v>0</v>
      </c>
      <c r="AS182" s="58">
        <f t="shared" si="325"/>
        <v>0</v>
      </c>
      <c r="AT182" s="58">
        <f t="shared" si="325"/>
        <v>0</v>
      </c>
      <c r="AU182" s="59">
        <f t="shared" si="316"/>
        <v>80.019860818503616</v>
      </c>
      <c r="AV182" s="63">
        <f t="shared" si="317"/>
        <v>4812.6230577985752</v>
      </c>
    </row>
    <row r="183" spans="1:48" ht="15.6">
      <c r="A183" s="87" t="s">
        <v>155</v>
      </c>
      <c r="B183" s="49" t="s">
        <v>52</v>
      </c>
      <c r="C183" s="49" t="s">
        <v>53</v>
      </c>
      <c r="D183" s="50" t="s">
        <v>88</v>
      </c>
      <c r="E183" s="50" t="s">
        <v>146</v>
      </c>
      <c r="F183" s="49">
        <v>2023</v>
      </c>
      <c r="G183" s="51">
        <v>148</v>
      </c>
      <c r="H183" s="51">
        <v>3</v>
      </c>
      <c r="I183" s="79">
        <v>2029</v>
      </c>
      <c r="J183" s="53">
        <f>I183+2</f>
        <v>2031</v>
      </c>
      <c r="K183" s="83">
        <v>3.22</v>
      </c>
      <c r="L183" s="49">
        <v>0.39</v>
      </c>
      <c r="M183" s="55">
        <v>0.1</v>
      </c>
      <c r="N183" s="56">
        <f t="shared" si="311"/>
        <v>0.36877243122720005</v>
      </c>
      <c r="O183" s="57"/>
      <c r="P183" s="58">
        <f t="shared" ref="P183:AA183" si="326">P184*$N183*0.66667</f>
        <v>0</v>
      </c>
      <c r="Q183" s="58">
        <f t="shared" si="326"/>
        <v>0</v>
      </c>
      <c r="R183" s="58">
        <f t="shared" si="326"/>
        <v>614.62379181559368</v>
      </c>
      <c r="S183" s="58">
        <f t="shared" si="326"/>
        <v>614.62379181559368</v>
      </c>
      <c r="T183" s="58">
        <f t="shared" si="326"/>
        <v>737.54855017871239</v>
      </c>
      <c r="U183" s="58">
        <f t="shared" si="326"/>
        <v>614.62379181559368</v>
      </c>
      <c r="V183" s="58">
        <f t="shared" si="326"/>
        <v>676.08617099715298</v>
      </c>
      <c r="W183" s="58">
        <f t="shared" si="326"/>
        <v>799.0109293602718</v>
      </c>
      <c r="X183" s="58">
        <f t="shared" si="326"/>
        <v>676.08617099715298</v>
      </c>
      <c r="Y183" s="58">
        <f t="shared" si="326"/>
        <v>0</v>
      </c>
      <c r="Z183" s="58">
        <f t="shared" si="326"/>
        <v>0</v>
      </c>
      <c r="AA183" s="58">
        <f t="shared" si="326"/>
        <v>0</v>
      </c>
      <c r="AB183" s="59">
        <f t="shared" si="313"/>
        <v>4732.6031969800715</v>
      </c>
      <c r="AC183" s="54">
        <v>7.0000000000000007E-2</v>
      </c>
      <c r="AD183" s="60"/>
      <c r="AE183" s="60"/>
      <c r="AF183" s="49">
        <v>0.39</v>
      </c>
      <c r="AG183" s="55">
        <v>0.3</v>
      </c>
      <c r="AH183" s="62">
        <f t="shared" si="314"/>
        <v>6.2352826536000005E-3</v>
      </c>
      <c r="AI183" s="58">
        <f>AI184*$AH183*0.66667</f>
        <v>0</v>
      </c>
      <c r="AJ183" s="58">
        <f t="shared" ref="AJ183:AT183" si="327">AJ184*$AH183*0.66667</f>
        <v>0</v>
      </c>
      <c r="AK183" s="58">
        <f t="shared" si="327"/>
        <v>10.39218971668878</v>
      </c>
      <c r="AL183" s="58">
        <f t="shared" si="327"/>
        <v>10.39218971668878</v>
      </c>
      <c r="AM183" s="58">
        <f t="shared" si="327"/>
        <v>12.470627660026535</v>
      </c>
      <c r="AN183" s="58">
        <f t="shared" si="327"/>
        <v>10.39218971668878</v>
      </c>
      <c r="AO183" s="58">
        <f t="shared" si="327"/>
        <v>11.431408688357658</v>
      </c>
      <c r="AP183" s="58">
        <f t="shared" si="327"/>
        <v>13.509846631695416</v>
      </c>
      <c r="AQ183" s="58">
        <f t="shared" si="327"/>
        <v>11.431408688357658</v>
      </c>
      <c r="AR183" s="58">
        <f t="shared" si="327"/>
        <v>0</v>
      </c>
      <c r="AS183" s="58">
        <f t="shared" si="327"/>
        <v>0</v>
      </c>
      <c r="AT183" s="58">
        <f t="shared" si="327"/>
        <v>0</v>
      </c>
      <c r="AU183" s="59">
        <f t="shared" si="316"/>
        <v>80.019860818503616</v>
      </c>
      <c r="AV183" s="63">
        <f t="shared" si="317"/>
        <v>4812.6230577985752</v>
      </c>
    </row>
    <row r="184" spans="1:48" ht="30">
      <c r="A184" s="64" t="s">
        <v>156</v>
      </c>
      <c r="B184" s="65"/>
      <c r="C184" s="65" t="s">
        <v>57</v>
      </c>
      <c r="D184" s="66">
        <v>0.66700000000000004</v>
      </c>
      <c r="E184" s="67"/>
      <c r="F184" s="65"/>
      <c r="G184" s="68"/>
      <c r="H184" s="68"/>
      <c r="I184" s="69"/>
      <c r="J184" s="70"/>
      <c r="K184" s="71"/>
      <c r="L184" s="65"/>
      <c r="M184" s="66"/>
      <c r="N184" s="72"/>
      <c r="O184" s="73" t="s">
        <v>58</v>
      </c>
      <c r="P184" s="74"/>
      <c r="Q184" s="74"/>
      <c r="R184" s="74">
        <v>2500</v>
      </c>
      <c r="S184" s="74">
        <v>2500</v>
      </c>
      <c r="T184" s="74">
        <v>3000</v>
      </c>
      <c r="U184" s="74">
        <v>2500</v>
      </c>
      <c r="V184" s="74">
        <v>2750</v>
      </c>
      <c r="W184" s="74">
        <v>3250</v>
      </c>
      <c r="X184" s="74">
        <v>2750</v>
      </c>
      <c r="Y184" s="74"/>
      <c r="Z184" s="74"/>
      <c r="AA184" s="74"/>
      <c r="AB184" s="75"/>
      <c r="AC184" s="71"/>
      <c r="AD184" s="76"/>
      <c r="AE184" s="76"/>
      <c r="AF184" s="65"/>
      <c r="AG184" s="66"/>
      <c r="AH184" s="77"/>
      <c r="AI184" s="74">
        <f t="shared" ref="AI184:AT184" si="328">P184</f>
        <v>0</v>
      </c>
      <c r="AJ184" s="74">
        <f t="shared" si="328"/>
        <v>0</v>
      </c>
      <c r="AK184" s="74">
        <f t="shared" si="328"/>
        <v>2500</v>
      </c>
      <c r="AL184" s="74">
        <f t="shared" si="328"/>
        <v>2500</v>
      </c>
      <c r="AM184" s="74">
        <f t="shared" si="328"/>
        <v>3000</v>
      </c>
      <c r="AN184" s="74">
        <f t="shared" si="328"/>
        <v>2500</v>
      </c>
      <c r="AO184" s="74">
        <f t="shared" si="328"/>
        <v>2750</v>
      </c>
      <c r="AP184" s="74">
        <f t="shared" si="328"/>
        <v>3250</v>
      </c>
      <c r="AQ184" s="74">
        <f t="shared" si="328"/>
        <v>2750</v>
      </c>
      <c r="AR184" s="74">
        <f t="shared" si="328"/>
        <v>0</v>
      </c>
      <c r="AS184" s="74">
        <f t="shared" si="328"/>
        <v>0</v>
      </c>
      <c r="AT184" s="74">
        <f t="shared" si="328"/>
        <v>0</v>
      </c>
      <c r="AU184" s="75"/>
      <c r="AV184" s="78"/>
    </row>
    <row r="185" spans="1:48" ht="15.6">
      <c r="A185" s="87" t="s">
        <v>157</v>
      </c>
      <c r="B185" s="49" t="s">
        <v>49</v>
      </c>
      <c r="C185" s="50" t="s">
        <v>50</v>
      </c>
      <c r="D185" s="50" t="s">
        <v>65</v>
      </c>
      <c r="E185" s="50" t="s">
        <v>65</v>
      </c>
      <c r="F185" s="49">
        <v>2031</v>
      </c>
      <c r="G185" s="51">
        <v>1450</v>
      </c>
      <c r="H185" s="51" t="s">
        <v>66</v>
      </c>
      <c r="I185" s="81"/>
      <c r="J185" s="82"/>
      <c r="K185" s="83">
        <v>1.04</v>
      </c>
      <c r="L185" s="49">
        <v>0.31</v>
      </c>
      <c r="M185" s="55">
        <v>0</v>
      </c>
      <c r="N185" s="56">
        <f t="shared" ref="N185:N190" si="329">((K185*G185)*L185)*0.00220462*(1-M185)</f>
        <v>1.0306157576000001</v>
      </c>
      <c r="O185" s="80"/>
      <c r="P185" s="58">
        <f>P191*$N185</f>
        <v>0</v>
      </c>
      <c r="Q185" s="58">
        <f t="shared" ref="Q185:AA185" si="330">Q191*$N185</f>
        <v>0</v>
      </c>
      <c r="R185" s="58">
        <f t="shared" si="330"/>
        <v>0</v>
      </c>
      <c r="S185" s="58">
        <f t="shared" si="330"/>
        <v>0</v>
      </c>
      <c r="T185" s="58">
        <f t="shared" si="330"/>
        <v>0</v>
      </c>
      <c r="U185" s="58">
        <f t="shared" si="330"/>
        <v>0</v>
      </c>
      <c r="V185" s="58">
        <f t="shared" si="330"/>
        <v>0</v>
      </c>
      <c r="W185" s="58">
        <f t="shared" si="330"/>
        <v>0</v>
      </c>
      <c r="X185" s="58">
        <f t="shared" si="330"/>
        <v>0</v>
      </c>
      <c r="Y185" s="58">
        <f t="shared" si="330"/>
        <v>1545.9236364000001</v>
      </c>
      <c r="Z185" s="58">
        <f t="shared" si="330"/>
        <v>3091.8472728000002</v>
      </c>
      <c r="AA185" s="58">
        <f t="shared" si="330"/>
        <v>3091.8472728000002</v>
      </c>
      <c r="AB185" s="59">
        <f t="shared" ref="AB185:AB190" si="331">SUM(P185:AA185)</f>
        <v>7729.6181820000002</v>
      </c>
      <c r="AC185" s="83"/>
      <c r="AD185" s="85">
        <v>5.0000000000000001E-3</v>
      </c>
      <c r="AE185" s="86"/>
      <c r="AF185" s="49">
        <v>0.31</v>
      </c>
      <c r="AG185" s="55">
        <v>0</v>
      </c>
      <c r="AH185" s="62">
        <f t="shared" ref="AH185:AH190" si="332">((SUM(AC185:AE185)*G185)*AF185)*0.00220462*(1-AG185)</f>
        <v>4.9548834500000001E-3</v>
      </c>
      <c r="AI185" s="58">
        <f>AI191*$AH185</f>
        <v>0</v>
      </c>
      <c r="AJ185" s="58">
        <f t="shared" ref="AJ185:AT185" si="333">AJ191*$AH185</f>
        <v>0</v>
      </c>
      <c r="AK185" s="58">
        <f t="shared" si="333"/>
        <v>0</v>
      </c>
      <c r="AL185" s="58">
        <f t="shared" si="333"/>
        <v>0</v>
      </c>
      <c r="AM185" s="58">
        <f t="shared" si="333"/>
        <v>0</v>
      </c>
      <c r="AN185" s="58">
        <f t="shared" si="333"/>
        <v>0</v>
      </c>
      <c r="AO185" s="58">
        <f t="shared" si="333"/>
        <v>0</v>
      </c>
      <c r="AP185" s="58">
        <f t="shared" si="333"/>
        <v>0</v>
      </c>
      <c r="AQ185" s="58">
        <f t="shared" si="333"/>
        <v>0</v>
      </c>
      <c r="AR185" s="58">
        <f t="shared" si="333"/>
        <v>7.4323251749999999</v>
      </c>
      <c r="AS185" s="58">
        <f t="shared" si="333"/>
        <v>14.86465035</v>
      </c>
      <c r="AT185" s="58">
        <f t="shared" si="333"/>
        <v>14.86465035</v>
      </c>
      <c r="AU185" s="59">
        <f t="shared" ref="AU185:AU190" si="334">SUM(AI185:AT185)</f>
        <v>37.161625874999999</v>
      </c>
      <c r="AV185" s="63">
        <f t="shared" ref="AV185:AV190" si="335">AU185+AB185</f>
        <v>7766.7798078750002</v>
      </c>
    </row>
    <row r="186" spans="1:48" ht="15.6">
      <c r="A186" s="87" t="s">
        <v>157</v>
      </c>
      <c r="B186" s="49" t="s">
        <v>49</v>
      </c>
      <c r="C186" s="50" t="s">
        <v>50</v>
      </c>
      <c r="D186" s="50" t="s">
        <v>65</v>
      </c>
      <c r="E186" s="50" t="s">
        <v>65</v>
      </c>
      <c r="F186" s="49">
        <v>2031</v>
      </c>
      <c r="G186" s="51">
        <v>1450</v>
      </c>
      <c r="H186" s="51" t="s">
        <v>66</v>
      </c>
      <c r="I186" s="81"/>
      <c r="J186" s="82"/>
      <c r="K186" s="83">
        <v>1.04</v>
      </c>
      <c r="L186" s="49">
        <v>0.31</v>
      </c>
      <c r="M186" s="55">
        <v>0</v>
      </c>
      <c r="N186" s="56">
        <f t="shared" si="329"/>
        <v>1.0306157576000001</v>
      </c>
      <c r="O186" s="80"/>
      <c r="P186" s="58">
        <f>P191*$N186</f>
        <v>0</v>
      </c>
      <c r="Q186" s="58">
        <f t="shared" ref="Q186:AA186" si="336">Q191*$N186</f>
        <v>0</v>
      </c>
      <c r="R186" s="58">
        <f t="shared" si="336"/>
        <v>0</v>
      </c>
      <c r="S186" s="58">
        <f t="shared" si="336"/>
        <v>0</v>
      </c>
      <c r="T186" s="58">
        <f t="shared" si="336"/>
        <v>0</v>
      </c>
      <c r="U186" s="58">
        <f t="shared" si="336"/>
        <v>0</v>
      </c>
      <c r="V186" s="58">
        <f t="shared" si="336"/>
        <v>0</v>
      </c>
      <c r="W186" s="58">
        <f t="shared" si="336"/>
        <v>0</v>
      </c>
      <c r="X186" s="58">
        <f t="shared" si="336"/>
        <v>0</v>
      </c>
      <c r="Y186" s="58">
        <f t="shared" si="336"/>
        <v>1545.9236364000001</v>
      </c>
      <c r="Z186" s="58">
        <f t="shared" si="336"/>
        <v>3091.8472728000002</v>
      </c>
      <c r="AA186" s="58">
        <f t="shared" si="336"/>
        <v>3091.8472728000002</v>
      </c>
      <c r="AB186" s="59">
        <f t="shared" si="331"/>
        <v>7729.6181820000002</v>
      </c>
      <c r="AC186" s="83"/>
      <c r="AD186" s="85">
        <v>5.0000000000000001E-3</v>
      </c>
      <c r="AE186" s="86"/>
      <c r="AF186" s="49">
        <v>0.31</v>
      </c>
      <c r="AG186" s="55">
        <v>0</v>
      </c>
      <c r="AH186" s="62">
        <f t="shared" si="332"/>
        <v>4.9548834500000001E-3</v>
      </c>
      <c r="AI186" s="58">
        <f>AI191*$AH186</f>
        <v>0</v>
      </c>
      <c r="AJ186" s="58">
        <f t="shared" ref="AJ186:AT186" si="337">AJ191*$AH186</f>
        <v>0</v>
      </c>
      <c r="AK186" s="58">
        <f t="shared" si="337"/>
        <v>0</v>
      </c>
      <c r="AL186" s="58">
        <f t="shared" si="337"/>
        <v>0</v>
      </c>
      <c r="AM186" s="58">
        <f t="shared" si="337"/>
        <v>0</v>
      </c>
      <c r="AN186" s="58">
        <f t="shared" si="337"/>
        <v>0</v>
      </c>
      <c r="AO186" s="58">
        <f t="shared" si="337"/>
        <v>0</v>
      </c>
      <c r="AP186" s="58">
        <f t="shared" si="337"/>
        <v>0</v>
      </c>
      <c r="AQ186" s="58">
        <f t="shared" si="337"/>
        <v>0</v>
      </c>
      <c r="AR186" s="58">
        <f t="shared" si="337"/>
        <v>7.4323251749999999</v>
      </c>
      <c r="AS186" s="58">
        <f t="shared" si="337"/>
        <v>14.86465035</v>
      </c>
      <c r="AT186" s="58">
        <f t="shared" si="337"/>
        <v>14.86465035</v>
      </c>
      <c r="AU186" s="59">
        <f t="shared" si="334"/>
        <v>37.161625874999999</v>
      </c>
      <c r="AV186" s="63">
        <f t="shared" si="335"/>
        <v>7766.7798078750002</v>
      </c>
    </row>
    <row r="187" spans="1:48" ht="15.6">
      <c r="A187" s="87" t="s">
        <v>157</v>
      </c>
      <c r="B187" s="49" t="s">
        <v>49</v>
      </c>
      <c r="C187" s="50" t="s">
        <v>50</v>
      </c>
      <c r="D187" s="50" t="s">
        <v>65</v>
      </c>
      <c r="E187" s="50" t="s">
        <v>65</v>
      </c>
      <c r="F187" s="49">
        <v>2031</v>
      </c>
      <c r="G187" s="51">
        <v>1450</v>
      </c>
      <c r="H187" s="51" t="s">
        <v>66</v>
      </c>
      <c r="I187" s="81"/>
      <c r="J187" s="82"/>
      <c r="K187" s="54">
        <v>1.04</v>
      </c>
      <c r="L187" s="49">
        <v>0.31</v>
      </c>
      <c r="M187" s="55">
        <v>0</v>
      </c>
      <c r="N187" s="56">
        <f t="shared" si="329"/>
        <v>1.0306157576000001</v>
      </c>
      <c r="O187" s="80"/>
      <c r="P187" s="58">
        <f>P191*$N187</f>
        <v>0</v>
      </c>
      <c r="Q187" s="58">
        <f>Q191*$N187</f>
        <v>0</v>
      </c>
      <c r="R187" s="58">
        <f>R191*$N187</f>
        <v>0</v>
      </c>
      <c r="S187" s="58">
        <f>S191*$N187</f>
        <v>0</v>
      </c>
      <c r="T187" s="58">
        <f t="shared" ref="T187:AA187" si="338">T191*$N187</f>
        <v>0</v>
      </c>
      <c r="U187" s="58">
        <f t="shared" si="338"/>
        <v>0</v>
      </c>
      <c r="V187" s="58">
        <f t="shared" si="338"/>
        <v>0</v>
      </c>
      <c r="W187" s="58">
        <f t="shared" si="338"/>
        <v>0</v>
      </c>
      <c r="X187" s="58">
        <f t="shared" si="338"/>
        <v>0</v>
      </c>
      <c r="Y187" s="58">
        <f t="shared" si="338"/>
        <v>1545.9236364000001</v>
      </c>
      <c r="Z187" s="58">
        <f t="shared" si="338"/>
        <v>3091.8472728000002</v>
      </c>
      <c r="AA187" s="58">
        <f t="shared" si="338"/>
        <v>3091.8472728000002</v>
      </c>
      <c r="AB187" s="59">
        <f t="shared" si="331"/>
        <v>7729.6181820000002</v>
      </c>
      <c r="AC187" s="83"/>
      <c r="AD187" s="85">
        <v>5.0000000000000001E-3</v>
      </c>
      <c r="AE187" s="86"/>
      <c r="AF187" s="49">
        <v>0.31</v>
      </c>
      <c r="AG187" s="55">
        <v>0</v>
      </c>
      <c r="AH187" s="62">
        <f t="shared" si="332"/>
        <v>4.9548834500000001E-3</v>
      </c>
      <c r="AI187" s="58">
        <f>AI191*$AH187</f>
        <v>0</v>
      </c>
      <c r="AJ187" s="58">
        <f t="shared" ref="AJ187:AT187" si="339">AJ191*$AH187</f>
        <v>0</v>
      </c>
      <c r="AK187" s="58">
        <f t="shared" si="339"/>
        <v>0</v>
      </c>
      <c r="AL187" s="58">
        <f t="shared" si="339"/>
        <v>0</v>
      </c>
      <c r="AM187" s="58">
        <f t="shared" si="339"/>
        <v>0</v>
      </c>
      <c r="AN187" s="58">
        <f t="shared" si="339"/>
        <v>0</v>
      </c>
      <c r="AO187" s="58">
        <f t="shared" si="339"/>
        <v>0</v>
      </c>
      <c r="AP187" s="58">
        <f t="shared" si="339"/>
        <v>0</v>
      </c>
      <c r="AQ187" s="58">
        <f t="shared" si="339"/>
        <v>0</v>
      </c>
      <c r="AR187" s="58">
        <f t="shared" si="339"/>
        <v>7.4323251749999999</v>
      </c>
      <c r="AS187" s="58">
        <f t="shared" si="339"/>
        <v>14.86465035</v>
      </c>
      <c r="AT187" s="58">
        <f t="shared" si="339"/>
        <v>14.86465035</v>
      </c>
      <c r="AU187" s="59">
        <f t="shared" si="334"/>
        <v>37.161625874999999</v>
      </c>
      <c r="AV187" s="63">
        <f t="shared" si="335"/>
        <v>7766.7798078750002</v>
      </c>
    </row>
    <row r="188" spans="1:48" ht="15.6">
      <c r="A188" s="87" t="s">
        <v>157</v>
      </c>
      <c r="B188" s="49" t="s">
        <v>49</v>
      </c>
      <c r="C188" s="50" t="s">
        <v>50</v>
      </c>
      <c r="D188" s="50" t="s">
        <v>65</v>
      </c>
      <c r="E188" s="50" t="s">
        <v>65</v>
      </c>
      <c r="F188" s="49">
        <v>2031</v>
      </c>
      <c r="G188" s="51">
        <v>1450</v>
      </c>
      <c r="H188" s="51" t="s">
        <v>66</v>
      </c>
      <c r="I188" s="81"/>
      <c r="J188" s="82"/>
      <c r="K188" s="54">
        <v>1.04</v>
      </c>
      <c r="L188" s="49">
        <v>0.31</v>
      </c>
      <c r="M188" s="55">
        <v>0</v>
      </c>
      <c r="N188" s="56">
        <f t="shared" si="329"/>
        <v>1.0306157576000001</v>
      </c>
      <c r="O188" s="80"/>
      <c r="P188" s="58">
        <f>P191*$N188</f>
        <v>0</v>
      </c>
      <c r="Q188" s="58">
        <f>Q191*$N188</f>
        <v>0</v>
      </c>
      <c r="R188" s="58">
        <f>R191*$N188</f>
        <v>0</v>
      </c>
      <c r="S188" s="58">
        <f>S191*$N188</f>
        <v>0</v>
      </c>
      <c r="T188" s="58">
        <f t="shared" ref="T188:AA188" si="340">T191*$N188</f>
        <v>0</v>
      </c>
      <c r="U188" s="58">
        <f t="shared" si="340"/>
        <v>0</v>
      </c>
      <c r="V188" s="58">
        <f t="shared" si="340"/>
        <v>0</v>
      </c>
      <c r="W188" s="58">
        <f t="shared" si="340"/>
        <v>0</v>
      </c>
      <c r="X188" s="58">
        <f t="shared" si="340"/>
        <v>0</v>
      </c>
      <c r="Y188" s="58">
        <f t="shared" si="340"/>
        <v>1545.9236364000001</v>
      </c>
      <c r="Z188" s="58">
        <f t="shared" si="340"/>
        <v>3091.8472728000002</v>
      </c>
      <c r="AA188" s="58">
        <f t="shared" si="340"/>
        <v>3091.8472728000002</v>
      </c>
      <c r="AB188" s="59">
        <f t="shared" si="331"/>
        <v>7729.6181820000002</v>
      </c>
      <c r="AC188" s="83"/>
      <c r="AD188" s="85">
        <v>5.0000000000000001E-3</v>
      </c>
      <c r="AE188" s="86"/>
      <c r="AF188" s="49">
        <v>0.31</v>
      </c>
      <c r="AG188" s="55">
        <v>0</v>
      </c>
      <c r="AH188" s="62">
        <f t="shared" si="332"/>
        <v>4.9548834500000001E-3</v>
      </c>
      <c r="AI188" s="58">
        <f>AI191*$AH188</f>
        <v>0</v>
      </c>
      <c r="AJ188" s="58">
        <f t="shared" ref="AJ188:AT188" si="341">AJ191*$AH188</f>
        <v>0</v>
      </c>
      <c r="AK188" s="58">
        <f t="shared" si="341"/>
        <v>0</v>
      </c>
      <c r="AL188" s="58">
        <f t="shared" si="341"/>
        <v>0</v>
      </c>
      <c r="AM188" s="58">
        <f t="shared" si="341"/>
        <v>0</v>
      </c>
      <c r="AN188" s="58">
        <f t="shared" si="341"/>
        <v>0</v>
      </c>
      <c r="AO188" s="58">
        <f t="shared" si="341"/>
        <v>0</v>
      </c>
      <c r="AP188" s="58">
        <f t="shared" si="341"/>
        <v>0</v>
      </c>
      <c r="AQ188" s="58">
        <f t="shared" si="341"/>
        <v>0</v>
      </c>
      <c r="AR188" s="58">
        <f t="shared" si="341"/>
        <v>7.4323251749999999</v>
      </c>
      <c r="AS188" s="58">
        <f t="shared" si="341"/>
        <v>14.86465035</v>
      </c>
      <c r="AT188" s="58">
        <f t="shared" si="341"/>
        <v>14.86465035</v>
      </c>
      <c r="AU188" s="59">
        <f t="shared" si="334"/>
        <v>37.161625874999999</v>
      </c>
      <c r="AV188" s="63">
        <f t="shared" si="335"/>
        <v>7766.7798078750002</v>
      </c>
    </row>
    <row r="189" spans="1:48" ht="15.6">
      <c r="A189" s="87" t="s">
        <v>157</v>
      </c>
      <c r="B189" s="49" t="s">
        <v>52</v>
      </c>
      <c r="C189" s="49" t="s">
        <v>53</v>
      </c>
      <c r="D189" s="50" t="s">
        <v>61</v>
      </c>
      <c r="E189" s="50" t="s">
        <v>62</v>
      </c>
      <c r="F189" s="49">
        <v>2031</v>
      </c>
      <c r="G189" s="51">
        <v>148</v>
      </c>
      <c r="H189" s="51" t="s">
        <v>63</v>
      </c>
      <c r="I189" s="81"/>
      <c r="J189" s="82"/>
      <c r="K189" s="83">
        <v>3.22</v>
      </c>
      <c r="L189" s="49">
        <v>0.39</v>
      </c>
      <c r="M189" s="55">
        <v>0</v>
      </c>
      <c r="N189" s="56">
        <f t="shared" si="329"/>
        <v>0.40974714580800004</v>
      </c>
      <c r="O189" s="80"/>
      <c r="P189" s="58">
        <f>P191*$N189*0.66667</f>
        <v>0</v>
      </c>
      <c r="Q189" s="58">
        <f>Q191*$N189*0.66667</f>
        <v>0</v>
      </c>
      <c r="R189" s="58">
        <f>R191*$N189*0.66667</f>
        <v>0</v>
      </c>
      <c r="S189" s="58">
        <f>S191*$N189*0.66667</f>
        <v>0</v>
      </c>
      <c r="T189" s="58">
        <f t="shared" ref="T189:AA189" si="342">T191*$N189*0.66667</f>
        <v>0</v>
      </c>
      <c r="U189" s="58">
        <f t="shared" si="342"/>
        <v>0</v>
      </c>
      <c r="V189" s="58">
        <f t="shared" si="342"/>
        <v>0</v>
      </c>
      <c r="W189" s="58">
        <f t="shared" si="342"/>
        <v>0</v>
      </c>
      <c r="X189" s="58">
        <f t="shared" si="342"/>
        <v>0</v>
      </c>
      <c r="Y189" s="58">
        <f t="shared" si="342"/>
        <v>409.74919454372912</v>
      </c>
      <c r="Z189" s="58">
        <f t="shared" si="342"/>
        <v>819.49838908745824</v>
      </c>
      <c r="AA189" s="58">
        <f t="shared" si="342"/>
        <v>819.49838908745824</v>
      </c>
      <c r="AB189" s="59">
        <f t="shared" si="331"/>
        <v>2048.7459727186456</v>
      </c>
      <c r="AC189" s="83"/>
      <c r="AD189" s="60"/>
      <c r="AE189" s="84">
        <v>1.2999999999999999E-2</v>
      </c>
      <c r="AF189" s="49">
        <v>0.39</v>
      </c>
      <c r="AG189" s="55">
        <v>0</v>
      </c>
      <c r="AH189" s="62">
        <f t="shared" si="332"/>
        <v>1.6542586632000002E-3</v>
      </c>
      <c r="AI189" s="58">
        <f>AI191*$AH189*0.66667</f>
        <v>0</v>
      </c>
      <c r="AJ189" s="58">
        <f t="shared" ref="AJ189:AT189" si="343">AJ191*$AH189*0.66667</f>
        <v>0</v>
      </c>
      <c r="AK189" s="58">
        <f t="shared" si="343"/>
        <v>0</v>
      </c>
      <c r="AL189" s="58">
        <f t="shared" si="343"/>
        <v>0</v>
      </c>
      <c r="AM189" s="58">
        <f t="shared" si="343"/>
        <v>0</v>
      </c>
      <c r="AN189" s="58">
        <f t="shared" si="343"/>
        <v>0</v>
      </c>
      <c r="AO189" s="58">
        <f t="shared" si="343"/>
        <v>0</v>
      </c>
      <c r="AP189" s="58">
        <f t="shared" si="343"/>
        <v>0</v>
      </c>
      <c r="AQ189" s="58">
        <f t="shared" si="343"/>
        <v>0</v>
      </c>
      <c r="AR189" s="58">
        <f t="shared" si="343"/>
        <v>1.6542669344933163</v>
      </c>
      <c r="AS189" s="58">
        <f t="shared" si="343"/>
        <v>3.3085338689866326</v>
      </c>
      <c r="AT189" s="58">
        <f t="shared" si="343"/>
        <v>3.3085338689866326</v>
      </c>
      <c r="AU189" s="59">
        <f t="shared" si="334"/>
        <v>8.2713346724665815</v>
      </c>
      <c r="AV189" s="63">
        <f t="shared" si="335"/>
        <v>2057.0173073911124</v>
      </c>
    </row>
    <row r="190" spans="1:48" ht="15.6">
      <c r="A190" s="87" t="s">
        <v>157</v>
      </c>
      <c r="B190" s="49" t="s">
        <v>52</v>
      </c>
      <c r="C190" s="49" t="s">
        <v>53</v>
      </c>
      <c r="D190" s="50" t="s">
        <v>61</v>
      </c>
      <c r="E190" s="50" t="s">
        <v>62</v>
      </c>
      <c r="F190" s="49">
        <v>2031</v>
      </c>
      <c r="G190" s="51">
        <v>148</v>
      </c>
      <c r="H190" s="51" t="s">
        <v>63</v>
      </c>
      <c r="I190" s="81"/>
      <c r="J190" s="82"/>
      <c r="K190" s="83">
        <v>3.22</v>
      </c>
      <c r="L190" s="49">
        <v>0.39</v>
      </c>
      <c r="M190" s="55">
        <v>0</v>
      </c>
      <c r="N190" s="56">
        <f t="shared" si="329"/>
        <v>0.40974714580800004</v>
      </c>
      <c r="O190" s="80"/>
      <c r="P190" s="58">
        <f t="shared" ref="P190:AA190" si="344">P191*$N190*0.66667</f>
        <v>0</v>
      </c>
      <c r="Q190" s="58">
        <f t="shared" si="344"/>
        <v>0</v>
      </c>
      <c r="R190" s="58">
        <f t="shared" si="344"/>
        <v>0</v>
      </c>
      <c r="S190" s="58">
        <f t="shared" si="344"/>
        <v>0</v>
      </c>
      <c r="T190" s="58">
        <f t="shared" si="344"/>
        <v>0</v>
      </c>
      <c r="U190" s="58">
        <f t="shared" si="344"/>
        <v>0</v>
      </c>
      <c r="V190" s="58">
        <f t="shared" si="344"/>
        <v>0</v>
      </c>
      <c r="W190" s="58">
        <f t="shared" si="344"/>
        <v>0</v>
      </c>
      <c r="X190" s="58">
        <f t="shared" si="344"/>
        <v>0</v>
      </c>
      <c r="Y190" s="58">
        <f t="shared" si="344"/>
        <v>409.74919454372912</v>
      </c>
      <c r="Z190" s="58">
        <f t="shared" si="344"/>
        <v>819.49838908745824</v>
      </c>
      <c r="AA190" s="58">
        <f t="shared" si="344"/>
        <v>819.49838908745824</v>
      </c>
      <c r="AB190" s="59">
        <f t="shared" si="331"/>
        <v>2048.7459727186456</v>
      </c>
      <c r="AC190" s="83"/>
      <c r="AD190" s="60"/>
      <c r="AE190" s="84">
        <v>1.2999999999999999E-2</v>
      </c>
      <c r="AF190" s="49">
        <v>0.39</v>
      </c>
      <c r="AG190" s="55">
        <v>0</v>
      </c>
      <c r="AH190" s="62">
        <f t="shared" si="332"/>
        <v>1.6542586632000002E-3</v>
      </c>
      <c r="AI190" s="58">
        <f t="shared" ref="AI190:AT190" si="345">AI191*$AH190*0.66667</f>
        <v>0</v>
      </c>
      <c r="AJ190" s="58">
        <f t="shared" si="345"/>
        <v>0</v>
      </c>
      <c r="AK190" s="58">
        <f t="shared" si="345"/>
        <v>0</v>
      </c>
      <c r="AL190" s="58">
        <f t="shared" si="345"/>
        <v>0</v>
      </c>
      <c r="AM190" s="58">
        <f t="shared" si="345"/>
        <v>0</v>
      </c>
      <c r="AN190" s="58">
        <f t="shared" si="345"/>
        <v>0</v>
      </c>
      <c r="AO190" s="58">
        <f t="shared" si="345"/>
        <v>0</v>
      </c>
      <c r="AP190" s="58">
        <f t="shared" si="345"/>
        <v>0</v>
      </c>
      <c r="AQ190" s="58">
        <f t="shared" si="345"/>
        <v>0</v>
      </c>
      <c r="AR190" s="58">
        <f t="shared" si="345"/>
        <v>1.6542669344933163</v>
      </c>
      <c r="AS190" s="58">
        <f t="shared" si="345"/>
        <v>3.3085338689866326</v>
      </c>
      <c r="AT190" s="58">
        <f t="shared" si="345"/>
        <v>3.3085338689866326</v>
      </c>
      <c r="AU190" s="59">
        <f t="shared" si="334"/>
        <v>8.2713346724665815</v>
      </c>
      <c r="AV190" s="63">
        <f t="shared" si="335"/>
        <v>2057.0173073911124</v>
      </c>
    </row>
    <row r="191" spans="1:48" ht="30">
      <c r="A191" s="64" t="s">
        <v>158</v>
      </c>
      <c r="B191" s="65"/>
      <c r="C191" s="65" t="s">
        <v>57</v>
      </c>
      <c r="D191" s="66">
        <v>0.66700000000000004</v>
      </c>
      <c r="E191" s="67"/>
      <c r="F191" s="65"/>
      <c r="G191" s="68"/>
      <c r="H191" s="68"/>
      <c r="I191" s="69"/>
      <c r="J191" s="70"/>
      <c r="K191" s="71"/>
      <c r="L191" s="65"/>
      <c r="M191" s="66"/>
      <c r="N191" s="72"/>
      <c r="O191" s="73" t="s">
        <v>58</v>
      </c>
      <c r="P191" s="74"/>
      <c r="Q191" s="74"/>
      <c r="R191" s="74"/>
      <c r="S191" s="74"/>
      <c r="T191" s="74"/>
      <c r="U191" s="74"/>
      <c r="V191" s="74"/>
      <c r="W191" s="74"/>
      <c r="X191" s="74"/>
      <c r="Y191" s="74">
        <v>1500</v>
      </c>
      <c r="Z191" s="74">
        <v>3000</v>
      </c>
      <c r="AA191" s="74">
        <v>3000</v>
      </c>
      <c r="AB191" s="75"/>
      <c r="AC191" s="71"/>
      <c r="AD191" s="76"/>
      <c r="AE191" s="76"/>
      <c r="AF191" s="65"/>
      <c r="AG191" s="66"/>
      <c r="AH191" s="77"/>
      <c r="AI191" s="74">
        <f t="shared" ref="AI191:AT191" si="346">P191</f>
        <v>0</v>
      </c>
      <c r="AJ191" s="74">
        <f t="shared" si="346"/>
        <v>0</v>
      </c>
      <c r="AK191" s="74">
        <f t="shared" si="346"/>
        <v>0</v>
      </c>
      <c r="AL191" s="74">
        <f t="shared" si="346"/>
        <v>0</v>
      </c>
      <c r="AM191" s="74">
        <f t="shared" si="346"/>
        <v>0</v>
      </c>
      <c r="AN191" s="74">
        <f t="shared" si="346"/>
        <v>0</v>
      </c>
      <c r="AO191" s="74">
        <f t="shared" si="346"/>
        <v>0</v>
      </c>
      <c r="AP191" s="74">
        <f t="shared" si="346"/>
        <v>0</v>
      </c>
      <c r="AQ191" s="74">
        <f t="shared" si="346"/>
        <v>0</v>
      </c>
      <c r="AR191" s="74">
        <f t="shared" si="346"/>
        <v>1500</v>
      </c>
      <c r="AS191" s="74">
        <f t="shared" si="346"/>
        <v>3000</v>
      </c>
      <c r="AT191" s="74">
        <f t="shared" si="346"/>
        <v>3000</v>
      </c>
      <c r="AU191" s="75"/>
      <c r="AV191" s="78"/>
    </row>
    <row r="192" spans="1:48" ht="15.6">
      <c r="A192" s="89" t="s">
        <v>159</v>
      </c>
      <c r="B192" s="49" t="s">
        <v>49</v>
      </c>
      <c r="C192" s="50" t="s">
        <v>50</v>
      </c>
      <c r="D192" s="50" t="s">
        <v>51</v>
      </c>
      <c r="E192" s="50" t="s">
        <v>51</v>
      </c>
      <c r="F192" s="49">
        <v>2024</v>
      </c>
      <c r="G192" s="51">
        <v>1450</v>
      </c>
      <c r="H192" s="51" t="s">
        <v>66</v>
      </c>
      <c r="I192" s="52"/>
      <c r="J192" s="53"/>
      <c r="K192" s="83">
        <v>1.04</v>
      </c>
      <c r="L192" s="49">
        <v>0.31</v>
      </c>
      <c r="M192" s="55">
        <v>0</v>
      </c>
      <c r="N192" s="56">
        <f t="shared" ref="N192:N197" si="347">((K192*G192)*L192)*0.00220462*(1-M192)</f>
        <v>1.0306157576000001</v>
      </c>
      <c r="O192" s="57"/>
      <c r="P192" s="58">
        <f>P198*$N192</f>
        <v>0</v>
      </c>
      <c r="Q192" s="58">
        <f t="shared" ref="Q192:AA192" si="348">Q198*$N192</f>
        <v>0</v>
      </c>
      <c r="R192" s="58">
        <f t="shared" si="348"/>
        <v>515.30787880000003</v>
      </c>
      <c r="S192" s="58">
        <f t="shared" si="348"/>
        <v>2576.5393940000004</v>
      </c>
      <c r="T192" s="58">
        <f t="shared" si="348"/>
        <v>3091.8472728000002</v>
      </c>
      <c r="U192" s="58">
        <f t="shared" si="348"/>
        <v>2576.5393940000004</v>
      </c>
      <c r="V192" s="58">
        <f t="shared" si="348"/>
        <v>2834.1933334000005</v>
      </c>
      <c r="W192" s="58">
        <f t="shared" si="348"/>
        <v>3349.5012122000003</v>
      </c>
      <c r="X192" s="58">
        <f t="shared" si="348"/>
        <v>2834.1933334000005</v>
      </c>
      <c r="Y192" s="58">
        <f t="shared" si="348"/>
        <v>0</v>
      </c>
      <c r="Z192" s="58">
        <f t="shared" si="348"/>
        <v>0</v>
      </c>
      <c r="AA192" s="58">
        <f t="shared" si="348"/>
        <v>0</v>
      </c>
      <c r="AB192" s="59">
        <f t="shared" ref="AB192:AB197" si="349">SUM(P192:AA192)</f>
        <v>17778.121818600004</v>
      </c>
      <c r="AC192" s="54"/>
      <c r="AD192" s="85">
        <v>5.0000000000000001E-3</v>
      </c>
      <c r="AE192" s="86"/>
      <c r="AF192" s="49">
        <v>0.31</v>
      </c>
      <c r="AG192" s="55">
        <v>0</v>
      </c>
      <c r="AH192" s="62">
        <f t="shared" ref="AH192:AH197" si="350">((SUM(AC192:AE192)*G192)*AF192)*0.00220462*(1-AG192)</f>
        <v>4.9548834500000001E-3</v>
      </c>
      <c r="AI192" s="58">
        <f>AI198*$AH192</f>
        <v>0</v>
      </c>
      <c r="AJ192" s="58">
        <f t="shared" ref="AJ192:AT192" si="351">AJ198*$AH192</f>
        <v>0</v>
      </c>
      <c r="AK192" s="58">
        <f t="shared" si="351"/>
        <v>2.4774417250000003</v>
      </c>
      <c r="AL192" s="58">
        <f t="shared" si="351"/>
        <v>12.387208625</v>
      </c>
      <c r="AM192" s="58">
        <f t="shared" si="351"/>
        <v>14.86465035</v>
      </c>
      <c r="AN192" s="58">
        <f t="shared" si="351"/>
        <v>12.387208625</v>
      </c>
      <c r="AO192" s="58">
        <f t="shared" si="351"/>
        <v>13.625929487500001</v>
      </c>
      <c r="AP192" s="58">
        <f t="shared" si="351"/>
        <v>16.103371212500001</v>
      </c>
      <c r="AQ192" s="58">
        <f t="shared" si="351"/>
        <v>13.625929487500001</v>
      </c>
      <c r="AR192" s="58">
        <f t="shared" si="351"/>
        <v>0</v>
      </c>
      <c r="AS192" s="58">
        <f t="shared" si="351"/>
        <v>0</v>
      </c>
      <c r="AT192" s="58">
        <f t="shared" si="351"/>
        <v>0</v>
      </c>
      <c r="AU192" s="59">
        <f t="shared" ref="AU192:AU197" si="352">SUM(AI192:AT192)</f>
        <v>85.471739512499994</v>
      </c>
      <c r="AV192" s="63">
        <f t="shared" ref="AV192:AV197" si="353">AU192+AB192</f>
        <v>17863.593558112505</v>
      </c>
    </row>
    <row r="193" spans="1:48" ht="15.6">
      <c r="A193" s="89" t="s">
        <v>159</v>
      </c>
      <c r="B193" s="49" t="s">
        <v>49</v>
      </c>
      <c r="C193" s="50" t="s">
        <v>50</v>
      </c>
      <c r="D193" s="50" t="s">
        <v>51</v>
      </c>
      <c r="E193" s="50" t="s">
        <v>51</v>
      </c>
      <c r="F193" s="49">
        <v>2024</v>
      </c>
      <c r="G193" s="51">
        <v>1450</v>
      </c>
      <c r="H193" s="51" t="s">
        <v>66</v>
      </c>
      <c r="I193" s="52"/>
      <c r="J193" s="53"/>
      <c r="K193" s="83">
        <v>1.04</v>
      </c>
      <c r="L193" s="49">
        <v>0.31</v>
      </c>
      <c r="M193" s="55">
        <v>0</v>
      </c>
      <c r="N193" s="56">
        <f t="shared" si="347"/>
        <v>1.0306157576000001</v>
      </c>
      <c r="O193" s="57"/>
      <c r="P193" s="58">
        <f>P198*$N193</f>
        <v>0</v>
      </c>
      <c r="Q193" s="58">
        <f t="shared" ref="Q193:AA193" si="354">Q198*$N193</f>
        <v>0</v>
      </c>
      <c r="R193" s="58">
        <f t="shared" si="354"/>
        <v>515.30787880000003</v>
      </c>
      <c r="S193" s="58">
        <f t="shared" si="354"/>
        <v>2576.5393940000004</v>
      </c>
      <c r="T193" s="58">
        <f t="shared" si="354"/>
        <v>3091.8472728000002</v>
      </c>
      <c r="U193" s="58">
        <f t="shared" si="354"/>
        <v>2576.5393940000004</v>
      </c>
      <c r="V193" s="58">
        <f t="shared" si="354"/>
        <v>2834.1933334000005</v>
      </c>
      <c r="W193" s="58">
        <f t="shared" si="354"/>
        <v>3349.5012122000003</v>
      </c>
      <c r="X193" s="58">
        <f t="shared" si="354"/>
        <v>2834.1933334000005</v>
      </c>
      <c r="Y193" s="58">
        <f t="shared" si="354"/>
        <v>0</v>
      </c>
      <c r="Z193" s="58">
        <f t="shared" si="354"/>
        <v>0</v>
      </c>
      <c r="AA193" s="58">
        <f t="shared" si="354"/>
        <v>0</v>
      </c>
      <c r="AB193" s="59">
        <f t="shared" si="349"/>
        <v>17778.121818600004</v>
      </c>
      <c r="AC193" s="54"/>
      <c r="AD193" s="85">
        <v>5.0000000000000001E-3</v>
      </c>
      <c r="AE193" s="86"/>
      <c r="AF193" s="49">
        <v>0.31</v>
      </c>
      <c r="AG193" s="55">
        <v>0</v>
      </c>
      <c r="AH193" s="62">
        <f t="shared" si="350"/>
        <v>4.9548834500000001E-3</v>
      </c>
      <c r="AI193" s="58">
        <f>AI198*$AH193</f>
        <v>0</v>
      </c>
      <c r="AJ193" s="58">
        <f t="shared" ref="AJ193:AT193" si="355">AJ198*$AH193</f>
        <v>0</v>
      </c>
      <c r="AK193" s="58">
        <f t="shared" si="355"/>
        <v>2.4774417250000003</v>
      </c>
      <c r="AL193" s="58">
        <f t="shared" si="355"/>
        <v>12.387208625</v>
      </c>
      <c r="AM193" s="58">
        <f t="shared" si="355"/>
        <v>14.86465035</v>
      </c>
      <c r="AN193" s="58">
        <f t="shared" si="355"/>
        <v>12.387208625</v>
      </c>
      <c r="AO193" s="58">
        <f t="shared" si="355"/>
        <v>13.625929487500001</v>
      </c>
      <c r="AP193" s="58">
        <f t="shared" si="355"/>
        <v>16.103371212500001</v>
      </c>
      <c r="AQ193" s="58">
        <f t="shared" si="355"/>
        <v>13.625929487500001</v>
      </c>
      <c r="AR193" s="58">
        <f t="shared" si="355"/>
        <v>0</v>
      </c>
      <c r="AS193" s="58">
        <f t="shared" si="355"/>
        <v>0</v>
      </c>
      <c r="AT193" s="58">
        <f t="shared" si="355"/>
        <v>0</v>
      </c>
      <c r="AU193" s="59">
        <f t="shared" si="352"/>
        <v>85.471739512499994</v>
      </c>
      <c r="AV193" s="63">
        <f t="shared" si="353"/>
        <v>17863.593558112505</v>
      </c>
    </row>
    <row r="194" spans="1:48" ht="15.6">
      <c r="A194" s="89" t="s">
        <v>159</v>
      </c>
      <c r="B194" s="49" t="s">
        <v>49</v>
      </c>
      <c r="C194" s="50" t="s">
        <v>50</v>
      </c>
      <c r="D194" s="50" t="s">
        <v>51</v>
      </c>
      <c r="E194" s="50" t="s">
        <v>51</v>
      </c>
      <c r="F194" s="49">
        <v>2024</v>
      </c>
      <c r="G194" s="51">
        <v>1450</v>
      </c>
      <c r="H194" s="51" t="s">
        <v>66</v>
      </c>
      <c r="I194" s="52"/>
      <c r="J194" s="53"/>
      <c r="K194" s="54">
        <v>1.04</v>
      </c>
      <c r="L194" s="49">
        <v>0.31</v>
      </c>
      <c r="M194" s="55">
        <v>0</v>
      </c>
      <c r="N194" s="56">
        <f t="shared" si="347"/>
        <v>1.0306157576000001</v>
      </c>
      <c r="O194" s="57"/>
      <c r="P194" s="58">
        <f>P198*$N194</f>
        <v>0</v>
      </c>
      <c r="Q194" s="58">
        <f>Q198*$N194</f>
        <v>0</v>
      </c>
      <c r="R194" s="58">
        <f>R198*$N194</f>
        <v>515.30787880000003</v>
      </c>
      <c r="S194" s="58">
        <f>S198*$N194</f>
        <v>2576.5393940000004</v>
      </c>
      <c r="T194" s="58">
        <f t="shared" ref="T194:AA194" si="356">T198*$N194</f>
        <v>3091.8472728000002</v>
      </c>
      <c r="U194" s="58">
        <f t="shared" si="356"/>
        <v>2576.5393940000004</v>
      </c>
      <c r="V194" s="58">
        <f t="shared" si="356"/>
        <v>2834.1933334000005</v>
      </c>
      <c r="W194" s="58">
        <f t="shared" si="356"/>
        <v>3349.5012122000003</v>
      </c>
      <c r="X194" s="58">
        <f t="shared" si="356"/>
        <v>2834.1933334000005</v>
      </c>
      <c r="Y194" s="58">
        <f t="shared" si="356"/>
        <v>0</v>
      </c>
      <c r="Z194" s="58">
        <f t="shared" si="356"/>
        <v>0</v>
      </c>
      <c r="AA194" s="58">
        <f t="shared" si="356"/>
        <v>0</v>
      </c>
      <c r="AB194" s="59">
        <f t="shared" si="349"/>
        <v>17778.121818600004</v>
      </c>
      <c r="AC194" s="54"/>
      <c r="AD194" s="85">
        <v>5.0000000000000001E-3</v>
      </c>
      <c r="AE194" s="86"/>
      <c r="AF194" s="49">
        <v>0.31</v>
      </c>
      <c r="AG194" s="55">
        <v>0</v>
      </c>
      <c r="AH194" s="62">
        <f t="shared" si="350"/>
        <v>4.9548834500000001E-3</v>
      </c>
      <c r="AI194" s="58">
        <f>AI198*$AH194</f>
        <v>0</v>
      </c>
      <c r="AJ194" s="58">
        <f t="shared" ref="AJ194:AT194" si="357">AJ198*$AH194</f>
        <v>0</v>
      </c>
      <c r="AK194" s="58">
        <f t="shared" si="357"/>
        <v>2.4774417250000003</v>
      </c>
      <c r="AL194" s="58">
        <f t="shared" si="357"/>
        <v>12.387208625</v>
      </c>
      <c r="AM194" s="58">
        <f t="shared" si="357"/>
        <v>14.86465035</v>
      </c>
      <c r="AN194" s="58">
        <f t="shared" si="357"/>
        <v>12.387208625</v>
      </c>
      <c r="AO194" s="58">
        <f t="shared" si="357"/>
        <v>13.625929487500001</v>
      </c>
      <c r="AP194" s="58">
        <f t="shared" si="357"/>
        <v>16.103371212500001</v>
      </c>
      <c r="AQ194" s="58">
        <f t="shared" si="357"/>
        <v>13.625929487500001</v>
      </c>
      <c r="AR194" s="58">
        <f t="shared" si="357"/>
        <v>0</v>
      </c>
      <c r="AS194" s="58">
        <f t="shared" si="357"/>
        <v>0</v>
      </c>
      <c r="AT194" s="58">
        <f t="shared" si="357"/>
        <v>0</v>
      </c>
      <c r="AU194" s="59">
        <f t="shared" si="352"/>
        <v>85.471739512499994</v>
      </c>
      <c r="AV194" s="63">
        <f t="shared" si="353"/>
        <v>17863.593558112505</v>
      </c>
    </row>
    <row r="195" spans="1:48" ht="15.6">
      <c r="A195" s="89" t="s">
        <v>159</v>
      </c>
      <c r="B195" s="49" t="s">
        <v>49</v>
      </c>
      <c r="C195" s="50" t="s">
        <v>50</v>
      </c>
      <c r="D195" s="50" t="s">
        <v>51</v>
      </c>
      <c r="E195" s="50" t="s">
        <v>51</v>
      </c>
      <c r="F195" s="49">
        <v>2024</v>
      </c>
      <c r="G195" s="51">
        <v>1450</v>
      </c>
      <c r="H195" s="51" t="s">
        <v>66</v>
      </c>
      <c r="I195" s="52"/>
      <c r="J195" s="53"/>
      <c r="K195" s="54">
        <v>1.04</v>
      </c>
      <c r="L195" s="49">
        <v>0.31</v>
      </c>
      <c r="M195" s="55">
        <v>0</v>
      </c>
      <c r="N195" s="56">
        <f t="shared" si="347"/>
        <v>1.0306157576000001</v>
      </c>
      <c r="O195" s="57"/>
      <c r="P195" s="58">
        <f>P198*$N195</f>
        <v>0</v>
      </c>
      <c r="Q195" s="58">
        <f>Q198*$N195</f>
        <v>0</v>
      </c>
      <c r="R195" s="58">
        <f>R198*$N195</f>
        <v>515.30787880000003</v>
      </c>
      <c r="S195" s="58">
        <f>S198*$N195</f>
        <v>2576.5393940000004</v>
      </c>
      <c r="T195" s="58">
        <f t="shared" ref="T195:AA195" si="358">T198*$N195</f>
        <v>3091.8472728000002</v>
      </c>
      <c r="U195" s="58">
        <f t="shared" si="358"/>
        <v>2576.5393940000004</v>
      </c>
      <c r="V195" s="58">
        <f t="shared" si="358"/>
        <v>2834.1933334000005</v>
      </c>
      <c r="W195" s="58">
        <f t="shared" si="358"/>
        <v>3349.5012122000003</v>
      </c>
      <c r="X195" s="58">
        <f t="shared" si="358"/>
        <v>2834.1933334000005</v>
      </c>
      <c r="Y195" s="58">
        <f t="shared" si="358"/>
        <v>0</v>
      </c>
      <c r="Z195" s="58">
        <f t="shared" si="358"/>
        <v>0</v>
      </c>
      <c r="AA195" s="58">
        <f t="shared" si="358"/>
        <v>0</v>
      </c>
      <c r="AB195" s="59">
        <f t="shared" si="349"/>
        <v>17778.121818600004</v>
      </c>
      <c r="AC195" s="54"/>
      <c r="AD195" s="85">
        <v>5.0000000000000001E-3</v>
      </c>
      <c r="AE195" s="86"/>
      <c r="AF195" s="49">
        <v>0.31</v>
      </c>
      <c r="AG195" s="55">
        <v>0</v>
      </c>
      <c r="AH195" s="62">
        <f t="shared" si="350"/>
        <v>4.9548834500000001E-3</v>
      </c>
      <c r="AI195" s="58">
        <f>AI198*$AH195</f>
        <v>0</v>
      </c>
      <c r="AJ195" s="58">
        <f t="shared" ref="AJ195:AT195" si="359">AJ198*$AH195</f>
        <v>0</v>
      </c>
      <c r="AK195" s="58">
        <f t="shared" si="359"/>
        <v>2.4774417250000003</v>
      </c>
      <c r="AL195" s="58">
        <f t="shared" si="359"/>
        <v>12.387208625</v>
      </c>
      <c r="AM195" s="58">
        <f t="shared" si="359"/>
        <v>14.86465035</v>
      </c>
      <c r="AN195" s="58">
        <f t="shared" si="359"/>
        <v>12.387208625</v>
      </c>
      <c r="AO195" s="58">
        <f t="shared" si="359"/>
        <v>13.625929487500001</v>
      </c>
      <c r="AP195" s="58">
        <f t="shared" si="359"/>
        <v>16.103371212500001</v>
      </c>
      <c r="AQ195" s="58">
        <f t="shared" si="359"/>
        <v>13.625929487500001</v>
      </c>
      <c r="AR195" s="58">
        <f t="shared" si="359"/>
        <v>0</v>
      </c>
      <c r="AS195" s="58">
        <f t="shared" si="359"/>
        <v>0</v>
      </c>
      <c r="AT195" s="58">
        <f t="shared" si="359"/>
        <v>0</v>
      </c>
      <c r="AU195" s="59">
        <f t="shared" si="352"/>
        <v>85.471739512499994</v>
      </c>
      <c r="AV195" s="63">
        <f t="shared" si="353"/>
        <v>17863.593558112505</v>
      </c>
    </row>
    <row r="196" spans="1:48" ht="15.6">
      <c r="A196" s="89" t="s">
        <v>159</v>
      </c>
      <c r="B196" s="49" t="s">
        <v>52</v>
      </c>
      <c r="C196" s="49" t="s">
        <v>53</v>
      </c>
      <c r="D196" s="50" t="s">
        <v>88</v>
      </c>
      <c r="E196" s="50" t="s">
        <v>146</v>
      </c>
      <c r="F196" s="49">
        <v>2024</v>
      </c>
      <c r="G196" s="51">
        <v>148</v>
      </c>
      <c r="H196" s="51">
        <v>3</v>
      </c>
      <c r="I196" s="52">
        <v>2029</v>
      </c>
      <c r="J196" s="53">
        <f>I196+2</f>
        <v>2031</v>
      </c>
      <c r="K196" s="83">
        <v>3.22</v>
      </c>
      <c r="L196" s="49">
        <v>0.39</v>
      </c>
      <c r="M196" s="55">
        <v>0.1</v>
      </c>
      <c r="N196" s="56">
        <f t="shared" si="347"/>
        <v>0.36877243122720005</v>
      </c>
      <c r="O196" s="57"/>
      <c r="P196" s="58">
        <f>P198*$N196*0.66667</f>
        <v>0</v>
      </c>
      <c r="Q196" s="58">
        <f>Q198*$N196*0.66667</f>
        <v>0</v>
      </c>
      <c r="R196" s="58">
        <f>R198*$N196*0.66667</f>
        <v>122.92475836311873</v>
      </c>
      <c r="S196" s="58">
        <f>S198*$N196*0.66667</f>
        <v>614.62379181559368</v>
      </c>
      <c r="T196" s="58">
        <f t="shared" ref="T196:AA196" si="360">T198*$N196*0.66667</f>
        <v>737.54855017871239</v>
      </c>
      <c r="U196" s="58">
        <f t="shared" si="360"/>
        <v>614.62379181559368</v>
      </c>
      <c r="V196" s="58">
        <f t="shared" si="360"/>
        <v>676.08617099715298</v>
      </c>
      <c r="W196" s="58">
        <f t="shared" si="360"/>
        <v>799.0109293602718</v>
      </c>
      <c r="X196" s="58">
        <f t="shared" si="360"/>
        <v>676.08617099715298</v>
      </c>
      <c r="Y196" s="58">
        <f t="shared" si="360"/>
        <v>0</v>
      </c>
      <c r="Z196" s="58">
        <f t="shared" si="360"/>
        <v>0</v>
      </c>
      <c r="AA196" s="58">
        <f t="shared" si="360"/>
        <v>0</v>
      </c>
      <c r="AB196" s="59">
        <f t="shared" si="349"/>
        <v>4240.9041635275962</v>
      </c>
      <c r="AC196" s="54">
        <v>7.0000000000000007E-2</v>
      </c>
      <c r="AD196" s="60"/>
      <c r="AE196" s="92"/>
      <c r="AF196" s="49">
        <v>0.39</v>
      </c>
      <c r="AG196" s="55">
        <v>0.3</v>
      </c>
      <c r="AH196" s="62">
        <f t="shared" si="350"/>
        <v>6.2352826536000005E-3</v>
      </c>
      <c r="AI196" s="58">
        <f>AI198*$AH196*0.66667</f>
        <v>0</v>
      </c>
      <c r="AJ196" s="58">
        <f t="shared" ref="AJ196:AT196" si="361">AJ198*$AH196*0.66667</f>
        <v>0</v>
      </c>
      <c r="AK196" s="58">
        <f t="shared" si="361"/>
        <v>2.078437943337756</v>
      </c>
      <c r="AL196" s="58">
        <f t="shared" si="361"/>
        <v>10.39218971668878</v>
      </c>
      <c r="AM196" s="58">
        <f t="shared" si="361"/>
        <v>12.470627660026535</v>
      </c>
      <c r="AN196" s="58">
        <f t="shared" si="361"/>
        <v>10.39218971668878</v>
      </c>
      <c r="AO196" s="58">
        <f t="shared" si="361"/>
        <v>11.431408688357658</v>
      </c>
      <c r="AP196" s="58">
        <f t="shared" si="361"/>
        <v>13.509846631695416</v>
      </c>
      <c r="AQ196" s="58">
        <f t="shared" si="361"/>
        <v>11.431408688357658</v>
      </c>
      <c r="AR196" s="58">
        <f t="shared" si="361"/>
        <v>0</v>
      </c>
      <c r="AS196" s="58">
        <f t="shared" si="361"/>
        <v>0</v>
      </c>
      <c r="AT196" s="58">
        <f t="shared" si="361"/>
        <v>0</v>
      </c>
      <c r="AU196" s="59">
        <f t="shared" si="352"/>
        <v>71.706109045152587</v>
      </c>
      <c r="AV196" s="63">
        <f t="shared" si="353"/>
        <v>4312.6102725727487</v>
      </c>
    </row>
    <row r="197" spans="1:48" ht="15.6">
      <c r="A197" s="89" t="s">
        <v>159</v>
      </c>
      <c r="B197" s="49" t="s">
        <v>52</v>
      </c>
      <c r="C197" s="49" t="s">
        <v>53</v>
      </c>
      <c r="D197" s="50" t="s">
        <v>88</v>
      </c>
      <c r="E197" s="50" t="s">
        <v>146</v>
      </c>
      <c r="F197" s="49">
        <v>2024</v>
      </c>
      <c r="G197" s="51">
        <v>148</v>
      </c>
      <c r="H197" s="51">
        <v>3</v>
      </c>
      <c r="I197" s="52">
        <v>2029</v>
      </c>
      <c r="J197" s="53">
        <f>I197+2</f>
        <v>2031</v>
      </c>
      <c r="K197" s="83">
        <v>3.22</v>
      </c>
      <c r="L197" s="49">
        <v>0.39</v>
      </c>
      <c r="M197" s="55">
        <v>0.1</v>
      </c>
      <c r="N197" s="56">
        <f t="shared" si="347"/>
        <v>0.36877243122720005</v>
      </c>
      <c r="O197" s="57"/>
      <c r="P197" s="58">
        <f t="shared" ref="P197:AA197" si="362">P198*$N197*0.66667</f>
        <v>0</v>
      </c>
      <c r="Q197" s="58">
        <f t="shared" si="362"/>
        <v>0</v>
      </c>
      <c r="R197" s="58">
        <f t="shared" si="362"/>
        <v>122.92475836311873</v>
      </c>
      <c r="S197" s="58">
        <f t="shared" si="362"/>
        <v>614.62379181559368</v>
      </c>
      <c r="T197" s="58">
        <f t="shared" si="362"/>
        <v>737.54855017871239</v>
      </c>
      <c r="U197" s="58">
        <f t="shared" si="362"/>
        <v>614.62379181559368</v>
      </c>
      <c r="V197" s="58">
        <f t="shared" si="362"/>
        <v>676.08617099715298</v>
      </c>
      <c r="W197" s="58">
        <f t="shared" si="362"/>
        <v>799.0109293602718</v>
      </c>
      <c r="X197" s="58">
        <f t="shared" si="362"/>
        <v>676.08617099715298</v>
      </c>
      <c r="Y197" s="58">
        <f t="shared" si="362"/>
        <v>0</v>
      </c>
      <c r="Z197" s="58">
        <f t="shared" si="362"/>
        <v>0</v>
      </c>
      <c r="AA197" s="58">
        <f t="shared" si="362"/>
        <v>0</v>
      </c>
      <c r="AB197" s="59">
        <f t="shared" si="349"/>
        <v>4240.9041635275962</v>
      </c>
      <c r="AC197" s="54">
        <v>7.0000000000000007E-2</v>
      </c>
      <c r="AD197" s="60"/>
      <c r="AE197" s="92"/>
      <c r="AF197" s="49">
        <v>0.39</v>
      </c>
      <c r="AG197" s="55">
        <v>0.3</v>
      </c>
      <c r="AH197" s="62">
        <f t="shared" si="350"/>
        <v>6.2352826536000005E-3</v>
      </c>
      <c r="AI197" s="58">
        <f t="shared" ref="AI197:AT197" si="363">AI198*$AH197*0.66667</f>
        <v>0</v>
      </c>
      <c r="AJ197" s="58">
        <f t="shared" si="363"/>
        <v>0</v>
      </c>
      <c r="AK197" s="58">
        <f t="shared" si="363"/>
        <v>2.078437943337756</v>
      </c>
      <c r="AL197" s="58">
        <f t="shared" si="363"/>
        <v>10.39218971668878</v>
      </c>
      <c r="AM197" s="58">
        <f t="shared" si="363"/>
        <v>12.470627660026535</v>
      </c>
      <c r="AN197" s="58">
        <f t="shared" si="363"/>
        <v>10.39218971668878</v>
      </c>
      <c r="AO197" s="58">
        <f t="shared" si="363"/>
        <v>11.431408688357658</v>
      </c>
      <c r="AP197" s="58">
        <f t="shared" si="363"/>
        <v>13.509846631695416</v>
      </c>
      <c r="AQ197" s="58">
        <f t="shared" si="363"/>
        <v>11.431408688357658</v>
      </c>
      <c r="AR197" s="58">
        <f t="shared" si="363"/>
        <v>0</v>
      </c>
      <c r="AS197" s="58">
        <f t="shared" si="363"/>
        <v>0</v>
      </c>
      <c r="AT197" s="58">
        <f t="shared" si="363"/>
        <v>0</v>
      </c>
      <c r="AU197" s="59">
        <f t="shared" si="352"/>
        <v>71.706109045152587</v>
      </c>
      <c r="AV197" s="63">
        <f t="shared" si="353"/>
        <v>4312.6102725727487</v>
      </c>
    </row>
    <row r="198" spans="1:48" ht="30">
      <c r="A198" s="64" t="s">
        <v>160</v>
      </c>
      <c r="B198" s="65"/>
      <c r="C198" s="65" t="s">
        <v>57</v>
      </c>
      <c r="D198" s="66">
        <v>0.66700000000000004</v>
      </c>
      <c r="E198" s="67"/>
      <c r="F198" s="65"/>
      <c r="G198" s="68"/>
      <c r="H198" s="68"/>
      <c r="I198" s="69"/>
      <c r="J198" s="70"/>
      <c r="K198" s="71"/>
      <c r="L198" s="65"/>
      <c r="M198" s="66"/>
      <c r="N198" s="72"/>
      <c r="O198" s="73" t="s">
        <v>58</v>
      </c>
      <c r="P198" s="74"/>
      <c r="Q198" s="74"/>
      <c r="R198" s="74">
        <v>500</v>
      </c>
      <c r="S198" s="74">
        <v>2500</v>
      </c>
      <c r="T198" s="74">
        <v>3000</v>
      </c>
      <c r="U198" s="74">
        <v>2500</v>
      </c>
      <c r="V198" s="74">
        <v>2750</v>
      </c>
      <c r="W198" s="74">
        <v>3250</v>
      </c>
      <c r="X198" s="74">
        <v>2750</v>
      </c>
      <c r="Y198" s="74"/>
      <c r="Z198" s="74"/>
      <c r="AA198" s="74"/>
      <c r="AB198" s="75"/>
      <c r="AC198" s="71"/>
      <c r="AD198" s="76"/>
      <c r="AE198" s="76"/>
      <c r="AF198" s="65"/>
      <c r="AG198" s="66"/>
      <c r="AH198" s="77"/>
      <c r="AI198" s="74">
        <f t="shared" ref="AI198:AT198" si="364">P198</f>
        <v>0</v>
      </c>
      <c r="AJ198" s="74">
        <f t="shared" si="364"/>
        <v>0</v>
      </c>
      <c r="AK198" s="74">
        <f t="shared" si="364"/>
        <v>500</v>
      </c>
      <c r="AL198" s="74">
        <f t="shared" si="364"/>
        <v>2500</v>
      </c>
      <c r="AM198" s="74">
        <f t="shared" si="364"/>
        <v>3000</v>
      </c>
      <c r="AN198" s="74">
        <f t="shared" si="364"/>
        <v>2500</v>
      </c>
      <c r="AO198" s="74">
        <f t="shared" si="364"/>
        <v>2750</v>
      </c>
      <c r="AP198" s="74">
        <f t="shared" si="364"/>
        <v>3250</v>
      </c>
      <c r="AQ198" s="74">
        <f t="shared" si="364"/>
        <v>2750</v>
      </c>
      <c r="AR198" s="74">
        <f t="shared" si="364"/>
        <v>0</v>
      </c>
      <c r="AS198" s="74">
        <f t="shared" si="364"/>
        <v>0</v>
      </c>
      <c r="AT198" s="74">
        <f t="shared" si="364"/>
        <v>0</v>
      </c>
      <c r="AU198" s="75"/>
      <c r="AV198" s="78"/>
    </row>
    <row r="199" spans="1:48" ht="15.6">
      <c r="A199" s="89" t="s">
        <v>161</v>
      </c>
      <c r="B199" s="49" t="s">
        <v>49</v>
      </c>
      <c r="C199" s="50" t="s">
        <v>50</v>
      </c>
      <c r="D199" s="50" t="s">
        <v>65</v>
      </c>
      <c r="E199" s="50" t="s">
        <v>65</v>
      </c>
      <c r="F199" s="49">
        <v>2024</v>
      </c>
      <c r="G199" s="51">
        <v>1450</v>
      </c>
      <c r="H199" s="51" t="s">
        <v>66</v>
      </c>
      <c r="I199" s="81"/>
      <c r="J199" s="82"/>
      <c r="K199" s="83">
        <v>1.04</v>
      </c>
      <c r="L199" s="49">
        <v>0.31</v>
      </c>
      <c r="M199" s="55">
        <v>0</v>
      </c>
      <c r="N199" s="56">
        <f t="shared" ref="N199:N204" si="365">((K199*G199)*L199)*0.00220462*(1-M199)</f>
        <v>1.0306157576000001</v>
      </c>
      <c r="O199" s="80"/>
      <c r="P199" s="58">
        <f>P205*$N199</f>
        <v>0</v>
      </c>
      <c r="Q199" s="58">
        <f t="shared" ref="Q199:AA199" si="366">Q205*$N199</f>
        <v>0</v>
      </c>
      <c r="R199" s="58">
        <f t="shared" si="366"/>
        <v>0</v>
      </c>
      <c r="S199" s="58">
        <f t="shared" si="366"/>
        <v>0</v>
      </c>
      <c r="T199" s="58">
        <f t="shared" si="366"/>
        <v>0</v>
      </c>
      <c r="U199" s="58">
        <f t="shared" si="366"/>
        <v>0</v>
      </c>
      <c r="V199" s="58">
        <f t="shared" si="366"/>
        <v>0</v>
      </c>
      <c r="W199" s="58">
        <f t="shared" si="366"/>
        <v>0</v>
      </c>
      <c r="X199" s="58">
        <f t="shared" si="366"/>
        <v>0</v>
      </c>
      <c r="Y199" s="58">
        <f t="shared" si="366"/>
        <v>1545.9236364000001</v>
      </c>
      <c r="Z199" s="58">
        <f t="shared" si="366"/>
        <v>3091.8472728000002</v>
      </c>
      <c r="AA199" s="58">
        <f t="shared" si="366"/>
        <v>3091.8472728000002</v>
      </c>
      <c r="AB199" s="59">
        <f t="shared" ref="AB199:AB204" si="367">SUM(P199:AA199)</f>
        <v>7729.6181820000002</v>
      </c>
      <c r="AC199" s="83"/>
      <c r="AD199" s="85">
        <v>5.0000000000000001E-3</v>
      </c>
      <c r="AE199" s="86"/>
      <c r="AF199" s="49">
        <v>0.31</v>
      </c>
      <c r="AG199" s="55">
        <v>0</v>
      </c>
      <c r="AH199" s="62">
        <f t="shared" ref="AH199:AH204" si="368">((SUM(AC199:AE199)*G199)*AF199)*0.00220462*(1-AG199)</f>
        <v>4.9548834500000001E-3</v>
      </c>
      <c r="AI199" s="58">
        <f>AI205*$AH199</f>
        <v>0</v>
      </c>
      <c r="AJ199" s="58">
        <f t="shared" ref="AJ199:AT199" si="369">AJ205*$AH199</f>
        <v>0</v>
      </c>
      <c r="AK199" s="58">
        <f t="shared" si="369"/>
        <v>0</v>
      </c>
      <c r="AL199" s="58">
        <f t="shared" si="369"/>
        <v>0</v>
      </c>
      <c r="AM199" s="58">
        <f t="shared" si="369"/>
        <v>0</v>
      </c>
      <c r="AN199" s="58">
        <f t="shared" si="369"/>
        <v>0</v>
      </c>
      <c r="AO199" s="58">
        <f t="shared" si="369"/>
        <v>0</v>
      </c>
      <c r="AP199" s="58">
        <f t="shared" si="369"/>
        <v>0</v>
      </c>
      <c r="AQ199" s="58">
        <f t="shared" si="369"/>
        <v>0</v>
      </c>
      <c r="AR199" s="58">
        <f t="shared" si="369"/>
        <v>7.4323251749999999</v>
      </c>
      <c r="AS199" s="58">
        <f t="shared" si="369"/>
        <v>14.86465035</v>
      </c>
      <c r="AT199" s="58">
        <f t="shared" si="369"/>
        <v>14.86465035</v>
      </c>
      <c r="AU199" s="59">
        <f t="shared" ref="AU199:AU204" si="370">SUM(AI199:AT199)</f>
        <v>37.161625874999999</v>
      </c>
      <c r="AV199" s="63">
        <f t="shared" ref="AV199:AV204" si="371">AU199+AB199</f>
        <v>7766.7798078750002</v>
      </c>
    </row>
    <row r="200" spans="1:48" ht="15.6">
      <c r="A200" s="89" t="s">
        <v>161</v>
      </c>
      <c r="B200" s="49" t="s">
        <v>49</v>
      </c>
      <c r="C200" s="50" t="s">
        <v>50</v>
      </c>
      <c r="D200" s="50" t="s">
        <v>65</v>
      </c>
      <c r="E200" s="50" t="s">
        <v>65</v>
      </c>
      <c r="F200" s="49">
        <v>2024</v>
      </c>
      <c r="G200" s="51">
        <v>1450</v>
      </c>
      <c r="H200" s="51" t="s">
        <v>66</v>
      </c>
      <c r="I200" s="81"/>
      <c r="J200" s="82"/>
      <c r="K200" s="83">
        <v>1.04</v>
      </c>
      <c r="L200" s="49">
        <v>0.31</v>
      </c>
      <c r="M200" s="55">
        <v>0</v>
      </c>
      <c r="N200" s="56">
        <f t="shared" si="365"/>
        <v>1.0306157576000001</v>
      </c>
      <c r="O200" s="80"/>
      <c r="P200" s="58">
        <f>P205*$N200</f>
        <v>0</v>
      </c>
      <c r="Q200" s="58">
        <f t="shared" ref="Q200:AA200" si="372">Q205*$N200</f>
        <v>0</v>
      </c>
      <c r="R200" s="58">
        <f t="shared" si="372"/>
        <v>0</v>
      </c>
      <c r="S200" s="58">
        <f t="shared" si="372"/>
        <v>0</v>
      </c>
      <c r="T200" s="58">
        <f t="shared" si="372"/>
        <v>0</v>
      </c>
      <c r="U200" s="58">
        <f t="shared" si="372"/>
        <v>0</v>
      </c>
      <c r="V200" s="58">
        <f t="shared" si="372"/>
        <v>0</v>
      </c>
      <c r="W200" s="58">
        <f t="shared" si="372"/>
        <v>0</v>
      </c>
      <c r="X200" s="58">
        <f t="shared" si="372"/>
        <v>0</v>
      </c>
      <c r="Y200" s="58">
        <f t="shared" si="372"/>
        <v>1545.9236364000001</v>
      </c>
      <c r="Z200" s="58">
        <f t="shared" si="372"/>
        <v>3091.8472728000002</v>
      </c>
      <c r="AA200" s="58">
        <f t="shared" si="372"/>
        <v>3091.8472728000002</v>
      </c>
      <c r="AB200" s="59">
        <f t="shared" si="367"/>
        <v>7729.6181820000002</v>
      </c>
      <c r="AC200" s="83"/>
      <c r="AD200" s="85">
        <v>5.0000000000000001E-3</v>
      </c>
      <c r="AE200" s="86"/>
      <c r="AF200" s="49">
        <v>0.31</v>
      </c>
      <c r="AG200" s="55">
        <v>0</v>
      </c>
      <c r="AH200" s="62">
        <f t="shared" si="368"/>
        <v>4.9548834500000001E-3</v>
      </c>
      <c r="AI200" s="58">
        <f>AI205*$AH200</f>
        <v>0</v>
      </c>
      <c r="AJ200" s="58">
        <f t="shared" ref="AJ200:AT200" si="373">AJ205*$AH200</f>
        <v>0</v>
      </c>
      <c r="AK200" s="58">
        <f t="shared" si="373"/>
        <v>0</v>
      </c>
      <c r="AL200" s="58">
        <f t="shared" si="373"/>
        <v>0</v>
      </c>
      <c r="AM200" s="58">
        <f t="shared" si="373"/>
        <v>0</v>
      </c>
      <c r="AN200" s="58">
        <f t="shared" si="373"/>
        <v>0</v>
      </c>
      <c r="AO200" s="58">
        <f t="shared" si="373"/>
        <v>0</v>
      </c>
      <c r="AP200" s="58">
        <f t="shared" si="373"/>
        <v>0</v>
      </c>
      <c r="AQ200" s="58">
        <f t="shared" si="373"/>
        <v>0</v>
      </c>
      <c r="AR200" s="58">
        <f t="shared" si="373"/>
        <v>7.4323251749999999</v>
      </c>
      <c r="AS200" s="58">
        <f t="shared" si="373"/>
        <v>14.86465035</v>
      </c>
      <c r="AT200" s="58">
        <f t="shared" si="373"/>
        <v>14.86465035</v>
      </c>
      <c r="AU200" s="59">
        <f t="shared" si="370"/>
        <v>37.161625874999999</v>
      </c>
      <c r="AV200" s="63">
        <f t="shared" si="371"/>
        <v>7766.7798078750002</v>
      </c>
    </row>
    <row r="201" spans="1:48" ht="15.6">
      <c r="A201" s="89" t="s">
        <v>161</v>
      </c>
      <c r="B201" s="49" t="s">
        <v>49</v>
      </c>
      <c r="C201" s="50" t="s">
        <v>50</v>
      </c>
      <c r="D201" s="50" t="s">
        <v>65</v>
      </c>
      <c r="E201" s="50" t="s">
        <v>65</v>
      </c>
      <c r="F201" s="49">
        <v>2024</v>
      </c>
      <c r="G201" s="51">
        <v>1450</v>
      </c>
      <c r="H201" s="51" t="s">
        <v>66</v>
      </c>
      <c r="I201" s="81"/>
      <c r="J201" s="82"/>
      <c r="K201" s="54">
        <v>1.04</v>
      </c>
      <c r="L201" s="49">
        <v>0.31</v>
      </c>
      <c r="M201" s="55">
        <v>0</v>
      </c>
      <c r="N201" s="56">
        <f t="shared" si="365"/>
        <v>1.0306157576000001</v>
      </c>
      <c r="O201" s="80"/>
      <c r="P201" s="58">
        <f>P205*$N201</f>
        <v>0</v>
      </c>
      <c r="Q201" s="58">
        <f>Q205*$N201</f>
        <v>0</v>
      </c>
      <c r="R201" s="58">
        <f>R205*$N201</f>
        <v>0</v>
      </c>
      <c r="S201" s="58">
        <f>S205*$N201</f>
        <v>0</v>
      </c>
      <c r="T201" s="58">
        <f t="shared" ref="T201:AA201" si="374">T205*$N201</f>
        <v>0</v>
      </c>
      <c r="U201" s="58">
        <f t="shared" si="374"/>
        <v>0</v>
      </c>
      <c r="V201" s="58">
        <f t="shared" si="374"/>
        <v>0</v>
      </c>
      <c r="W201" s="58">
        <f t="shared" si="374"/>
        <v>0</v>
      </c>
      <c r="X201" s="58">
        <f t="shared" si="374"/>
        <v>0</v>
      </c>
      <c r="Y201" s="58">
        <f t="shared" si="374"/>
        <v>1545.9236364000001</v>
      </c>
      <c r="Z201" s="58">
        <f t="shared" si="374"/>
        <v>3091.8472728000002</v>
      </c>
      <c r="AA201" s="58">
        <f t="shared" si="374"/>
        <v>3091.8472728000002</v>
      </c>
      <c r="AB201" s="59">
        <f t="shared" si="367"/>
        <v>7729.6181820000002</v>
      </c>
      <c r="AC201" s="83"/>
      <c r="AD201" s="85">
        <v>5.0000000000000001E-3</v>
      </c>
      <c r="AE201" s="86"/>
      <c r="AF201" s="49">
        <v>0.31</v>
      </c>
      <c r="AG201" s="55">
        <v>0</v>
      </c>
      <c r="AH201" s="62">
        <f t="shared" si="368"/>
        <v>4.9548834500000001E-3</v>
      </c>
      <c r="AI201" s="58">
        <f>AI205*$AH201</f>
        <v>0</v>
      </c>
      <c r="AJ201" s="58">
        <f t="shared" ref="AJ201:AT201" si="375">AJ205*$AH201</f>
        <v>0</v>
      </c>
      <c r="AK201" s="58">
        <f t="shared" si="375"/>
        <v>0</v>
      </c>
      <c r="AL201" s="58">
        <f t="shared" si="375"/>
        <v>0</v>
      </c>
      <c r="AM201" s="58">
        <f t="shared" si="375"/>
        <v>0</v>
      </c>
      <c r="AN201" s="58">
        <f t="shared" si="375"/>
        <v>0</v>
      </c>
      <c r="AO201" s="58">
        <f t="shared" si="375"/>
        <v>0</v>
      </c>
      <c r="AP201" s="58">
        <f t="shared" si="375"/>
        <v>0</v>
      </c>
      <c r="AQ201" s="58">
        <f t="shared" si="375"/>
        <v>0</v>
      </c>
      <c r="AR201" s="58">
        <f t="shared" si="375"/>
        <v>7.4323251749999999</v>
      </c>
      <c r="AS201" s="58">
        <f t="shared" si="375"/>
        <v>14.86465035</v>
      </c>
      <c r="AT201" s="58">
        <f t="shared" si="375"/>
        <v>14.86465035</v>
      </c>
      <c r="AU201" s="59">
        <f t="shared" si="370"/>
        <v>37.161625874999999</v>
      </c>
      <c r="AV201" s="63">
        <f t="shared" si="371"/>
        <v>7766.7798078750002</v>
      </c>
    </row>
    <row r="202" spans="1:48" ht="15.6">
      <c r="A202" s="89" t="s">
        <v>161</v>
      </c>
      <c r="B202" s="49" t="s">
        <v>49</v>
      </c>
      <c r="C202" s="50" t="s">
        <v>50</v>
      </c>
      <c r="D202" s="50" t="s">
        <v>65</v>
      </c>
      <c r="E202" s="50" t="s">
        <v>65</v>
      </c>
      <c r="F202" s="49">
        <v>2024</v>
      </c>
      <c r="G202" s="51">
        <v>1450</v>
      </c>
      <c r="H202" s="51" t="s">
        <v>66</v>
      </c>
      <c r="I202" s="81"/>
      <c r="J202" s="82"/>
      <c r="K202" s="54">
        <v>1.04</v>
      </c>
      <c r="L202" s="49">
        <v>0.31</v>
      </c>
      <c r="M202" s="55">
        <v>0</v>
      </c>
      <c r="N202" s="56">
        <f t="shared" si="365"/>
        <v>1.0306157576000001</v>
      </c>
      <c r="O202" s="80"/>
      <c r="P202" s="58">
        <f>P205*$N202</f>
        <v>0</v>
      </c>
      <c r="Q202" s="58">
        <f>Q205*$N202</f>
        <v>0</v>
      </c>
      <c r="R202" s="58">
        <f>R205*$N202</f>
        <v>0</v>
      </c>
      <c r="S202" s="58">
        <f>S205*$N202</f>
        <v>0</v>
      </c>
      <c r="T202" s="58">
        <f t="shared" ref="T202:AA202" si="376">T205*$N202</f>
        <v>0</v>
      </c>
      <c r="U202" s="58">
        <f t="shared" si="376"/>
        <v>0</v>
      </c>
      <c r="V202" s="58">
        <f t="shared" si="376"/>
        <v>0</v>
      </c>
      <c r="W202" s="58">
        <f t="shared" si="376"/>
        <v>0</v>
      </c>
      <c r="X202" s="58">
        <f t="shared" si="376"/>
        <v>0</v>
      </c>
      <c r="Y202" s="58">
        <f t="shared" si="376"/>
        <v>1545.9236364000001</v>
      </c>
      <c r="Z202" s="58">
        <f t="shared" si="376"/>
        <v>3091.8472728000002</v>
      </c>
      <c r="AA202" s="58">
        <f t="shared" si="376"/>
        <v>3091.8472728000002</v>
      </c>
      <c r="AB202" s="59">
        <f t="shared" si="367"/>
        <v>7729.6181820000002</v>
      </c>
      <c r="AC202" s="83"/>
      <c r="AD202" s="85">
        <v>5.0000000000000001E-3</v>
      </c>
      <c r="AE202" s="86"/>
      <c r="AF202" s="49">
        <v>0.31</v>
      </c>
      <c r="AG202" s="55">
        <v>0</v>
      </c>
      <c r="AH202" s="62">
        <f t="shared" si="368"/>
        <v>4.9548834500000001E-3</v>
      </c>
      <c r="AI202" s="58">
        <f>AI205*$AH202</f>
        <v>0</v>
      </c>
      <c r="AJ202" s="58">
        <f t="shared" ref="AJ202:AT202" si="377">AJ205*$AH202</f>
        <v>0</v>
      </c>
      <c r="AK202" s="58">
        <f t="shared" si="377"/>
        <v>0</v>
      </c>
      <c r="AL202" s="58">
        <f t="shared" si="377"/>
        <v>0</v>
      </c>
      <c r="AM202" s="58">
        <f t="shared" si="377"/>
        <v>0</v>
      </c>
      <c r="AN202" s="58">
        <f t="shared" si="377"/>
        <v>0</v>
      </c>
      <c r="AO202" s="58">
        <f t="shared" si="377"/>
        <v>0</v>
      </c>
      <c r="AP202" s="58">
        <f t="shared" si="377"/>
        <v>0</v>
      </c>
      <c r="AQ202" s="58">
        <f t="shared" si="377"/>
        <v>0</v>
      </c>
      <c r="AR202" s="58">
        <f t="shared" si="377"/>
        <v>7.4323251749999999</v>
      </c>
      <c r="AS202" s="58">
        <f t="shared" si="377"/>
        <v>14.86465035</v>
      </c>
      <c r="AT202" s="58">
        <f t="shared" si="377"/>
        <v>14.86465035</v>
      </c>
      <c r="AU202" s="59">
        <f t="shared" si="370"/>
        <v>37.161625874999999</v>
      </c>
      <c r="AV202" s="63">
        <f t="shared" si="371"/>
        <v>7766.7798078750002</v>
      </c>
    </row>
    <row r="203" spans="1:48" ht="15.6">
      <c r="A203" s="89" t="s">
        <v>161</v>
      </c>
      <c r="B203" s="49" t="s">
        <v>52</v>
      </c>
      <c r="C203" s="49" t="s">
        <v>53</v>
      </c>
      <c r="D203" s="50" t="s">
        <v>61</v>
      </c>
      <c r="E203" s="50" t="s">
        <v>62</v>
      </c>
      <c r="F203" s="49">
        <v>2025</v>
      </c>
      <c r="G203" s="51">
        <v>148</v>
      </c>
      <c r="H203" s="51" t="s">
        <v>63</v>
      </c>
      <c r="I203" s="81"/>
      <c r="J203" s="82"/>
      <c r="K203" s="83">
        <v>3.22</v>
      </c>
      <c r="L203" s="49">
        <v>0.39</v>
      </c>
      <c r="M203" s="55">
        <v>0</v>
      </c>
      <c r="N203" s="56">
        <f t="shared" si="365"/>
        <v>0.40974714580800004</v>
      </c>
      <c r="O203" s="80"/>
      <c r="P203" s="58">
        <f>P205*$N203*0.66667</f>
        <v>0</v>
      </c>
      <c r="Q203" s="58">
        <f>Q205*$N203*0.66667</f>
        <v>0</v>
      </c>
      <c r="R203" s="58">
        <f>R205*$N203*0.66667</f>
        <v>0</v>
      </c>
      <c r="S203" s="58">
        <f>S205*$N203*0.66667</f>
        <v>0</v>
      </c>
      <c r="T203" s="58">
        <f t="shared" ref="T203:AA203" si="378">T205*$N203*0.66667</f>
        <v>0</v>
      </c>
      <c r="U203" s="58">
        <f t="shared" si="378"/>
        <v>0</v>
      </c>
      <c r="V203" s="58">
        <f t="shared" si="378"/>
        <v>0</v>
      </c>
      <c r="W203" s="58">
        <f t="shared" si="378"/>
        <v>0</v>
      </c>
      <c r="X203" s="58">
        <f t="shared" si="378"/>
        <v>0</v>
      </c>
      <c r="Y203" s="58">
        <f t="shared" si="378"/>
        <v>409.74919454372912</v>
      </c>
      <c r="Z203" s="58">
        <f t="shared" si="378"/>
        <v>819.49838908745824</v>
      </c>
      <c r="AA203" s="58">
        <f t="shared" si="378"/>
        <v>819.49838908745824</v>
      </c>
      <c r="AB203" s="59">
        <f t="shared" si="367"/>
        <v>2048.7459727186456</v>
      </c>
      <c r="AC203" s="83"/>
      <c r="AD203" s="60"/>
      <c r="AE203" s="84">
        <v>1.2999999999999999E-2</v>
      </c>
      <c r="AF203" s="49">
        <v>0.39</v>
      </c>
      <c r="AG203" s="55">
        <v>0</v>
      </c>
      <c r="AH203" s="62">
        <f t="shared" si="368"/>
        <v>1.6542586632000002E-3</v>
      </c>
      <c r="AI203" s="58">
        <f>AI205*$AH203*0.66667</f>
        <v>0</v>
      </c>
      <c r="AJ203" s="58">
        <f t="shared" ref="AJ203:AT203" si="379">AJ205*$AH203*0.66667</f>
        <v>0</v>
      </c>
      <c r="AK203" s="58">
        <f t="shared" si="379"/>
        <v>0</v>
      </c>
      <c r="AL203" s="58">
        <f t="shared" si="379"/>
        <v>0</v>
      </c>
      <c r="AM203" s="58">
        <f t="shared" si="379"/>
        <v>0</v>
      </c>
      <c r="AN203" s="58">
        <f t="shared" si="379"/>
        <v>0</v>
      </c>
      <c r="AO203" s="58">
        <f t="shared" si="379"/>
        <v>0</v>
      </c>
      <c r="AP203" s="58">
        <f t="shared" si="379"/>
        <v>0</v>
      </c>
      <c r="AQ203" s="58">
        <f t="shared" si="379"/>
        <v>0</v>
      </c>
      <c r="AR203" s="58">
        <f t="shared" si="379"/>
        <v>1.6542669344933163</v>
      </c>
      <c r="AS203" s="58">
        <f t="shared" si="379"/>
        <v>3.3085338689866326</v>
      </c>
      <c r="AT203" s="58">
        <f t="shared" si="379"/>
        <v>3.3085338689866326</v>
      </c>
      <c r="AU203" s="59">
        <f t="shared" si="370"/>
        <v>8.2713346724665815</v>
      </c>
      <c r="AV203" s="63">
        <f t="shared" si="371"/>
        <v>2057.0173073911124</v>
      </c>
    </row>
    <row r="204" spans="1:48" ht="15.6">
      <c r="A204" s="89" t="s">
        <v>161</v>
      </c>
      <c r="B204" s="49" t="s">
        <v>52</v>
      </c>
      <c r="C204" s="49" t="s">
        <v>53</v>
      </c>
      <c r="D204" s="50" t="s">
        <v>61</v>
      </c>
      <c r="E204" s="50" t="s">
        <v>62</v>
      </c>
      <c r="F204" s="49">
        <v>2025</v>
      </c>
      <c r="G204" s="51">
        <v>148</v>
      </c>
      <c r="H204" s="51" t="s">
        <v>63</v>
      </c>
      <c r="I204" s="81"/>
      <c r="J204" s="82"/>
      <c r="K204" s="83">
        <v>3.22</v>
      </c>
      <c r="L204" s="49">
        <v>0.39</v>
      </c>
      <c r="M204" s="55">
        <v>0</v>
      </c>
      <c r="N204" s="56">
        <f t="shared" si="365"/>
        <v>0.40974714580800004</v>
      </c>
      <c r="O204" s="80"/>
      <c r="P204" s="58">
        <f t="shared" ref="P204:AA204" si="380">P205*$N204*0.66667</f>
        <v>0</v>
      </c>
      <c r="Q204" s="58">
        <f t="shared" si="380"/>
        <v>0</v>
      </c>
      <c r="R204" s="58">
        <f t="shared" si="380"/>
        <v>0</v>
      </c>
      <c r="S204" s="58">
        <f t="shared" si="380"/>
        <v>0</v>
      </c>
      <c r="T204" s="58">
        <f t="shared" si="380"/>
        <v>0</v>
      </c>
      <c r="U204" s="58">
        <f t="shared" si="380"/>
        <v>0</v>
      </c>
      <c r="V204" s="58">
        <f t="shared" si="380"/>
        <v>0</v>
      </c>
      <c r="W204" s="58">
        <f t="shared" si="380"/>
        <v>0</v>
      </c>
      <c r="X204" s="58">
        <f t="shared" si="380"/>
        <v>0</v>
      </c>
      <c r="Y204" s="58">
        <f t="shared" si="380"/>
        <v>409.74919454372912</v>
      </c>
      <c r="Z204" s="58">
        <f t="shared" si="380"/>
        <v>819.49838908745824</v>
      </c>
      <c r="AA204" s="58">
        <f t="shared" si="380"/>
        <v>819.49838908745824</v>
      </c>
      <c r="AB204" s="59">
        <f t="shared" si="367"/>
        <v>2048.7459727186456</v>
      </c>
      <c r="AC204" s="83"/>
      <c r="AD204" s="60"/>
      <c r="AE204" s="84">
        <v>1.2999999999999999E-2</v>
      </c>
      <c r="AF204" s="49">
        <v>0.39</v>
      </c>
      <c r="AG204" s="55">
        <v>0</v>
      </c>
      <c r="AH204" s="62">
        <f t="shared" si="368"/>
        <v>1.6542586632000002E-3</v>
      </c>
      <c r="AI204" s="58">
        <f t="shared" ref="AI204:AT204" si="381">AI205*$AH204*0.66667</f>
        <v>0</v>
      </c>
      <c r="AJ204" s="58">
        <f t="shared" si="381"/>
        <v>0</v>
      </c>
      <c r="AK204" s="58">
        <f t="shared" si="381"/>
        <v>0</v>
      </c>
      <c r="AL204" s="58">
        <f t="shared" si="381"/>
        <v>0</v>
      </c>
      <c r="AM204" s="58">
        <f t="shared" si="381"/>
        <v>0</v>
      </c>
      <c r="AN204" s="58">
        <f t="shared" si="381"/>
        <v>0</v>
      </c>
      <c r="AO204" s="58">
        <f t="shared" si="381"/>
        <v>0</v>
      </c>
      <c r="AP204" s="58">
        <f t="shared" si="381"/>
        <v>0</v>
      </c>
      <c r="AQ204" s="58">
        <f t="shared" si="381"/>
        <v>0</v>
      </c>
      <c r="AR204" s="58">
        <f t="shared" si="381"/>
        <v>1.6542669344933163</v>
      </c>
      <c r="AS204" s="58">
        <f t="shared" si="381"/>
        <v>3.3085338689866326</v>
      </c>
      <c r="AT204" s="58">
        <f t="shared" si="381"/>
        <v>3.3085338689866326</v>
      </c>
      <c r="AU204" s="59">
        <f t="shared" si="370"/>
        <v>8.2713346724665815</v>
      </c>
      <c r="AV204" s="63">
        <f t="shared" si="371"/>
        <v>2057.0173073911124</v>
      </c>
    </row>
    <row r="205" spans="1:48" ht="30">
      <c r="A205" s="64" t="s">
        <v>162</v>
      </c>
      <c r="B205" s="65"/>
      <c r="C205" s="65" t="s">
        <v>57</v>
      </c>
      <c r="D205" s="66">
        <v>0.66700000000000004</v>
      </c>
      <c r="E205" s="67"/>
      <c r="F205" s="65"/>
      <c r="G205" s="68"/>
      <c r="H205" s="68"/>
      <c r="I205" s="69"/>
      <c r="J205" s="70"/>
      <c r="K205" s="71"/>
      <c r="L205" s="65"/>
      <c r="M205" s="66"/>
      <c r="N205" s="72"/>
      <c r="O205" s="73" t="s">
        <v>58</v>
      </c>
      <c r="P205" s="74"/>
      <c r="Q205" s="74"/>
      <c r="R205" s="74"/>
      <c r="S205" s="74"/>
      <c r="T205" s="74"/>
      <c r="U205" s="74"/>
      <c r="V205" s="74"/>
      <c r="W205" s="74"/>
      <c r="X205" s="74"/>
      <c r="Y205" s="74">
        <v>1500</v>
      </c>
      <c r="Z205" s="74">
        <v>3000</v>
      </c>
      <c r="AA205" s="74">
        <v>3000</v>
      </c>
      <c r="AB205" s="75"/>
      <c r="AC205" s="71"/>
      <c r="AD205" s="76"/>
      <c r="AE205" s="76"/>
      <c r="AF205" s="65"/>
      <c r="AG205" s="66"/>
      <c r="AH205" s="77"/>
      <c r="AI205" s="74">
        <f t="shared" ref="AI205:AT205" si="382">P205</f>
        <v>0</v>
      </c>
      <c r="AJ205" s="74">
        <f t="shared" si="382"/>
        <v>0</v>
      </c>
      <c r="AK205" s="74">
        <f t="shared" si="382"/>
        <v>0</v>
      </c>
      <c r="AL205" s="74">
        <f t="shared" si="382"/>
        <v>0</v>
      </c>
      <c r="AM205" s="74">
        <f t="shared" si="382"/>
        <v>0</v>
      </c>
      <c r="AN205" s="74">
        <f t="shared" si="382"/>
        <v>0</v>
      </c>
      <c r="AO205" s="74">
        <f t="shared" si="382"/>
        <v>0</v>
      </c>
      <c r="AP205" s="74">
        <f t="shared" si="382"/>
        <v>0</v>
      </c>
      <c r="AQ205" s="74">
        <f t="shared" si="382"/>
        <v>0</v>
      </c>
      <c r="AR205" s="74">
        <f t="shared" si="382"/>
        <v>1500</v>
      </c>
      <c r="AS205" s="74">
        <f t="shared" si="382"/>
        <v>3000</v>
      </c>
      <c r="AT205" s="74">
        <f t="shared" si="382"/>
        <v>3000</v>
      </c>
      <c r="AU205" s="75"/>
      <c r="AV205" s="78"/>
    </row>
    <row r="206" spans="1:48" ht="15.6">
      <c r="A206" s="90" t="s">
        <v>163</v>
      </c>
      <c r="B206" s="49" t="s">
        <v>49</v>
      </c>
      <c r="C206" s="49" t="s">
        <v>164</v>
      </c>
      <c r="D206" s="50" t="s">
        <v>165</v>
      </c>
      <c r="E206" s="50" t="s">
        <v>164</v>
      </c>
      <c r="F206" s="49">
        <v>2025</v>
      </c>
      <c r="G206" s="51">
        <v>670</v>
      </c>
      <c r="H206" s="51" t="s">
        <v>166</v>
      </c>
      <c r="I206" s="79"/>
      <c r="J206" s="93"/>
      <c r="K206" s="94"/>
      <c r="L206" s="49">
        <v>0.31</v>
      </c>
      <c r="M206" s="55"/>
      <c r="N206" s="56"/>
      <c r="O206" s="95">
        <f>($E$236*G206*L206)/0.9</f>
        <v>8.9523353871551012E-2</v>
      </c>
      <c r="P206" s="58">
        <f t="shared" ref="P206:AA206" si="383">$O$206*P209</f>
        <v>0</v>
      </c>
      <c r="Q206" s="58">
        <f t="shared" si="383"/>
        <v>0</v>
      </c>
      <c r="R206" s="58">
        <f t="shared" si="383"/>
        <v>0</v>
      </c>
      <c r="S206" s="58">
        <f t="shared" si="383"/>
        <v>134.28503080732651</v>
      </c>
      <c r="T206" s="58">
        <f t="shared" si="383"/>
        <v>223.80838467887753</v>
      </c>
      <c r="U206" s="58">
        <f t="shared" si="383"/>
        <v>223.80838467887753</v>
      </c>
      <c r="V206" s="58">
        <f t="shared" si="383"/>
        <v>223.80838467887753</v>
      </c>
      <c r="W206" s="58">
        <f t="shared" si="383"/>
        <v>223.80838467887753</v>
      </c>
      <c r="X206" s="58">
        <f t="shared" si="383"/>
        <v>223.80838467887753</v>
      </c>
      <c r="Y206" s="58">
        <f t="shared" si="383"/>
        <v>223.80838467887753</v>
      </c>
      <c r="Z206" s="58">
        <f t="shared" si="383"/>
        <v>223.80838467887753</v>
      </c>
      <c r="AA206" s="58">
        <f t="shared" si="383"/>
        <v>223.80838467887753</v>
      </c>
      <c r="AB206" s="59">
        <f>SUM(P206:AA206)</f>
        <v>1924.7521082383464</v>
      </c>
      <c r="AC206" s="94"/>
      <c r="AD206" s="88"/>
      <c r="AE206" s="60"/>
      <c r="AF206" s="49">
        <v>0.31</v>
      </c>
      <c r="AG206" s="55"/>
      <c r="AH206" s="62"/>
      <c r="AI206" s="58">
        <f>$AH$206*AI209</f>
        <v>0</v>
      </c>
      <c r="AJ206" s="58">
        <f t="shared" ref="AJ206:AT206" si="384">$AH$206*AJ209</f>
        <v>0</v>
      </c>
      <c r="AK206" s="58">
        <f t="shared" si="384"/>
        <v>0</v>
      </c>
      <c r="AL206" s="58">
        <f t="shared" si="384"/>
        <v>0</v>
      </c>
      <c r="AM206" s="58">
        <f t="shared" si="384"/>
        <v>0</v>
      </c>
      <c r="AN206" s="58">
        <f t="shared" si="384"/>
        <v>0</v>
      </c>
      <c r="AO206" s="58">
        <f t="shared" si="384"/>
        <v>0</v>
      </c>
      <c r="AP206" s="58">
        <f t="shared" si="384"/>
        <v>0</v>
      </c>
      <c r="AQ206" s="58">
        <f t="shared" si="384"/>
        <v>0</v>
      </c>
      <c r="AR206" s="58">
        <f t="shared" si="384"/>
        <v>0</v>
      </c>
      <c r="AS206" s="58">
        <f t="shared" si="384"/>
        <v>0</v>
      </c>
      <c r="AT206" s="58">
        <f t="shared" si="384"/>
        <v>0</v>
      </c>
      <c r="AU206" s="59">
        <f>SUM(AI206:AT206)</f>
        <v>0</v>
      </c>
      <c r="AV206" s="63">
        <f>AU206+AB206</f>
        <v>1924.7521082383464</v>
      </c>
    </row>
    <row r="207" spans="1:48" ht="15.6">
      <c r="A207" s="90" t="s">
        <v>167</v>
      </c>
      <c r="B207" s="49" t="s">
        <v>49</v>
      </c>
      <c r="C207" s="49" t="s">
        <v>164</v>
      </c>
      <c r="D207" s="50" t="s">
        <v>165</v>
      </c>
      <c r="E207" s="50" t="s">
        <v>164</v>
      </c>
      <c r="F207" s="49">
        <v>2025</v>
      </c>
      <c r="G207" s="51">
        <v>670</v>
      </c>
      <c r="H207" s="51" t="s">
        <v>166</v>
      </c>
      <c r="I207" s="79"/>
      <c r="J207" s="93"/>
      <c r="K207" s="94"/>
      <c r="L207" s="49">
        <v>0.31</v>
      </c>
      <c r="M207" s="55"/>
      <c r="N207" s="56"/>
      <c r="O207" s="95">
        <f>($E$236*G207*L207)/0.9</f>
        <v>8.9523353871551012E-2</v>
      </c>
      <c r="P207" s="58">
        <f t="shared" ref="P207:AA207" si="385">$O$207*P209</f>
        <v>0</v>
      </c>
      <c r="Q207" s="58">
        <f t="shared" si="385"/>
        <v>0</v>
      </c>
      <c r="R207" s="58">
        <f t="shared" si="385"/>
        <v>0</v>
      </c>
      <c r="S207" s="58">
        <f t="shared" si="385"/>
        <v>134.28503080732651</v>
      </c>
      <c r="T207" s="58">
        <f t="shared" si="385"/>
        <v>223.80838467887753</v>
      </c>
      <c r="U207" s="58">
        <f t="shared" si="385"/>
        <v>223.80838467887753</v>
      </c>
      <c r="V207" s="58">
        <f t="shared" si="385"/>
        <v>223.80838467887753</v>
      </c>
      <c r="W207" s="58">
        <f t="shared" si="385"/>
        <v>223.80838467887753</v>
      </c>
      <c r="X207" s="58">
        <f t="shared" si="385"/>
        <v>223.80838467887753</v>
      </c>
      <c r="Y207" s="58">
        <f t="shared" si="385"/>
        <v>223.80838467887753</v>
      </c>
      <c r="Z207" s="58">
        <f t="shared" si="385"/>
        <v>223.80838467887753</v>
      </c>
      <c r="AA207" s="58">
        <f t="shared" si="385"/>
        <v>223.80838467887753</v>
      </c>
      <c r="AB207" s="59">
        <f>SUM(P207:AA207)</f>
        <v>1924.7521082383464</v>
      </c>
      <c r="AC207" s="94"/>
      <c r="AD207" s="88"/>
      <c r="AE207" s="60"/>
      <c r="AF207" s="49">
        <v>0.31</v>
      </c>
      <c r="AG207" s="55"/>
      <c r="AH207" s="62"/>
      <c r="AI207" s="58">
        <f>$AH$207*AI209</f>
        <v>0</v>
      </c>
      <c r="AJ207" s="58">
        <f t="shared" ref="AJ207:AT207" si="386">$AH$207*AJ209</f>
        <v>0</v>
      </c>
      <c r="AK207" s="58">
        <f t="shared" si="386"/>
        <v>0</v>
      </c>
      <c r="AL207" s="58">
        <f t="shared" si="386"/>
        <v>0</v>
      </c>
      <c r="AM207" s="58">
        <f t="shared" si="386"/>
        <v>0</v>
      </c>
      <c r="AN207" s="58">
        <f t="shared" si="386"/>
        <v>0</v>
      </c>
      <c r="AO207" s="58">
        <f t="shared" si="386"/>
        <v>0</v>
      </c>
      <c r="AP207" s="58">
        <f t="shared" si="386"/>
        <v>0</v>
      </c>
      <c r="AQ207" s="58">
        <f t="shared" si="386"/>
        <v>0</v>
      </c>
      <c r="AR207" s="58">
        <f t="shared" si="386"/>
        <v>0</v>
      </c>
      <c r="AS207" s="58">
        <f t="shared" si="386"/>
        <v>0</v>
      </c>
      <c r="AT207" s="58">
        <f t="shared" si="386"/>
        <v>0</v>
      </c>
      <c r="AU207" s="59">
        <f>SUM(AI207:AT207)</f>
        <v>0</v>
      </c>
      <c r="AV207" s="63">
        <f>AU207+AB207</f>
        <v>1924.7521082383464</v>
      </c>
    </row>
    <row r="208" spans="1:48" ht="15.6">
      <c r="A208" s="90" t="s">
        <v>167</v>
      </c>
      <c r="B208" s="49" t="s">
        <v>52</v>
      </c>
      <c r="C208" s="49" t="s">
        <v>164</v>
      </c>
      <c r="D208" s="50" t="s">
        <v>164</v>
      </c>
      <c r="E208" s="50" t="s">
        <v>164</v>
      </c>
      <c r="F208" s="49">
        <v>2025</v>
      </c>
      <c r="G208" s="51">
        <v>20</v>
      </c>
      <c r="H208" s="51" t="s">
        <v>166</v>
      </c>
      <c r="I208" s="79"/>
      <c r="J208" s="93"/>
      <c r="K208" s="94"/>
      <c r="L208" s="49">
        <v>0.39</v>
      </c>
      <c r="M208" s="55"/>
      <c r="N208" s="56"/>
      <c r="O208" s="95">
        <f>($E$236*G208*L208)/0.9</f>
        <v>3.361974772258536E-3</v>
      </c>
      <c r="P208" s="58">
        <f t="shared" ref="P208:AA208" si="387">$D$209*$O$208*P209</f>
        <v>0</v>
      </c>
      <c r="Q208" s="58">
        <f t="shared" si="387"/>
        <v>0</v>
      </c>
      <c r="R208" s="58">
        <f t="shared" si="387"/>
        <v>0</v>
      </c>
      <c r="S208" s="58">
        <f t="shared" si="387"/>
        <v>5.0429621583878044</v>
      </c>
      <c r="T208" s="58">
        <f t="shared" si="387"/>
        <v>8.4049369306463397</v>
      </c>
      <c r="U208" s="58">
        <f t="shared" si="387"/>
        <v>8.4049369306463397</v>
      </c>
      <c r="V208" s="58">
        <f t="shared" si="387"/>
        <v>8.4049369306463397</v>
      </c>
      <c r="W208" s="58">
        <f t="shared" si="387"/>
        <v>8.4049369306463397</v>
      </c>
      <c r="X208" s="58">
        <f t="shared" si="387"/>
        <v>8.4049369306463397</v>
      </c>
      <c r="Y208" s="58">
        <f t="shared" si="387"/>
        <v>8.4049369306463397</v>
      </c>
      <c r="Z208" s="58">
        <f t="shared" si="387"/>
        <v>8.4049369306463397</v>
      </c>
      <c r="AA208" s="58">
        <f t="shared" si="387"/>
        <v>8.4049369306463397</v>
      </c>
      <c r="AB208" s="59">
        <f>SUM(P208:AA208)</f>
        <v>72.282457603558541</v>
      </c>
      <c r="AC208" s="94"/>
      <c r="AD208" s="88"/>
      <c r="AE208" s="60"/>
      <c r="AF208" s="49">
        <v>0.39</v>
      </c>
      <c r="AG208" s="55"/>
      <c r="AH208" s="62"/>
      <c r="AI208" s="58">
        <f t="shared" ref="AI208:AT208" si="388">$D$209*$AH$208*AI209</f>
        <v>0</v>
      </c>
      <c r="AJ208" s="58">
        <f t="shared" si="388"/>
        <v>0</v>
      </c>
      <c r="AK208" s="58">
        <f t="shared" si="388"/>
        <v>0</v>
      </c>
      <c r="AL208" s="58">
        <f t="shared" si="388"/>
        <v>0</v>
      </c>
      <c r="AM208" s="58">
        <f t="shared" si="388"/>
        <v>0</v>
      </c>
      <c r="AN208" s="58">
        <f t="shared" si="388"/>
        <v>0</v>
      </c>
      <c r="AO208" s="58">
        <f t="shared" si="388"/>
        <v>0</v>
      </c>
      <c r="AP208" s="58">
        <f t="shared" si="388"/>
        <v>0</v>
      </c>
      <c r="AQ208" s="58">
        <f t="shared" si="388"/>
        <v>0</v>
      </c>
      <c r="AR208" s="58">
        <f t="shared" si="388"/>
        <v>0</v>
      </c>
      <c r="AS208" s="58">
        <f t="shared" si="388"/>
        <v>0</v>
      </c>
      <c r="AT208" s="58">
        <f t="shared" si="388"/>
        <v>0</v>
      </c>
      <c r="AU208" s="59">
        <f>SUM(AI208:AT208)</f>
        <v>0</v>
      </c>
      <c r="AV208" s="63">
        <f>AU208+AB208</f>
        <v>72.282457603558541</v>
      </c>
    </row>
    <row r="209" spans="1:48" ht="30">
      <c r="A209" s="64" t="s">
        <v>168</v>
      </c>
      <c r="B209" s="65"/>
      <c r="C209" s="65" t="s">
        <v>57</v>
      </c>
      <c r="D209" s="66">
        <v>1</v>
      </c>
      <c r="E209" s="67"/>
      <c r="F209" s="65"/>
      <c r="G209" s="68"/>
      <c r="H209" s="68"/>
      <c r="I209" s="69"/>
      <c r="J209" s="70"/>
      <c r="K209" s="71"/>
      <c r="L209" s="65"/>
      <c r="M209" s="66"/>
      <c r="N209" s="72"/>
      <c r="O209" s="73" t="s">
        <v>58</v>
      </c>
      <c r="P209" s="74"/>
      <c r="Q209" s="74"/>
      <c r="R209" s="74"/>
      <c r="S209" s="74">
        <v>1500</v>
      </c>
      <c r="T209" s="74">
        <v>2500</v>
      </c>
      <c r="U209" s="74">
        <v>2500</v>
      </c>
      <c r="V209" s="74">
        <v>2500</v>
      </c>
      <c r="W209" s="74">
        <v>2500</v>
      </c>
      <c r="X209" s="74">
        <v>2500</v>
      </c>
      <c r="Y209" s="74">
        <v>2500</v>
      </c>
      <c r="Z209" s="74">
        <v>2500</v>
      </c>
      <c r="AA209" s="74">
        <v>2500</v>
      </c>
      <c r="AB209" s="75"/>
      <c r="AC209" s="71"/>
      <c r="AD209" s="76"/>
      <c r="AE209" s="76"/>
      <c r="AF209" s="65"/>
      <c r="AG209" s="66"/>
      <c r="AH209" s="77"/>
      <c r="AI209" s="74">
        <f t="shared" ref="AI209:AT209" si="389">P209</f>
        <v>0</v>
      </c>
      <c r="AJ209" s="74">
        <f t="shared" si="389"/>
        <v>0</v>
      </c>
      <c r="AK209" s="74">
        <f t="shared" si="389"/>
        <v>0</v>
      </c>
      <c r="AL209" s="74">
        <f t="shared" si="389"/>
        <v>1500</v>
      </c>
      <c r="AM209" s="74">
        <f t="shared" si="389"/>
        <v>2500</v>
      </c>
      <c r="AN209" s="74">
        <f t="shared" si="389"/>
        <v>2500</v>
      </c>
      <c r="AO209" s="74">
        <f t="shared" si="389"/>
        <v>2500</v>
      </c>
      <c r="AP209" s="74">
        <f t="shared" si="389"/>
        <v>2500</v>
      </c>
      <c r="AQ209" s="74">
        <f t="shared" si="389"/>
        <v>2500</v>
      </c>
      <c r="AR209" s="74">
        <f t="shared" si="389"/>
        <v>2500</v>
      </c>
      <c r="AS209" s="74">
        <f t="shared" si="389"/>
        <v>2500</v>
      </c>
      <c r="AT209" s="74">
        <f t="shared" si="389"/>
        <v>2500</v>
      </c>
      <c r="AU209" s="75"/>
      <c r="AV209" s="78"/>
    </row>
    <row r="210" spans="1:48" ht="15.6">
      <c r="A210" s="48" t="s">
        <v>169</v>
      </c>
      <c r="B210" s="49" t="s">
        <v>49</v>
      </c>
      <c r="C210" s="49" t="s">
        <v>164</v>
      </c>
      <c r="D210" s="50" t="s">
        <v>165</v>
      </c>
      <c r="E210" s="50" t="s">
        <v>164</v>
      </c>
      <c r="F210" s="49">
        <v>2025</v>
      </c>
      <c r="G210" s="51">
        <v>670</v>
      </c>
      <c r="H210" s="51" t="s">
        <v>166</v>
      </c>
      <c r="I210" s="79"/>
      <c r="J210" s="93"/>
      <c r="K210" s="94"/>
      <c r="L210" s="49">
        <v>0.31</v>
      </c>
      <c r="M210" s="55"/>
      <c r="N210" s="56"/>
      <c r="O210" s="95">
        <f>($E$236*G210*L210)/0.9</f>
        <v>8.9523353871551012E-2</v>
      </c>
      <c r="P210" s="58">
        <f t="shared" ref="P210:AA210" si="390">$O$210*P213</f>
        <v>0</v>
      </c>
      <c r="Q210" s="58">
        <f t="shared" si="390"/>
        <v>0</v>
      </c>
      <c r="R210" s="58">
        <f t="shared" si="390"/>
        <v>0</v>
      </c>
      <c r="S210" s="58">
        <f t="shared" si="390"/>
        <v>89.523353871551009</v>
      </c>
      <c r="T210" s="58">
        <f t="shared" si="390"/>
        <v>179.04670774310202</v>
      </c>
      <c r="U210" s="58">
        <f t="shared" si="390"/>
        <v>223.80838467887753</v>
      </c>
      <c r="V210" s="58">
        <f t="shared" si="390"/>
        <v>223.80838467887753</v>
      </c>
      <c r="W210" s="58">
        <f t="shared" si="390"/>
        <v>223.80838467887753</v>
      </c>
      <c r="X210" s="58">
        <f t="shared" si="390"/>
        <v>223.80838467887753</v>
      </c>
      <c r="Y210" s="58">
        <f t="shared" si="390"/>
        <v>223.80838467887753</v>
      </c>
      <c r="Z210" s="58">
        <f t="shared" si="390"/>
        <v>223.80838467887753</v>
      </c>
      <c r="AA210" s="58">
        <f t="shared" si="390"/>
        <v>223.80838467887753</v>
      </c>
      <c r="AB210" s="59">
        <f>SUM(P210:AA210)</f>
        <v>1835.2287543667956</v>
      </c>
      <c r="AC210" s="94"/>
      <c r="AD210" s="88"/>
      <c r="AE210" s="60"/>
      <c r="AF210" s="49">
        <v>0.31</v>
      </c>
      <c r="AG210" s="55"/>
      <c r="AH210" s="62"/>
      <c r="AI210" s="58">
        <f>$AH$206*AI213</f>
        <v>0</v>
      </c>
      <c r="AJ210" s="58">
        <f t="shared" ref="AJ210:AT210" si="391">$AH$206*AJ213</f>
        <v>0</v>
      </c>
      <c r="AK210" s="58">
        <f t="shared" si="391"/>
        <v>0</v>
      </c>
      <c r="AL210" s="58">
        <f t="shared" si="391"/>
        <v>0</v>
      </c>
      <c r="AM210" s="58">
        <f t="shared" si="391"/>
        <v>0</v>
      </c>
      <c r="AN210" s="58">
        <f t="shared" si="391"/>
        <v>0</v>
      </c>
      <c r="AO210" s="58">
        <f t="shared" si="391"/>
        <v>0</v>
      </c>
      <c r="AP210" s="58">
        <f t="shared" si="391"/>
        <v>0</v>
      </c>
      <c r="AQ210" s="58">
        <f t="shared" si="391"/>
        <v>0</v>
      </c>
      <c r="AR210" s="58">
        <f t="shared" si="391"/>
        <v>0</v>
      </c>
      <c r="AS210" s="58">
        <f t="shared" si="391"/>
        <v>0</v>
      </c>
      <c r="AT210" s="58">
        <f t="shared" si="391"/>
        <v>0</v>
      </c>
      <c r="AU210" s="59">
        <f>SUM(AI210:AT210)</f>
        <v>0</v>
      </c>
      <c r="AV210" s="63">
        <f>AU210+AB210</f>
        <v>1835.2287543667956</v>
      </c>
    </row>
    <row r="211" spans="1:48" ht="15.6">
      <c r="A211" s="48" t="s">
        <v>169</v>
      </c>
      <c r="B211" s="49" t="s">
        <v>49</v>
      </c>
      <c r="C211" s="49" t="s">
        <v>164</v>
      </c>
      <c r="D211" s="50" t="s">
        <v>165</v>
      </c>
      <c r="E211" s="50" t="s">
        <v>164</v>
      </c>
      <c r="F211" s="49">
        <v>2025</v>
      </c>
      <c r="G211" s="51">
        <v>670</v>
      </c>
      <c r="H211" s="51" t="s">
        <v>166</v>
      </c>
      <c r="I211" s="79"/>
      <c r="J211" s="93"/>
      <c r="K211" s="94"/>
      <c r="L211" s="49">
        <v>0.31</v>
      </c>
      <c r="M211" s="55"/>
      <c r="N211" s="56"/>
      <c r="O211" s="95">
        <f>($E$236*G211*L211)/0.9</f>
        <v>8.9523353871551012E-2</v>
      </c>
      <c r="P211" s="58">
        <f t="shared" ref="P211:AA211" si="392">$O$211*P213</f>
        <v>0</v>
      </c>
      <c r="Q211" s="58">
        <f t="shared" si="392"/>
        <v>0</v>
      </c>
      <c r="R211" s="58">
        <f t="shared" si="392"/>
        <v>0</v>
      </c>
      <c r="S211" s="58">
        <f t="shared" si="392"/>
        <v>89.523353871551009</v>
      </c>
      <c r="T211" s="58">
        <f t="shared" si="392"/>
        <v>179.04670774310202</v>
      </c>
      <c r="U211" s="58">
        <f t="shared" si="392"/>
        <v>223.80838467887753</v>
      </c>
      <c r="V211" s="58">
        <f t="shared" si="392"/>
        <v>223.80838467887753</v>
      </c>
      <c r="W211" s="58">
        <f t="shared" si="392"/>
        <v>223.80838467887753</v>
      </c>
      <c r="X211" s="58">
        <f t="shared" si="392"/>
        <v>223.80838467887753</v>
      </c>
      <c r="Y211" s="58">
        <f t="shared" si="392"/>
        <v>223.80838467887753</v>
      </c>
      <c r="Z211" s="58">
        <f t="shared" si="392"/>
        <v>223.80838467887753</v>
      </c>
      <c r="AA211" s="58">
        <f t="shared" si="392"/>
        <v>223.80838467887753</v>
      </c>
      <c r="AB211" s="59">
        <f>SUM(P211:AA211)</f>
        <v>1835.2287543667956</v>
      </c>
      <c r="AC211" s="94"/>
      <c r="AD211" s="88"/>
      <c r="AE211" s="60"/>
      <c r="AF211" s="49">
        <v>0.31</v>
      </c>
      <c r="AG211" s="55"/>
      <c r="AH211" s="62"/>
      <c r="AI211" s="58">
        <f>$AH$207*AI213</f>
        <v>0</v>
      </c>
      <c r="AJ211" s="58">
        <f t="shared" ref="AJ211:AT211" si="393">$AH$207*AJ213</f>
        <v>0</v>
      </c>
      <c r="AK211" s="58">
        <f t="shared" si="393"/>
        <v>0</v>
      </c>
      <c r="AL211" s="58">
        <f t="shared" si="393"/>
        <v>0</v>
      </c>
      <c r="AM211" s="58">
        <f t="shared" si="393"/>
        <v>0</v>
      </c>
      <c r="AN211" s="58">
        <f t="shared" si="393"/>
        <v>0</v>
      </c>
      <c r="AO211" s="58">
        <f t="shared" si="393"/>
        <v>0</v>
      </c>
      <c r="AP211" s="58">
        <f t="shared" si="393"/>
        <v>0</v>
      </c>
      <c r="AQ211" s="58">
        <f t="shared" si="393"/>
        <v>0</v>
      </c>
      <c r="AR211" s="58">
        <f t="shared" si="393"/>
        <v>0</v>
      </c>
      <c r="AS211" s="58">
        <f t="shared" si="393"/>
        <v>0</v>
      </c>
      <c r="AT211" s="58">
        <f t="shared" si="393"/>
        <v>0</v>
      </c>
      <c r="AU211" s="59">
        <f>SUM(AI211:AT211)</f>
        <v>0</v>
      </c>
      <c r="AV211" s="63">
        <f>AU211+AB211</f>
        <v>1835.2287543667956</v>
      </c>
    </row>
    <row r="212" spans="1:48" ht="15.6">
      <c r="A212" s="48" t="s">
        <v>169</v>
      </c>
      <c r="B212" s="49" t="s">
        <v>52</v>
      </c>
      <c r="C212" s="49" t="s">
        <v>164</v>
      </c>
      <c r="D212" s="50" t="s">
        <v>164</v>
      </c>
      <c r="E212" s="50" t="s">
        <v>164</v>
      </c>
      <c r="F212" s="49">
        <v>2025</v>
      </c>
      <c r="G212" s="51">
        <v>20</v>
      </c>
      <c r="H212" s="51" t="s">
        <v>166</v>
      </c>
      <c r="I212" s="79"/>
      <c r="J212" s="93"/>
      <c r="K212" s="94"/>
      <c r="L212" s="49">
        <v>0.39</v>
      </c>
      <c r="M212" s="55"/>
      <c r="N212" s="56"/>
      <c r="O212" s="95">
        <f>($E$236*G212*L212)/0.9</f>
        <v>3.361974772258536E-3</v>
      </c>
      <c r="P212" s="58">
        <f t="shared" ref="P212:AA212" si="394">$D$213*$O$212*P213</f>
        <v>0</v>
      </c>
      <c r="Q212" s="58">
        <f t="shared" si="394"/>
        <v>0</v>
      </c>
      <c r="R212" s="58">
        <f t="shared" si="394"/>
        <v>0</v>
      </c>
      <c r="S212" s="58">
        <f t="shared" si="394"/>
        <v>3.3619747722585358</v>
      </c>
      <c r="T212" s="58">
        <f t="shared" si="394"/>
        <v>6.7239495445170716</v>
      </c>
      <c r="U212" s="58">
        <f t="shared" si="394"/>
        <v>8.4049369306463397</v>
      </c>
      <c r="V212" s="58">
        <f t="shared" si="394"/>
        <v>8.4049369306463397</v>
      </c>
      <c r="W212" s="58">
        <f t="shared" si="394"/>
        <v>8.4049369306463397</v>
      </c>
      <c r="X212" s="58">
        <f t="shared" si="394"/>
        <v>8.4049369306463397</v>
      </c>
      <c r="Y212" s="58">
        <f t="shared" si="394"/>
        <v>8.4049369306463397</v>
      </c>
      <c r="Z212" s="58">
        <f t="shared" si="394"/>
        <v>8.4049369306463397</v>
      </c>
      <c r="AA212" s="58">
        <f t="shared" si="394"/>
        <v>8.4049369306463397</v>
      </c>
      <c r="AB212" s="59">
        <f>SUM(P212:AA212)</f>
        <v>68.920482831299992</v>
      </c>
      <c r="AC212" s="94"/>
      <c r="AD212" s="88"/>
      <c r="AE212" s="60"/>
      <c r="AF212" s="49">
        <v>0.39</v>
      </c>
      <c r="AG212" s="55"/>
      <c r="AH212" s="62"/>
      <c r="AI212" s="58">
        <f t="shared" ref="AI212:AT212" si="395">$D$209*$AH$208*AI213</f>
        <v>0</v>
      </c>
      <c r="AJ212" s="58">
        <f t="shared" si="395"/>
        <v>0</v>
      </c>
      <c r="AK212" s="58">
        <f t="shared" si="395"/>
        <v>0</v>
      </c>
      <c r="AL212" s="58">
        <f t="shared" si="395"/>
        <v>0</v>
      </c>
      <c r="AM212" s="58">
        <f t="shared" si="395"/>
        <v>0</v>
      </c>
      <c r="AN212" s="58">
        <f t="shared" si="395"/>
        <v>0</v>
      </c>
      <c r="AO212" s="58">
        <f t="shared" si="395"/>
        <v>0</v>
      </c>
      <c r="AP212" s="58">
        <f t="shared" si="395"/>
        <v>0</v>
      </c>
      <c r="AQ212" s="58">
        <f t="shared" si="395"/>
        <v>0</v>
      </c>
      <c r="AR212" s="58">
        <f t="shared" si="395"/>
        <v>0</v>
      </c>
      <c r="AS212" s="58">
        <f t="shared" si="395"/>
        <v>0</v>
      </c>
      <c r="AT212" s="58">
        <f t="shared" si="395"/>
        <v>0</v>
      </c>
      <c r="AU212" s="59">
        <f>SUM(AI212:AT212)</f>
        <v>0</v>
      </c>
      <c r="AV212" s="63">
        <f>AU212+AB212</f>
        <v>68.920482831299992</v>
      </c>
    </row>
    <row r="213" spans="1:48" ht="30">
      <c r="A213" s="64" t="s">
        <v>170</v>
      </c>
      <c r="B213" s="65"/>
      <c r="C213" s="65" t="s">
        <v>57</v>
      </c>
      <c r="D213" s="66">
        <v>1</v>
      </c>
      <c r="E213" s="67"/>
      <c r="F213" s="65"/>
      <c r="G213" s="68"/>
      <c r="H213" s="68"/>
      <c r="I213" s="69"/>
      <c r="J213" s="70"/>
      <c r="K213" s="71"/>
      <c r="L213" s="65"/>
      <c r="M213" s="66"/>
      <c r="N213" s="72"/>
      <c r="O213" s="73" t="s">
        <v>58</v>
      </c>
      <c r="P213" s="74"/>
      <c r="Q213" s="74"/>
      <c r="R213" s="74"/>
      <c r="S213" s="74">
        <v>1000</v>
      </c>
      <c r="T213" s="74">
        <v>2000</v>
      </c>
      <c r="U213" s="74">
        <v>2500</v>
      </c>
      <c r="V213" s="74">
        <v>2500</v>
      </c>
      <c r="W213" s="74">
        <v>2500</v>
      </c>
      <c r="X213" s="74">
        <v>2500</v>
      </c>
      <c r="Y213" s="74">
        <v>2500</v>
      </c>
      <c r="Z213" s="74">
        <v>2500</v>
      </c>
      <c r="AA213" s="74">
        <v>2500</v>
      </c>
      <c r="AB213" s="75"/>
      <c r="AC213" s="71"/>
      <c r="AD213" s="76"/>
      <c r="AE213" s="76"/>
      <c r="AF213" s="65"/>
      <c r="AG213" s="66"/>
      <c r="AH213" s="77"/>
      <c r="AI213" s="74">
        <f t="shared" ref="AI213:AT213" si="396">P213</f>
        <v>0</v>
      </c>
      <c r="AJ213" s="74">
        <f t="shared" si="396"/>
        <v>0</v>
      </c>
      <c r="AK213" s="74">
        <f t="shared" si="396"/>
        <v>0</v>
      </c>
      <c r="AL213" s="74">
        <f t="shared" si="396"/>
        <v>1000</v>
      </c>
      <c r="AM213" s="74">
        <f t="shared" si="396"/>
        <v>2000</v>
      </c>
      <c r="AN213" s="74">
        <f t="shared" si="396"/>
        <v>2500</v>
      </c>
      <c r="AO213" s="74">
        <f t="shared" si="396"/>
        <v>2500</v>
      </c>
      <c r="AP213" s="74">
        <f t="shared" si="396"/>
        <v>2500</v>
      </c>
      <c r="AQ213" s="74">
        <f t="shared" si="396"/>
        <v>2500</v>
      </c>
      <c r="AR213" s="74">
        <f t="shared" si="396"/>
        <v>2500</v>
      </c>
      <c r="AS213" s="74">
        <f t="shared" si="396"/>
        <v>2500</v>
      </c>
      <c r="AT213" s="74">
        <f t="shared" si="396"/>
        <v>2500</v>
      </c>
      <c r="AU213" s="75"/>
      <c r="AV213" s="78"/>
    </row>
    <row r="214" spans="1:48" ht="15.6">
      <c r="A214" s="87" t="s">
        <v>171</v>
      </c>
      <c r="B214" s="49" t="s">
        <v>49</v>
      </c>
      <c r="C214" s="49" t="s">
        <v>164</v>
      </c>
      <c r="D214" s="50" t="s">
        <v>165</v>
      </c>
      <c r="E214" s="50" t="s">
        <v>164</v>
      </c>
      <c r="F214" s="49">
        <v>2026</v>
      </c>
      <c r="G214" s="51">
        <v>670</v>
      </c>
      <c r="H214" s="51" t="s">
        <v>166</v>
      </c>
      <c r="I214" s="79"/>
      <c r="J214" s="93"/>
      <c r="K214" s="94"/>
      <c r="L214" s="49">
        <v>0.31</v>
      </c>
      <c r="M214" s="55"/>
      <c r="N214" s="56"/>
      <c r="O214" s="95">
        <f>($E$236*G214*L214)/0.9</f>
        <v>8.9523353871551012E-2</v>
      </c>
      <c r="P214" s="58">
        <f t="shared" ref="P214:AA214" si="397">$O$214*P217</f>
        <v>0</v>
      </c>
      <c r="Q214" s="58">
        <f t="shared" si="397"/>
        <v>0</v>
      </c>
      <c r="R214" s="58">
        <f t="shared" si="397"/>
        <v>0</v>
      </c>
      <c r="S214" s="58">
        <f t="shared" si="397"/>
        <v>0</v>
      </c>
      <c r="T214" s="58">
        <f t="shared" si="397"/>
        <v>134.28503080732651</v>
      </c>
      <c r="U214" s="58">
        <f t="shared" si="397"/>
        <v>223.80838467887753</v>
      </c>
      <c r="V214" s="58">
        <f t="shared" si="397"/>
        <v>223.80838467887753</v>
      </c>
      <c r="W214" s="58">
        <f t="shared" si="397"/>
        <v>223.80838467887753</v>
      </c>
      <c r="X214" s="58">
        <f t="shared" si="397"/>
        <v>223.80838467887753</v>
      </c>
      <c r="Y214" s="58">
        <f t="shared" si="397"/>
        <v>223.80838467887753</v>
      </c>
      <c r="Z214" s="58">
        <f t="shared" si="397"/>
        <v>223.80838467887753</v>
      </c>
      <c r="AA214" s="58">
        <f t="shared" si="397"/>
        <v>223.80838467887753</v>
      </c>
      <c r="AB214" s="59">
        <f>SUM(P214:AA214)</f>
        <v>1700.9437235594689</v>
      </c>
      <c r="AC214" s="94"/>
      <c r="AD214" s="88"/>
      <c r="AE214" s="60"/>
      <c r="AF214" s="49">
        <v>0.31</v>
      </c>
      <c r="AG214" s="55"/>
      <c r="AH214" s="62"/>
      <c r="AI214" s="58">
        <f>$AH$206*AI217</f>
        <v>0</v>
      </c>
      <c r="AJ214" s="58">
        <f t="shared" ref="AJ214:AT214" si="398">$AH$206*AJ217</f>
        <v>0</v>
      </c>
      <c r="AK214" s="58">
        <f t="shared" si="398"/>
        <v>0</v>
      </c>
      <c r="AL214" s="58">
        <f t="shared" si="398"/>
        <v>0</v>
      </c>
      <c r="AM214" s="58">
        <f t="shared" si="398"/>
        <v>0</v>
      </c>
      <c r="AN214" s="58">
        <f t="shared" si="398"/>
        <v>0</v>
      </c>
      <c r="AO214" s="58">
        <f t="shared" si="398"/>
        <v>0</v>
      </c>
      <c r="AP214" s="58">
        <f t="shared" si="398"/>
        <v>0</v>
      </c>
      <c r="AQ214" s="58">
        <f t="shared" si="398"/>
        <v>0</v>
      </c>
      <c r="AR214" s="58">
        <f t="shared" si="398"/>
        <v>0</v>
      </c>
      <c r="AS214" s="58">
        <f t="shared" si="398"/>
        <v>0</v>
      </c>
      <c r="AT214" s="58">
        <f t="shared" si="398"/>
        <v>0</v>
      </c>
      <c r="AU214" s="59">
        <f>SUM(AI214:AT214)</f>
        <v>0</v>
      </c>
      <c r="AV214" s="63">
        <f>AU214+AB214</f>
        <v>1700.9437235594689</v>
      </c>
    </row>
    <row r="215" spans="1:48" ht="15.6">
      <c r="A215" s="87" t="s">
        <v>171</v>
      </c>
      <c r="B215" s="49" t="s">
        <v>49</v>
      </c>
      <c r="C215" s="49" t="s">
        <v>164</v>
      </c>
      <c r="D215" s="50" t="s">
        <v>165</v>
      </c>
      <c r="E215" s="50" t="s">
        <v>164</v>
      </c>
      <c r="F215" s="49">
        <v>2026</v>
      </c>
      <c r="G215" s="51">
        <v>670</v>
      </c>
      <c r="H215" s="51" t="s">
        <v>166</v>
      </c>
      <c r="I215" s="79"/>
      <c r="J215" s="93"/>
      <c r="K215" s="94"/>
      <c r="L215" s="49">
        <v>0.31</v>
      </c>
      <c r="M215" s="55"/>
      <c r="N215" s="56"/>
      <c r="O215" s="95">
        <f>($E$236*G215*L215)/0.9</f>
        <v>8.9523353871551012E-2</v>
      </c>
      <c r="P215" s="58">
        <f t="shared" ref="P215:AA215" si="399">$O$215*P217</f>
        <v>0</v>
      </c>
      <c r="Q215" s="58">
        <f t="shared" si="399"/>
        <v>0</v>
      </c>
      <c r="R215" s="58">
        <f t="shared" si="399"/>
        <v>0</v>
      </c>
      <c r="S215" s="58">
        <f t="shared" si="399"/>
        <v>0</v>
      </c>
      <c r="T215" s="58">
        <f t="shared" si="399"/>
        <v>134.28503080732651</v>
      </c>
      <c r="U215" s="58">
        <f t="shared" si="399"/>
        <v>223.80838467887753</v>
      </c>
      <c r="V215" s="58">
        <f t="shared" si="399"/>
        <v>223.80838467887753</v>
      </c>
      <c r="W215" s="58">
        <f t="shared" si="399"/>
        <v>223.80838467887753</v>
      </c>
      <c r="X215" s="58">
        <f t="shared" si="399"/>
        <v>223.80838467887753</v>
      </c>
      <c r="Y215" s="58">
        <f t="shared" si="399"/>
        <v>223.80838467887753</v>
      </c>
      <c r="Z215" s="58">
        <f t="shared" si="399"/>
        <v>223.80838467887753</v>
      </c>
      <c r="AA215" s="58">
        <f t="shared" si="399"/>
        <v>223.80838467887753</v>
      </c>
      <c r="AB215" s="59">
        <f>SUM(P215:AA215)</f>
        <v>1700.9437235594689</v>
      </c>
      <c r="AC215" s="94"/>
      <c r="AD215" s="88"/>
      <c r="AE215" s="60"/>
      <c r="AF215" s="49">
        <v>0.31</v>
      </c>
      <c r="AG215" s="55"/>
      <c r="AH215" s="62"/>
      <c r="AI215" s="58">
        <f>$AH$207*AI217</f>
        <v>0</v>
      </c>
      <c r="AJ215" s="58">
        <f t="shared" ref="AJ215:AT215" si="400">$AH$207*AJ217</f>
        <v>0</v>
      </c>
      <c r="AK215" s="58">
        <f t="shared" si="400"/>
        <v>0</v>
      </c>
      <c r="AL215" s="58">
        <f t="shared" si="400"/>
        <v>0</v>
      </c>
      <c r="AM215" s="58">
        <f t="shared" si="400"/>
        <v>0</v>
      </c>
      <c r="AN215" s="58">
        <f t="shared" si="400"/>
        <v>0</v>
      </c>
      <c r="AO215" s="58">
        <f t="shared" si="400"/>
        <v>0</v>
      </c>
      <c r="AP215" s="58">
        <f t="shared" si="400"/>
        <v>0</v>
      </c>
      <c r="AQ215" s="58">
        <f t="shared" si="400"/>
        <v>0</v>
      </c>
      <c r="AR215" s="58">
        <f t="shared" si="400"/>
        <v>0</v>
      </c>
      <c r="AS215" s="58">
        <f t="shared" si="400"/>
        <v>0</v>
      </c>
      <c r="AT215" s="58">
        <f t="shared" si="400"/>
        <v>0</v>
      </c>
      <c r="AU215" s="59">
        <f>SUM(AI215:AT215)</f>
        <v>0</v>
      </c>
      <c r="AV215" s="63">
        <f>AU215+AB215</f>
        <v>1700.9437235594689</v>
      </c>
    </row>
    <row r="216" spans="1:48" ht="15.6">
      <c r="A216" s="87" t="s">
        <v>171</v>
      </c>
      <c r="B216" s="49" t="s">
        <v>52</v>
      </c>
      <c r="C216" s="49" t="s">
        <v>164</v>
      </c>
      <c r="D216" s="50" t="s">
        <v>164</v>
      </c>
      <c r="E216" s="50" t="s">
        <v>164</v>
      </c>
      <c r="F216" s="49">
        <v>2026</v>
      </c>
      <c r="G216" s="51">
        <v>20</v>
      </c>
      <c r="H216" s="51" t="s">
        <v>166</v>
      </c>
      <c r="I216" s="79"/>
      <c r="J216" s="93"/>
      <c r="K216" s="94"/>
      <c r="L216" s="49">
        <v>0.39</v>
      </c>
      <c r="M216" s="55"/>
      <c r="N216" s="56"/>
      <c r="O216" s="95">
        <f>($E$236*G216*L216)/0.9</f>
        <v>3.361974772258536E-3</v>
      </c>
      <c r="P216" s="58">
        <f t="shared" ref="P216:AA216" si="401">$D$217*$O$216*P217</f>
        <v>0</v>
      </c>
      <c r="Q216" s="58">
        <f t="shared" si="401"/>
        <v>0</v>
      </c>
      <c r="R216" s="58">
        <f t="shared" si="401"/>
        <v>0</v>
      </c>
      <c r="S216" s="58">
        <f t="shared" si="401"/>
        <v>0</v>
      </c>
      <c r="T216" s="58">
        <f t="shared" si="401"/>
        <v>5.0429621583878044</v>
      </c>
      <c r="U216" s="58">
        <f t="shared" si="401"/>
        <v>8.4049369306463397</v>
      </c>
      <c r="V216" s="58">
        <f t="shared" si="401"/>
        <v>8.4049369306463397</v>
      </c>
      <c r="W216" s="58">
        <f t="shared" si="401"/>
        <v>8.4049369306463397</v>
      </c>
      <c r="X216" s="58">
        <f t="shared" si="401"/>
        <v>8.4049369306463397</v>
      </c>
      <c r="Y216" s="58">
        <f t="shared" si="401"/>
        <v>8.4049369306463397</v>
      </c>
      <c r="Z216" s="58">
        <f t="shared" si="401"/>
        <v>8.4049369306463397</v>
      </c>
      <c r="AA216" s="58">
        <f t="shared" si="401"/>
        <v>8.4049369306463397</v>
      </c>
      <c r="AB216" s="59">
        <f>SUM(P216:AA216)</f>
        <v>63.877520672912198</v>
      </c>
      <c r="AC216" s="94"/>
      <c r="AD216" s="88"/>
      <c r="AE216" s="60"/>
      <c r="AF216" s="49">
        <v>0.39</v>
      </c>
      <c r="AG216" s="55"/>
      <c r="AH216" s="62"/>
      <c r="AI216" s="58">
        <f t="shared" ref="AI216:AT216" si="402">$D$209*$AH$208*AI217</f>
        <v>0</v>
      </c>
      <c r="AJ216" s="58">
        <f t="shared" si="402"/>
        <v>0</v>
      </c>
      <c r="AK216" s="58">
        <f t="shared" si="402"/>
        <v>0</v>
      </c>
      <c r="AL216" s="58">
        <f t="shared" si="402"/>
        <v>0</v>
      </c>
      <c r="AM216" s="58">
        <f t="shared" si="402"/>
        <v>0</v>
      </c>
      <c r="AN216" s="58">
        <f t="shared" si="402"/>
        <v>0</v>
      </c>
      <c r="AO216" s="58">
        <f t="shared" si="402"/>
        <v>0</v>
      </c>
      <c r="AP216" s="58">
        <f t="shared" si="402"/>
        <v>0</v>
      </c>
      <c r="AQ216" s="58">
        <f t="shared" si="402"/>
        <v>0</v>
      </c>
      <c r="AR216" s="58">
        <f t="shared" si="402"/>
        <v>0</v>
      </c>
      <c r="AS216" s="58">
        <f t="shared" si="402"/>
        <v>0</v>
      </c>
      <c r="AT216" s="58">
        <f t="shared" si="402"/>
        <v>0</v>
      </c>
      <c r="AU216" s="59">
        <f>SUM(AI216:AT216)</f>
        <v>0</v>
      </c>
      <c r="AV216" s="63">
        <f>AU216+AB216</f>
        <v>63.877520672912198</v>
      </c>
    </row>
    <row r="217" spans="1:48" ht="30">
      <c r="A217" s="64" t="s">
        <v>172</v>
      </c>
      <c r="B217" s="65"/>
      <c r="C217" s="65" t="s">
        <v>57</v>
      </c>
      <c r="D217" s="66">
        <v>1</v>
      </c>
      <c r="E217" s="67"/>
      <c r="F217" s="65"/>
      <c r="G217" s="68"/>
      <c r="H217" s="68"/>
      <c r="I217" s="69"/>
      <c r="J217" s="70"/>
      <c r="K217" s="71"/>
      <c r="L217" s="65"/>
      <c r="M217" s="66"/>
      <c r="N217" s="72"/>
      <c r="O217" s="73" t="s">
        <v>58</v>
      </c>
      <c r="P217" s="74"/>
      <c r="Q217" s="74"/>
      <c r="R217" s="74"/>
      <c r="S217" s="74"/>
      <c r="T217" s="74">
        <v>1500</v>
      </c>
      <c r="U217" s="74">
        <v>2500</v>
      </c>
      <c r="V217" s="74">
        <v>2500</v>
      </c>
      <c r="W217" s="74">
        <v>2500</v>
      </c>
      <c r="X217" s="74">
        <v>2500</v>
      </c>
      <c r="Y217" s="74">
        <v>2500</v>
      </c>
      <c r="Z217" s="74">
        <v>2500</v>
      </c>
      <c r="AA217" s="74">
        <v>2500</v>
      </c>
      <c r="AB217" s="75"/>
      <c r="AC217" s="71"/>
      <c r="AD217" s="76"/>
      <c r="AE217" s="76"/>
      <c r="AF217" s="65"/>
      <c r="AG217" s="66"/>
      <c r="AH217" s="77"/>
      <c r="AI217" s="74">
        <f t="shared" ref="AI217:AT217" si="403">P217</f>
        <v>0</v>
      </c>
      <c r="AJ217" s="74">
        <f t="shared" si="403"/>
        <v>0</v>
      </c>
      <c r="AK217" s="74">
        <f t="shared" si="403"/>
        <v>0</v>
      </c>
      <c r="AL217" s="74">
        <f t="shared" si="403"/>
        <v>0</v>
      </c>
      <c r="AM217" s="74">
        <f t="shared" si="403"/>
        <v>1500</v>
      </c>
      <c r="AN217" s="74">
        <f t="shared" si="403"/>
        <v>2500</v>
      </c>
      <c r="AO217" s="74">
        <f t="shared" si="403"/>
        <v>2500</v>
      </c>
      <c r="AP217" s="74">
        <f t="shared" si="403"/>
        <v>2500</v>
      </c>
      <c r="AQ217" s="74">
        <f t="shared" si="403"/>
        <v>2500</v>
      </c>
      <c r="AR217" s="74">
        <f t="shared" si="403"/>
        <v>2500</v>
      </c>
      <c r="AS217" s="74">
        <f t="shared" si="403"/>
        <v>2500</v>
      </c>
      <c r="AT217" s="74">
        <f t="shared" si="403"/>
        <v>2500</v>
      </c>
      <c r="AU217" s="75"/>
      <c r="AV217" s="78"/>
    </row>
    <row r="218" spans="1:48" ht="15.6">
      <c r="A218" s="48" t="s">
        <v>173</v>
      </c>
      <c r="B218" s="49" t="s">
        <v>49</v>
      </c>
      <c r="C218" s="50" t="s">
        <v>85</v>
      </c>
      <c r="D218" s="50" t="s">
        <v>92</v>
      </c>
      <c r="E218" s="50" t="s">
        <v>93</v>
      </c>
      <c r="F218" s="49">
        <v>2029</v>
      </c>
      <c r="G218" s="51">
        <v>2000</v>
      </c>
      <c r="H218" s="51" t="s">
        <v>66</v>
      </c>
      <c r="I218" s="81"/>
      <c r="J218" s="82"/>
      <c r="K218" s="54">
        <v>1.04</v>
      </c>
      <c r="L218" s="49">
        <v>0.31</v>
      </c>
      <c r="M218" s="55">
        <v>0</v>
      </c>
      <c r="N218" s="56">
        <f>((K218*G218)*L218)*0.00220462*(1-M218)</f>
        <v>1.4215389759999999</v>
      </c>
      <c r="O218" s="80"/>
      <c r="P218" s="58">
        <f>P222*$N218</f>
        <v>0</v>
      </c>
      <c r="Q218" s="58">
        <f>Q222*$N218</f>
        <v>0</v>
      </c>
      <c r="R218" s="58">
        <f>R222*$N218</f>
        <v>0</v>
      </c>
      <c r="S218" s="58">
        <f>S222*$N218</f>
        <v>0</v>
      </c>
      <c r="T218" s="58">
        <f t="shared" ref="T218:AA218" si="404">T222*$N218</f>
        <v>0</v>
      </c>
      <c r="U218" s="58">
        <f t="shared" si="404"/>
        <v>4264.6169279999995</v>
      </c>
      <c r="V218" s="58">
        <f t="shared" si="404"/>
        <v>4264.6169279999995</v>
      </c>
      <c r="W218" s="58">
        <f t="shared" si="404"/>
        <v>4264.6169279999995</v>
      </c>
      <c r="X218" s="58">
        <f t="shared" si="404"/>
        <v>4264.6169279999995</v>
      </c>
      <c r="Y218" s="58">
        <f t="shared" si="404"/>
        <v>4264.6169279999995</v>
      </c>
      <c r="Z218" s="58">
        <f t="shared" si="404"/>
        <v>4264.6169279999995</v>
      </c>
      <c r="AA218" s="58">
        <f t="shared" si="404"/>
        <v>4264.6169279999995</v>
      </c>
      <c r="AB218" s="59">
        <f>SUM(P218:AA218)</f>
        <v>29852.318495999996</v>
      </c>
      <c r="AC218" s="83"/>
      <c r="AD218" s="85">
        <v>5.0000000000000001E-3</v>
      </c>
      <c r="AE218" s="86"/>
      <c r="AF218" s="49">
        <v>0.31</v>
      </c>
      <c r="AG218" s="55">
        <v>0</v>
      </c>
      <c r="AH218" s="62">
        <f>((SUM(AC218:AE218)*G218)*AF218)*0.00220462*(1-AG218)</f>
        <v>6.8343220000000003E-3</v>
      </c>
      <c r="AI218" s="58">
        <f>AI222*$AH218</f>
        <v>0</v>
      </c>
      <c r="AJ218" s="58">
        <f t="shared" ref="AJ218:AT218" si="405">AJ222*$AH218</f>
        <v>0</v>
      </c>
      <c r="AK218" s="58">
        <f t="shared" si="405"/>
        <v>0</v>
      </c>
      <c r="AL218" s="58">
        <f t="shared" si="405"/>
        <v>0</v>
      </c>
      <c r="AM218" s="58">
        <f t="shared" si="405"/>
        <v>0</v>
      </c>
      <c r="AN218" s="58">
        <f t="shared" si="405"/>
        <v>20.502966000000001</v>
      </c>
      <c r="AO218" s="58">
        <f t="shared" si="405"/>
        <v>20.502966000000001</v>
      </c>
      <c r="AP218" s="58">
        <f t="shared" si="405"/>
        <v>20.502966000000001</v>
      </c>
      <c r="AQ218" s="58">
        <f t="shared" si="405"/>
        <v>20.502966000000001</v>
      </c>
      <c r="AR218" s="58">
        <f t="shared" si="405"/>
        <v>20.502966000000001</v>
      </c>
      <c r="AS218" s="58">
        <f t="shared" si="405"/>
        <v>20.502966000000001</v>
      </c>
      <c r="AT218" s="58">
        <f t="shared" si="405"/>
        <v>20.502966000000001</v>
      </c>
      <c r="AU218" s="59">
        <f>SUM(AI218:AT218)</f>
        <v>143.52076199999999</v>
      </c>
      <c r="AV218" s="63">
        <f>AU218+AB218</f>
        <v>29995.839257999996</v>
      </c>
    </row>
    <row r="219" spans="1:48" ht="15.6">
      <c r="A219" s="48" t="s">
        <v>173</v>
      </c>
      <c r="B219" s="49" t="s">
        <v>49</v>
      </c>
      <c r="C219" s="50" t="s">
        <v>85</v>
      </c>
      <c r="D219" s="50" t="s">
        <v>92</v>
      </c>
      <c r="E219" s="50" t="s">
        <v>94</v>
      </c>
      <c r="F219" s="49">
        <v>2029</v>
      </c>
      <c r="G219" s="51">
        <v>2000</v>
      </c>
      <c r="H219" s="51" t="s">
        <v>66</v>
      </c>
      <c r="I219" s="81"/>
      <c r="J219" s="82"/>
      <c r="K219" s="54">
        <v>1.04</v>
      </c>
      <c r="L219" s="49">
        <v>0.31</v>
      </c>
      <c r="M219" s="55">
        <v>0</v>
      </c>
      <c r="N219" s="56">
        <f>((K219*G219)*L219)*0.00220462*(1-M219)</f>
        <v>1.4215389759999999</v>
      </c>
      <c r="O219" s="80"/>
      <c r="P219" s="58">
        <f>P222*$N219</f>
        <v>0</v>
      </c>
      <c r="Q219" s="58">
        <f>Q222*$N219</f>
        <v>0</v>
      </c>
      <c r="R219" s="58">
        <f>R222*$N219</f>
        <v>0</v>
      </c>
      <c r="S219" s="58">
        <f>S222*$N219</f>
        <v>0</v>
      </c>
      <c r="T219" s="58">
        <f t="shared" ref="T219:AA219" si="406">T222*$N219</f>
        <v>0</v>
      </c>
      <c r="U219" s="58">
        <f t="shared" si="406"/>
        <v>4264.6169279999995</v>
      </c>
      <c r="V219" s="58">
        <f t="shared" si="406"/>
        <v>4264.6169279999995</v>
      </c>
      <c r="W219" s="58">
        <f t="shared" si="406"/>
        <v>4264.6169279999995</v>
      </c>
      <c r="X219" s="58">
        <f t="shared" si="406"/>
        <v>4264.6169279999995</v>
      </c>
      <c r="Y219" s="58">
        <f t="shared" si="406"/>
        <v>4264.6169279999995</v>
      </c>
      <c r="Z219" s="58">
        <f t="shared" si="406"/>
        <v>4264.6169279999995</v>
      </c>
      <c r="AA219" s="58">
        <f t="shared" si="406"/>
        <v>4264.6169279999995</v>
      </c>
      <c r="AB219" s="59">
        <f>SUM(P219:AA219)</f>
        <v>29852.318495999996</v>
      </c>
      <c r="AC219" s="83"/>
      <c r="AD219" s="85">
        <v>5.0000000000000001E-3</v>
      </c>
      <c r="AE219" s="86"/>
      <c r="AF219" s="49">
        <v>0.31</v>
      </c>
      <c r="AG219" s="55">
        <v>0</v>
      </c>
      <c r="AH219" s="62">
        <f>((SUM(AC219:AE219)*G219)*AF219)*0.00220462*(1-AG219)</f>
        <v>6.8343220000000003E-3</v>
      </c>
      <c r="AI219" s="58">
        <f>AI222*$AH219</f>
        <v>0</v>
      </c>
      <c r="AJ219" s="58">
        <f t="shared" ref="AJ219:AT219" si="407">AJ222*$AH219</f>
        <v>0</v>
      </c>
      <c r="AK219" s="58">
        <f t="shared" si="407"/>
        <v>0</v>
      </c>
      <c r="AL219" s="58">
        <f t="shared" si="407"/>
        <v>0</v>
      </c>
      <c r="AM219" s="58">
        <f t="shared" si="407"/>
        <v>0</v>
      </c>
      <c r="AN219" s="58">
        <f t="shared" si="407"/>
        <v>20.502966000000001</v>
      </c>
      <c r="AO219" s="58">
        <f t="shared" si="407"/>
        <v>20.502966000000001</v>
      </c>
      <c r="AP219" s="58">
        <f t="shared" si="407"/>
        <v>20.502966000000001</v>
      </c>
      <c r="AQ219" s="58">
        <f t="shared" si="407"/>
        <v>20.502966000000001</v>
      </c>
      <c r="AR219" s="58">
        <f t="shared" si="407"/>
        <v>20.502966000000001</v>
      </c>
      <c r="AS219" s="58">
        <f t="shared" si="407"/>
        <v>20.502966000000001</v>
      </c>
      <c r="AT219" s="58">
        <f t="shared" si="407"/>
        <v>20.502966000000001</v>
      </c>
      <c r="AU219" s="59">
        <f>SUM(AI219:AT219)</f>
        <v>143.52076199999999</v>
      </c>
      <c r="AV219" s="63">
        <f>AU219+AB219</f>
        <v>29995.839257999996</v>
      </c>
    </row>
    <row r="220" spans="1:48" ht="15.6">
      <c r="A220" s="48" t="s">
        <v>173</v>
      </c>
      <c r="B220" s="49" t="s">
        <v>52</v>
      </c>
      <c r="C220" s="49" t="s">
        <v>53</v>
      </c>
      <c r="D220" s="50" t="s">
        <v>61</v>
      </c>
      <c r="E220" s="50" t="s">
        <v>62</v>
      </c>
      <c r="F220" s="49">
        <v>2029</v>
      </c>
      <c r="G220" s="51">
        <v>162</v>
      </c>
      <c r="H220" s="51" t="s">
        <v>63</v>
      </c>
      <c r="I220" s="81"/>
      <c r="J220" s="82"/>
      <c r="K220" s="83">
        <v>3.22</v>
      </c>
      <c r="L220" s="49">
        <v>0.39</v>
      </c>
      <c r="M220" s="55">
        <v>0</v>
      </c>
      <c r="N220" s="56">
        <f>((K220*G220)*L220)*0.00220462*(1-M220)</f>
        <v>0.44850701095200002</v>
      </c>
      <c r="O220" s="80"/>
      <c r="P220" s="58">
        <f>P222*$N220*0.66667</f>
        <v>0</v>
      </c>
      <c r="Q220" s="58">
        <f>Q222*$N220*0.66667</f>
        <v>0</v>
      </c>
      <c r="R220" s="58">
        <f>R222*$N220*0.66667</f>
        <v>0</v>
      </c>
      <c r="S220" s="58">
        <f>S222*$N220*0.66667</f>
        <v>0</v>
      </c>
      <c r="T220" s="58">
        <f t="shared" ref="T220:AA220" si="408">T222*$N220*0.66667</f>
        <v>0</v>
      </c>
      <c r="U220" s="58">
        <f t="shared" si="408"/>
        <v>897.01850697410964</v>
      </c>
      <c r="V220" s="58">
        <f t="shared" si="408"/>
        <v>897.01850697410964</v>
      </c>
      <c r="W220" s="58">
        <f t="shared" si="408"/>
        <v>897.01850697410964</v>
      </c>
      <c r="X220" s="58">
        <f t="shared" si="408"/>
        <v>897.01850697410964</v>
      </c>
      <c r="Y220" s="58">
        <f t="shared" si="408"/>
        <v>897.01850697410964</v>
      </c>
      <c r="Z220" s="58">
        <f t="shared" si="408"/>
        <v>897.01850697410964</v>
      </c>
      <c r="AA220" s="58">
        <f t="shared" si="408"/>
        <v>897.01850697410964</v>
      </c>
      <c r="AB220" s="59">
        <f>SUM(P220:AA220)</f>
        <v>6279.1295488187661</v>
      </c>
      <c r="AC220" s="83"/>
      <c r="AD220" s="60"/>
      <c r="AE220" s="84">
        <v>1.2999999999999999E-2</v>
      </c>
      <c r="AF220" s="49">
        <v>0.39</v>
      </c>
      <c r="AG220" s="55">
        <v>0</v>
      </c>
      <c r="AH220" s="62">
        <f>((SUM(AC220:AE220)*G220)*AF220)*0.00220462*(1-AG220)</f>
        <v>1.8107425908E-3</v>
      </c>
      <c r="AI220" s="58">
        <f>AI222*$AH220*0.66667</f>
        <v>0</v>
      </c>
      <c r="AJ220" s="58">
        <f t="shared" ref="AJ220:AT220" si="409">AJ222*$AH220*0.66667</f>
        <v>0</v>
      </c>
      <c r="AK220" s="58">
        <f t="shared" si="409"/>
        <v>0</v>
      </c>
      <c r="AL220" s="58">
        <f t="shared" si="409"/>
        <v>0</v>
      </c>
      <c r="AM220" s="58">
        <f t="shared" si="409"/>
        <v>0</v>
      </c>
      <c r="AN220" s="58">
        <f t="shared" si="409"/>
        <v>3.6215032890259078</v>
      </c>
      <c r="AO220" s="58">
        <f t="shared" si="409"/>
        <v>3.6215032890259078</v>
      </c>
      <c r="AP220" s="58">
        <f t="shared" si="409"/>
        <v>3.6215032890259078</v>
      </c>
      <c r="AQ220" s="58">
        <f t="shared" si="409"/>
        <v>3.6215032890259078</v>
      </c>
      <c r="AR220" s="58">
        <f t="shared" si="409"/>
        <v>3.6215032890259078</v>
      </c>
      <c r="AS220" s="58">
        <f t="shared" si="409"/>
        <v>3.6215032890259078</v>
      </c>
      <c r="AT220" s="58">
        <f t="shared" si="409"/>
        <v>3.6215032890259078</v>
      </c>
      <c r="AU220" s="59">
        <f>SUM(AI220:AT220)</f>
        <v>25.35052302318136</v>
      </c>
      <c r="AV220" s="63">
        <f>AU220+AB220</f>
        <v>6304.4800718419474</v>
      </c>
    </row>
    <row r="221" spans="1:48" ht="15.6">
      <c r="A221" s="48" t="s">
        <v>173</v>
      </c>
      <c r="B221" s="49" t="s">
        <v>52</v>
      </c>
      <c r="C221" s="49" t="s">
        <v>53</v>
      </c>
      <c r="D221" s="50" t="s">
        <v>61</v>
      </c>
      <c r="E221" s="50" t="s">
        <v>62</v>
      </c>
      <c r="F221" s="49">
        <v>2029</v>
      </c>
      <c r="G221" s="51">
        <v>162</v>
      </c>
      <c r="H221" s="51" t="s">
        <v>63</v>
      </c>
      <c r="I221" s="81"/>
      <c r="J221" s="82"/>
      <c r="K221" s="83">
        <v>3.22</v>
      </c>
      <c r="L221" s="49">
        <v>0.39</v>
      </c>
      <c r="M221" s="55">
        <v>0</v>
      </c>
      <c r="N221" s="56">
        <f>((K221*G221)*L221)*0.00220462*(1-M221)</f>
        <v>0.44850701095200002</v>
      </c>
      <c r="O221" s="80"/>
      <c r="P221" s="58">
        <f t="shared" ref="P221:AA221" si="410">P222*$N221*0.66667</f>
        <v>0</v>
      </c>
      <c r="Q221" s="58">
        <f t="shared" si="410"/>
        <v>0</v>
      </c>
      <c r="R221" s="58">
        <f t="shared" si="410"/>
        <v>0</v>
      </c>
      <c r="S221" s="58">
        <f t="shared" si="410"/>
        <v>0</v>
      </c>
      <c r="T221" s="58">
        <f t="shared" si="410"/>
        <v>0</v>
      </c>
      <c r="U221" s="58">
        <f t="shared" si="410"/>
        <v>897.01850697410964</v>
      </c>
      <c r="V221" s="58">
        <f t="shared" si="410"/>
        <v>897.01850697410964</v>
      </c>
      <c r="W221" s="58">
        <f t="shared" si="410"/>
        <v>897.01850697410964</v>
      </c>
      <c r="X221" s="58">
        <f t="shared" si="410"/>
        <v>897.01850697410964</v>
      </c>
      <c r="Y221" s="58">
        <f t="shared" si="410"/>
        <v>897.01850697410964</v>
      </c>
      <c r="Z221" s="58">
        <f t="shared" si="410"/>
        <v>897.01850697410964</v>
      </c>
      <c r="AA221" s="58">
        <f t="shared" si="410"/>
        <v>897.01850697410964</v>
      </c>
      <c r="AB221" s="59">
        <f>SUM(P221:AA221)</f>
        <v>6279.1295488187661</v>
      </c>
      <c r="AC221" s="83"/>
      <c r="AD221" s="60"/>
      <c r="AE221" s="84">
        <v>1.2999999999999999E-2</v>
      </c>
      <c r="AF221" s="49">
        <v>0.39</v>
      </c>
      <c r="AG221" s="55">
        <v>0</v>
      </c>
      <c r="AH221" s="62">
        <f>((SUM(AC221:AE221)*G221)*AF221)*0.00220462*(1-AG221)</f>
        <v>1.8107425908E-3</v>
      </c>
      <c r="AI221" s="58">
        <f t="shared" ref="AI221:AT221" si="411">AI222*$AH221*0.66667</f>
        <v>0</v>
      </c>
      <c r="AJ221" s="58">
        <f t="shared" si="411"/>
        <v>0</v>
      </c>
      <c r="AK221" s="58">
        <f t="shared" si="411"/>
        <v>0</v>
      </c>
      <c r="AL221" s="58">
        <f t="shared" si="411"/>
        <v>0</v>
      </c>
      <c r="AM221" s="58">
        <f t="shared" si="411"/>
        <v>0</v>
      </c>
      <c r="AN221" s="58">
        <f t="shared" si="411"/>
        <v>3.6215032890259078</v>
      </c>
      <c r="AO221" s="58">
        <f t="shared" si="411"/>
        <v>3.6215032890259078</v>
      </c>
      <c r="AP221" s="58">
        <f t="shared" si="411"/>
        <v>3.6215032890259078</v>
      </c>
      <c r="AQ221" s="58">
        <f t="shared" si="411"/>
        <v>3.6215032890259078</v>
      </c>
      <c r="AR221" s="58">
        <f t="shared" si="411"/>
        <v>3.6215032890259078</v>
      </c>
      <c r="AS221" s="58">
        <f t="shared" si="411"/>
        <v>3.6215032890259078</v>
      </c>
      <c r="AT221" s="58">
        <f t="shared" si="411"/>
        <v>3.6215032890259078</v>
      </c>
      <c r="AU221" s="59">
        <f>SUM(AI221:AT221)</f>
        <v>25.35052302318136</v>
      </c>
      <c r="AV221" s="63">
        <f>AU221+AB221</f>
        <v>6304.4800718419474</v>
      </c>
    </row>
    <row r="222" spans="1:48" ht="30">
      <c r="A222" s="64" t="s">
        <v>174</v>
      </c>
      <c r="B222" s="65"/>
      <c r="C222" s="65" t="s">
        <v>57</v>
      </c>
      <c r="D222" s="66">
        <v>0.66700000000000004</v>
      </c>
      <c r="E222" s="67"/>
      <c r="F222" s="65"/>
      <c r="G222" s="68"/>
      <c r="H222" s="68"/>
      <c r="I222" s="69"/>
      <c r="J222" s="70"/>
      <c r="K222" s="71"/>
      <c r="L222" s="65"/>
      <c r="M222" s="66"/>
      <c r="N222" s="72"/>
      <c r="O222" s="73" t="s">
        <v>58</v>
      </c>
      <c r="P222" s="74"/>
      <c r="Q222" s="74"/>
      <c r="R222" s="74"/>
      <c r="S222" s="74"/>
      <c r="T222" s="74"/>
      <c r="U222" s="74">
        <v>3000</v>
      </c>
      <c r="V222" s="74">
        <v>3000</v>
      </c>
      <c r="W222" s="74">
        <v>3000</v>
      </c>
      <c r="X222" s="74">
        <v>3000</v>
      </c>
      <c r="Y222" s="74">
        <v>3000</v>
      </c>
      <c r="Z222" s="74">
        <v>3000</v>
      </c>
      <c r="AA222" s="74">
        <v>3000</v>
      </c>
      <c r="AB222" s="75"/>
      <c r="AC222" s="71"/>
      <c r="AD222" s="76"/>
      <c r="AE222" s="76"/>
      <c r="AF222" s="65"/>
      <c r="AG222" s="66"/>
      <c r="AH222" s="77"/>
      <c r="AI222" s="74">
        <f t="shared" ref="AI222:AT222" si="412">P222</f>
        <v>0</v>
      </c>
      <c r="AJ222" s="74">
        <f t="shared" si="412"/>
        <v>0</v>
      </c>
      <c r="AK222" s="74">
        <f t="shared" si="412"/>
        <v>0</v>
      </c>
      <c r="AL222" s="74">
        <f t="shared" si="412"/>
        <v>0</v>
      </c>
      <c r="AM222" s="74">
        <f t="shared" si="412"/>
        <v>0</v>
      </c>
      <c r="AN222" s="74">
        <f t="shared" si="412"/>
        <v>3000</v>
      </c>
      <c r="AO222" s="74">
        <f t="shared" si="412"/>
        <v>3000</v>
      </c>
      <c r="AP222" s="74">
        <f t="shared" si="412"/>
        <v>3000</v>
      </c>
      <c r="AQ222" s="74">
        <f t="shared" si="412"/>
        <v>3000</v>
      </c>
      <c r="AR222" s="74">
        <f t="shared" si="412"/>
        <v>3000</v>
      </c>
      <c r="AS222" s="74">
        <f t="shared" si="412"/>
        <v>3000</v>
      </c>
      <c r="AT222" s="74">
        <f t="shared" si="412"/>
        <v>3000</v>
      </c>
      <c r="AU222" s="75"/>
      <c r="AV222" s="78"/>
    </row>
    <row r="223" spans="1:48" ht="15.6">
      <c r="A223" s="87" t="s">
        <v>175</v>
      </c>
      <c r="B223" s="49" t="s">
        <v>49</v>
      </c>
      <c r="C223" s="50" t="s">
        <v>85</v>
      </c>
      <c r="D223" s="50" t="s">
        <v>92</v>
      </c>
      <c r="E223" s="50" t="s">
        <v>93</v>
      </c>
      <c r="F223" s="49">
        <v>2029</v>
      </c>
      <c r="G223" s="51">
        <v>2000</v>
      </c>
      <c r="H223" s="51" t="s">
        <v>66</v>
      </c>
      <c r="I223" s="81"/>
      <c r="J223" s="82"/>
      <c r="K223" s="54">
        <v>1.04</v>
      </c>
      <c r="L223" s="49">
        <v>0.31</v>
      </c>
      <c r="M223" s="55">
        <v>0</v>
      </c>
      <c r="N223" s="56">
        <f>((K223*G223)*L223)*0.00220462*(1-M223)</f>
        <v>1.4215389759999999</v>
      </c>
      <c r="O223" s="80"/>
      <c r="P223" s="58">
        <f>P227*$N223</f>
        <v>0</v>
      </c>
      <c r="Q223" s="58">
        <f>Q227*$N223</f>
        <v>0</v>
      </c>
      <c r="R223" s="58">
        <f>R227*$N223</f>
        <v>0</v>
      </c>
      <c r="S223" s="58">
        <f>S227*$N223</f>
        <v>0</v>
      </c>
      <c r="T223" s="58">
        <f t="shared" ref="T223:AA223" si="413">T227*$N223</f>
        <v>0</v>
      </c>
      <c r="U223" s="58">
        <f t="shared" si="413"/>
        <v>0</v>
      </c>
      <c r="V223" s="58">
        <f t="shared" si="413"/>
        <v>4620.0016719999994</v>
      </c>
      <c r="W223" s="58">
        <f t="shared" si="413"/>
        <v>4264.6169279999995</v>
      </c>
      <c r="X223" s="58">
        <f t="shared" si="413"/>
        <v>4264.6169279999995</v>
      </c>
      <c r="Y223" s="58">
        <f t="shared" si="413"/>
        <v>4264.6169279999995</v>
      </c>
      <c r="Z223" s="58">
        <f t="shared" si="413"/>
        <v>4264.6169279999995</v>
      </c>
      <c r="AA223" s="58">
        <f t="shared" si="413"/>
        <v>4264.6169279999995</v>
      </c>
      <c r="AB223" s="59">
        <f>SUM(P223:AA223)</f>
        <v>25943.086311999996</v>
      </c>
      <c r="AC223" s="83"/>
      <c r="AD223" s="85">
        <v>5.0000000000000001E-3</v>
      </c>
      <c r="AE223" s="86"/>
      <c r="AF223" s="49">
        <v>0.31</v>
      </c>
      <c r="AG223" s="55">
        <v>0</v>
      </c>
      <c r="AH223" s="62">
        <f>((SUM(AC223:AE223)*G223)*AF223)*0.00220462*(1-AG223)</f>
        <v>6.8343220000000003E-3</v>
      </c>
      <c r="AI223" s="58">
        <f>AI227*$AH223</f>
        <v>0</v>
      </c>
      <c r="AJ223" s="58">
        <f t="shared" ref="AJ223:AT223" si="414">AJ227*$AH223</f>
        <v>0</v>
      </c>
      <c r="AK223" s="58">
        <f t="shared" si="414"/>
        <v>0</v>
      </c>
      <c r="AL223" s="58">
        <f t="shared" si="414"/>
        <v>0</v>
      </c>
      <c r="AM223" s="58">
        <f t="shared" si="414"/>
        <v>0</v>
      </c>
      <c r="AN223" s="58">
        <f t="shared" si="414"/>
        <v>0</v>
      </c>
      <c r="AO223" s="58">
        <f t="shared" si="414"/>
        <v>22.211546500000001</v>
      </c>
      <c r="AP223" s="58">
        <f t="shared" si="414"/>
        <v>20.502966000000001</v>
      </c>
      <c r="AQ223" s="58">
        <f t="shared" si="414"/>
        <v>20.502966000000001</v>
      </c>
      <c r="AR223" s="58">
        <f t="shared" si="414"/>
        <v>20.502966000000001</v>
      </c>
      <c r="AS223" s="58">
        <f t="shared" si="414"/>
        <v>20.502966000000001</v>
      </c>
      <c r="AT223" s="58">
        <f t="shared" si="414"/>
        <v>20.502966000000001</v>
      </c>
      <c r="AU223" s="59">
        <f>SUM(AI223:AT223)</f>
        <v>124.7263765</v>
      </c>
      <c r="AV223" s="63">
        <f>AU223+AB223</f>
        <v>26067.812688499995</v>
      </c>
    </row>
    <row r="224" spans="1:48" ht="15.6">
      <c r="A224" s="87" t="s">
        <v>175</v>
      </c>
      <c r="B224" s="49" t="s">
        <v>49</v>
      </c>
      <c r="C224" s="50" t="s">
        <v>85</v>
      </c>
      <c r="D224" s="50" t="s">
        <v>92</v>
      </c>
      <c r="E224" s="50" t="s">
        <v>94</v>
      </c>
      <c r="F224" s="49">
        <v>2029</v>
      </c>
      <c r="G224" s="51">
        <v>2000</v>
      </c>
      <c r="H224" s="51" t="s">
        <v>66</v>
      </c>
      <c r="I224" s="81"/>
      <c r="J224" s="82"/>
      <c r="K224" s="54">
        <v>1.04</v>
      </c>
      <c r="L224" s="49">
        <v>0.31</v>
      </c>
      <c r="M224" s="55">
        <v>0</v>
      </c>
      <c r="N224" s="56">
        <f>((K224*G224)*L224)*0.00220462*(1-M224)</f>
        <v>1.4215389759999999</v>
      </c>
      <c r="O224" s="80"/>
      <c r="P224" s="58">
        <f>P227*$N224</f>
        <v>0</v>
      </c>
      <c r="Q224" s="58">
        <f>Q227*$N224</f>
        <v>0</v>
      </c>
      <c r="R224" s="58">
        <f>R227*$N224</f>
        <v>0</v>
      </c>
      <c r="S224" s="58">
        <f>S227*$N224</f>
        <v>0</v>
      </c>
      <c r="T224" s="58">
        <f t="shared" ref="T224:AA224" si="415">T227*$N224</f>
        <v>0</v>
      </c>
      <c r="U224" s="58">
        <f t="shared" si="415"/>
        <v>0</v>
      </c>
      <c r="V224" s="58">
        <f t="shared" si="415"/>
        <v>4620.0016719999994</v>
      </c>
      <c r="W224" s="58">
        <f t="shared" si="415"/>
        <v>4264.6169279999995</v>
      </c>
      <c r="X224" s="58">
        <f t="shared" si="415"/>
        <v>4264.6169279999995</v>
      </c>
      <c r="Y224" s="58">
        <f t="shared" si="415"/>
        <v>4264.6169279999995</v>
      </c>
      <c r="Z224" s="58">
        <f t="shared" si="415"/>
        <v>4264.6169279999995</v>
      </c>
      <c r="AA224" s="58">
        <f t="shared" si="415"/>
        <v>4264.6169279999995</v>
      </c>
      <c r="AB224" s="59">
        <f>SUM(P224:AA224)</f>
        <v>25943.086311999996</v>
      </c>
      <c r="AC224" s="83"/>
      <c r="AD224" s="85">
        <v>5.0000000000000001E-3</v>
      </c>
      <c r="AE224" s="86"/>
      <c r="AF224" s="49">
        <v>0.31</v>
      </c>
      <c r="AG224" s="55">
        <v>0</v>
      </c>
      <c r="AH224" s="62">
        <f>((SUM(AC224:AE224)*G224)*AF224)*0.00220462*(1-AG224)</f>
        <v>6.8343220000000003E-3</v>
      </c>
      <c r="AI224" s="58">
        <f>AI227*$AH224</f>
        <v>0</v>
      </c>
      <c r="AJ224" s="58">
        <f t="shared" ref="AJ224:AT224" si="416">AJ227*$AH224</f>
        <v>0</v>
      </c>
      <c r="AK224" s="58">
        <f t="shared" si="416"/>
        <v>0</v>
      </c>
      <c r="AL224" s="58">
        <f t="shared" si="416"/>
        <v>0</v>
      </c>
      <c r="AM224" s="58">
        <f t="shared" si="416"/>
        <v>0</v>
      </c>
      <c r="AN224" s="58">
        <f t="shared" si="416"/>
        <v>0</v>
      </c>
      <c r="AO224" s="58">
        <f t="shared" si="416"/>
        <v>22.211546500000001</v>
      </c>
      <c r="AP224" s="58">
        <f t="shared" si="416"/>
        <v>20.502966000000001</v>
      </c>
      <c r="AQ224" s="58">
        <f t="shared" si="416"/>
        <v>20.502966000000001</v>
      </c>
      <c r="AR224" s="58">
        <f t="shared" si="416"/>
        <v>20.502966000000001</v>
      </c>
      <c r="AS224" s="58">
        <f t="shared" si="416"/>
        <v>20.502966000000001</v>
      </c>
      <c r="AT224" s="58">
        <f t="shared" si="416"/>
        <v>20.502966000000001</v>
      </c>
      <c r="AU224" s="59">
        <f>SUM(AI224:AT224)</f>
        <v>124.7263765</v>
      </c>
      <c r="AV224" s="63">
        <f>AU224+AB224</f>
        <v>26067.812688499995</v>
      </c>
    </row>
    <row r="225" spans="1:48" ht="15.6">
      <c r="A225" s="87" t="s">
        <v>175</v>
      </c>
      <c r="B225" s="49" t="s">
        <v>52</v>
      </c>
      <c r="C225" s="49" t="s">
        <v>53</v>
      </c>
      <c r="D225" s="50" t="s">
        <v>61</v>
      </c>
      <c r="E225" s="50" t="s">
        <v>62</v>
      </c>
      <c r="F225" s="49">
        <v>2029</v>
      </c>
      <c r="G225" s="51">
        <v>162</v>
      </c>
      <c r="H225" s="51" t="s">
        <v>63</v>
      </c>
      <c r="I225" s="81"/>
      <c r="J225" s="82"/>
      <c r="K225" s="83">
        <v>3.22</v>
      </c>
      <c r="L225" s="49">
        <v>0.39</v>
      </c>
      <c r="M225" s="55">
        <v>0</v>
      </c>
      <c r="N225" s="56">
        <f>((K225*G225)*L225)*0.00220462*(1-M225)</f>
        <v>0.44850701095200002</v>
      </c>
      <c r="O225" s="80"/>
      <c r="P225" s="58">
        <f>P227*$N225*0.667</f>
        <v>0</v>
      </c>
      <c r="Q225" s="58">
        <f t="shared" ref="Q225:AA225" si="417">Q227*$N225*0.667</f>
        <v>0</v>
      </c>
      <c r="R225" s="58">
        <f t="shared" si="417"/>
        <v>0</v>
      </c>
      <c r="S225" s="58">
        <f t="shared" si="417"/>
        <v>0</v>
      </c>
      <c r="T225" s="58">
        <f t="shared" si="417"/>
        <v>0</v>
      </c>
      <c r="U225" s="58">
        <f t="shared" si="417"/>
        <v>0</v>
      </c>
      <c r="V225" s="58">
        <f t="shared" si="417"/>
        <v>972.25107299119804</v>
      </c>
      <c r="W225" s="58">
        <f t="shared" si="417"/>
        <v>897.46252891495214</v>
      </c>
      <c r="X225" s="58">
        <f t="shared" si="417"/>
        <v>897.46252891495214</v>
      </c>
      <c r="Y225" s="58">
        <f t="shared" si="417"/>
        <v>897.46252891495214</v>
      </c>
      <c r="Z225" s="58">
        <f t="shared" si="417"/>
        <v>897.46252891495214</v>
      </c>
      <c r="AA225" s="58">
        <f t="shared" si="417"/>
        <v>897.46252891495214</v>
      </c>
      <c r="AB225" s="59">
        <f>SUM(P225:AA225)</f>
        <v>5459.5637175659595</v>
      </c>
      <c r="AC225" s="83"/>
      <c r="AD225" s="60"/>
      <c r="AE225" s="84">
        <v>1.2999999999999999E-2</v>
      </c>
      <c r="AF225" s="49">
        <v>0.39</v>
      </c>
      <c r="AG225" s="55">
        <v>0</v>
      </c>
      <c r="AH225" s="62">
        <f>((SUM(AC225:AE225)*G225)*AF225)*0.00220462*(1-AG225)</f>
        <v>1.8107425908E-3</v>
      </c>
      <c r="AI225" s="58">
        <f>AI227*$AH225*0.667</f>
        <v>0</v>
      </c>
      <c r="AJ225" s="58">
        <f t="shared" ref="AJ225:AT225" si="418">AJ227*$AH225*0.667</f>
        <v>0</v>
      </c>
      <c r="AK225" s="58">
        <f t="shared" si="418"/>
        <v>0</v>
      </c>
      <c r="AL225" s="58">
        <f t="shared" si="418"/>
        <v>0</v>
      </c>
      <c r="AM225" s="58">
        <f t="shared" si="418"/>
        <v>0</v>
      </c>
      <c r="AN225" s="58">
        <f t="shared" si="418"/>
        <v>0</v>
      </c>
      <c r="AO225" s="58">
        <f t="shared" si="418"/>
        <v>3.9252372512067004</v>
      </c>
      <c r="AP225" s="58">
        <f t="shared" si="418"/>
        <v>3.6232959241908005</v>
      </c>
      <c r="AQ225" s="58">
        <f t="shared" si="418"/>
        <v>3.6232959241908005</v>
      </c>
      <c r="AR225" s="58">
        <f t="shared" si="418"/>
        <v>3.6232959241908005</v>
      </c>
      <c r="AS225" s="58">
        <f t="shared" si="418"/>
        <v>3.6232959241908005</v>
      </c>
      <c r="AT225" s="58">
        <f t="shared" si="418"/>
        <v>3.6232959241908005</v>
      </c>
      <c r="AU225" s="59">
        <f>SUM(AI225:AT225)</f>
        <v>22.041716872160702</v>
      </c>
      <c r="AV225" s="63">
        <f>AU225+AB225</f>
        <v>5481.60543443812</v>
      </c>
    </row>
    <row r="226" spans="1:48" ht="15.6">
      <c r="A226" s="87" t="s">
        <v>175</v>
      </c>
      <c r="B226" s="49" t="s">
        <v>52</v>
      </c>
      <c r="C226" s="49" t="s">
        <v>53</v>
      </c>
      <c r="D226" s="50" t="s">
        <v>61</v>
      </c>
      <c r="E226" s="50" t="s">
        <v>62</v>
      </c>
      <c r="F226" s="49">
        <v>2029</v>
      </c>
      <c r="G226" s="51">
        <v>162</v>
      </c>
      <c r="H226" s="51" t="s">
        <v>63</v>
      </c>
      <c r="I226" s="81"/>
      <c r="J226" s="82"/>
      <c r="K226" s="83">
        <v>3.22</v>
      </c>
      <c r="L226" s="49">
        <v>0.39</v>
      </c>
      <c r="M226" s="55">
        <v>0</v>
      </c>
      <c r="N226" s="56">
        <f>((K226*G226)*L226)*0.00220462*(1-M226)</f>
        <v>0.44850701095200002</v>
      </c>
      <c r="O226" s="80"/>
      <c r="P226" s="58">
        <f>P227*$N226*0.667</f>
        <v>0</v>
      </c>
      <c r="Q226" s="58">
        <f t="shared" ref="Q226:AA226" si="419">Q227*$N226*0.667</f>
        <v>0</v>
      </c>
      <c r="R226" s="58">
        <f t="shared" si="419"/>
        <v>0</v>
      </c>
      <c r="S226" s="58">
        <f t="shared" si="419"/>
        <v>0</v>
      </c>
      <c r="T226" s="58">
        <f t="shared" si="419"/>
        <v>0</v>
      </c>
      <c r="U226" s="58">
        <f t="shared" si="419"/>
        <v>0</v>
      </c>
      <c r="V226" s="58">
        <f t="shared" si="419"/>
        <v>972.25107299119804</v>
      </c>
      <c r="W226" s="58">
        <f t="shared" si="419"/>
        <v>897.46252891495214</v>
      </c>
      <c r="X226" s="58">
        <f t="shared" si="419"/>
        <v>897.46252891495214</v>
      </c>
      <c r="Y226" s="58">
        <f t="shared" si="419"/>
        <v>897.46252891495214</v>
      </c>
      <c r="Z226" s="58">
        <f t="shared" si="419"/>
        <v>897.46252891495214</v>
      </c>
      <c r="AA226" s="58">
        <f t="shared" si="419"/>
        <v>897.46252891495214</v>
      </c>
      <c r="AB226" s="59">
        <f>SUM(P226:AA226)</f>
        <v>5459.5637175659595</v>
      </c>
      <c r="AC226" s="83"/>
      <c r="AD226" s="60"/>
      <c r="AE226" s="84">
        <v>1.2999999999999999E-2</v>
      </c>
      <c r="AF226" s="49">
        <v>0.39</v>
      </c>
      <c r="AG226" s="55">
        <v>0</v>
      </c>
      <c r="AH226" s="62">
        <f>((SUM(AC226:AE226)*G226)*AF226)*0.00220462*(1-AG226)</f>
        <v>1.8107425908E-3</v>
      </c>
      <c r="AI226" s="58">
        <f>AI227*$AH226*0.667</f>
        <v>0</v>
      </c>
      <c r="AJ226" s="58">
        <f t="shared" ref="AJ226:AT226" si="420">AJ227*$AH226*0.667</f>
        <v>0</v>
      </c>
      <c r="AK226" s="58">
        <f t="shared" si="420"/>
        <v>0</v>
      </c>
      <c r="AL226" s="58">
        <f t="shared" si="420"/>
        <v>0</v>
      </c>
      <c r="AM226" s="58">
        <f t="shared" si="420"/>
        <v>0</v>
      </c>
      <c r="AN226" s="58">
        <f t="shared" si="420"/>
        <v>0</v>
      </c>
      <c r="AO226" s="58">
        <f t="shared" si="420"/>
        <v>3.9252372512067004</v>
      </c>
      <c r="AP226" s="58">
        <f t="shared" si="420"/>
        <v>3.6232959241908005</v>
      </c>
      <c r="AQ226" s="58">
        <f t="shared" si="420"/>
        <v>3.6232959241908005</v>
      </c>
      <c r="AR226" s="58">
        <f t="shared" si="420"/>
        <v>3.6232959241908005</v>
      </c>
      <c r="AS226" s="58">
        <f t="shared" si="420"/>
        <v>3.6232959241908005</v>
      </c>
      <c r="AT226" s="58">
        <f t="shared" si="420"/>
        <v>3.6232959241908005</v>
      </c>
      <c r="AU226" s="59">
        <f>SUM(AI226:AT226)</f>
        <v>22.041716872160702</v>
      </c>
      <c r="AV226" s="63">
        <f>AU226+AB226</f>
        <v>5481.60543443812</v>
      </c>
    </row>
    <row r="227" spans="1:48" ht="30.6" thickBot="1">
      <c r="A227" s="96" t="s">
        <v>176</v>
      </c>
      <c r="B227" s="97"/>
      <c r="C227" s="97" t="s">
        <v>57</v>
      </c>
      <c r="D227" s="98">
        <v>0.66700000000000004</v>
      </c>
      <c r="E227" s="99"/>
      <c r="F227" s="97"/>
      <c r="G227" s="100"/>
      <c r="H227" s="100"/>
      <c r="I227" s="101"/>
      <c r="J227" s="102"/>
      <c r="K227" s="103"/>
      <c r="L227" s="97"/>
      <c r="M227" s="98"/>
      <c r="N227" s="104"/>
      <c r="O227" s="105" t="s">
        <v>58</v>
      </c>
      <c r="P227" s="105"/>
      <c r="Q227" s="105"/>
      <c r="R227" s="105"/>
      <c r="S227" s="105"/>
      <c r="T227" s="105"/>
      <c r="U227" s="105"/>
      <c r="V227" s="105">
        <v>3250</v>
      </c>
      <c r="W227" s="105">
        <v>3000</v>
      </c>
      <c r="X227" s="105">
        <v>3000</v>
      </c>
      <c r="Y227" s="105">
        <v>3000</v>
      </c>
      <c r="Z227" s="105">
        <v>3000</v>
      </c>
      <c r="AA227" s="105">
        <v>3000</v>
      </c>
      <c r="AB227" s="106"/>
      <c r="AC227" s="103"/>
      <c r="AD227" s="107"/>
      <c r="AE227" s="107"/>
      <c r="AF227" s="97"/>
      <c r="AG227" s="98"/>
      <c r="AH227" s="108"/>
      <c r="AI227" s="105">
        <f t="shared" ref="AI227:AT227" si="421">P227</f>
        <v>0</v>
      </c>
      <c r="AJ227" s="105">
        <f t="shared" si="421"/>
        <v>0</v>
      </c>
      <c r="AK227" s="105">
        <f t="shared" si="421"/>
        <v>0</v>
      </c>
      <c r="AL227" s="105">
        <f t="shared" si="421"/>
        <v>0</v>
      </c>
      <c r="AM227" s="105">
        <f t="shared" si="421"/>
        <v>0</v>
      </c>
      <c r="AN227" s="105">
        <f t="shared" si="421"/>
        <v>0</v>
      </c>
      <c r="AO227" s="105">
        <f t="shared" si="421"/>
        <v>3250</v>
      </c>
      <c r="AP227" s="105">
        <f t="shared" si="421"/>
        <v>3000</v>
      </c>
      <c r="AQ227" s="105">
        <f t="shared" si="421"/>
        <v>3000</v>
      </c>
      <c r="AR227" s="105">
        <f t="shared" si="421"/>
        <v>3000</v>
      </c>
      <c r="AS227" s="105">
        <f t="shared" si="421"/>
        <v>3000</v>
      </c>
      <c r="AT227" s="105">
        <f t="shared" si="421"/>
        <v>3000</v>
      </c>
      <c r="AU227" s="106"/>
      <c r="AV227" s="109"/>
    </row>
    <row r="228" spans="1:48" ht="22.9">
      <c r="A228" s="110"/>
      <c r="B228" s="111"/>
      <c r="C228" s="111"/>
      <c r="D228" s="112"/>
      <c r="E228" s="113"/>
      <c r="F228" s="111"/>
      <c r="G228" s="114"/>
      <c r="H228" s="114"/>
      <c r="I228" s="115"/>
      <c r="J228" s="115"/>
      <c r="K228" s="116"/>
      <c r="L228" s="111"/>
      <c r="M228" s="117"/>
      <c r="N228" s="118"/>
      <c r="O228" s="119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1"/>
      <c r="AC228" s="118"/>
      <c r="AD228" s="122"/>
      <c r="AE228" s="122"/>
      <c r="AF228" s="111"/>
      <c r="AG228" s="111"/>
      <c r="AH228" s="123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0"/>
      <c r="AU228" s="121"/>
      <c r="AV228" s="121"/>
    </row>
    <row r="229" spans="1:48" ht="16.149999999999999" thickBot="1">
      <c r="A229" s="124" t="s">
        <v>177</v>
      </c>
      <c r="B229" s="125"/>
      <c r="C229" s="125"/>
      <c r="D229" s="126"/>
      <c r="E229" s="127"/>
      <c r="F229" s="125"/>
      <c r="G229" s="128"/>
      <c r="H229" s="128"/>
      <c r="I229" s="129"/>
      <c r="J229" s="130"/>
      <c r="K229" s="131"/>
      <c r="L229" s="125"/>
      <c r="M229" s="131"/>
      <c r="N229" s="131"/>
      <c r="O229" s="132"/>
      <c r="P229" s="133">
        <f>SUM(P3:P6,P8:P11,P13:P16,P18:P21,P23:P26,P28:P31,P33:P36,P38:P41,P43:P46,P48:P51,P53:P56,P58:P61,P63:P66,P68:P71,P73:P76,P78:P81,P83:P86,P88:P91,P93:P96,P98:P101,P103:P106,P108:P111,P113:P116,P118:P121,P123:P126,P128:P131,P133:P136,P138:P141,P143:P146,P148:P151,P153:P156,P158:P161,P163:P166,P169:P171,P168,P173:P176,P178:P183,P185:P190,P192:P196,P197,P199:P204,P206:P208,P210:P212,P214:P216,P218:P221,P223:P226)</f>
        <v>320819.1009261139</v>
      </c>
      <c r="Q229" s="133">
        <f t="shared" ref="Q229:AA229" si="422">SUM(Q3:Q6,Q8:Q11,Q13:Q16,Q18:Q21,Q23:Q26,Q28:Q31,Q33:Q36,Q38:Q41,Q43:Q46,Q48:Q51,Q53:Q56,Q58:Q61,Q63:Q66,Q68:Q71,Q73:Q76,Q78:Q81,Q83:Q86,Q88:Q91,Q93:Q96,Q98:Q101,Q103:Q106,Q108:Q111,Q113:Q116,Q118:Q121,Q123:Q126,Q128:Q131,Q133:Q136,Q138:Q141,Q143:Q146,Q148:Q151,Q153:Q156,Q158:Q161,Q163:Q166,Q169:Q171,Q168,Q173:Q176,Q178:Q183,Q185:Q190,Q192:Q196,Q197,Q199:Q204,Q206:Q208,Q210:Q212,Q214:Q216,Q218:Q221,Q223:Q226)</f>
        <v>326586.88252618798</v>
      </c>
      <c r="R229" s="133">
        <f t="shared" si="422"/>
        <v>304323.88972616871</v>
      </c>
      <c r="S229" s="133">
        <f t="shared" si="422"/>
        <v>275956.18111706444</v>
      </c>
      <c r="T229" s="133">
        <f t="shared" si="422"/>
        <v>240354.70502389158</v>
      </c>
      <c r="U229" s="133">
        <f t="shared" si="422"/>
        <v>196165.29466864807</v>
      </c>
      <c r="V229" s="133">
        <f t="shared" si="422"/>
        <v>153253.19035953964</v>
      </c>
      <c r="W229" s="133">
        <f t="shared" si="422"/>
        <v>132598.61749788222</v>
      </c>
      <c r="X229" s="133">
        <f t="shared" si="422"/>
        <v>147445.92520900758</v>
      </c>
      <c r="Y229" s="133">
        <f t="shared" si="422"/>
        <v>147761.93504498209</v>
      </c>
      <c r="Z229" s="133">
        <f t="shared" si="422"/>
        <v>148446.35695738436</v>
      </c>
      <c r="AA229" s="133">
        <f t="shared" si="422"/>
        <v>147917.00495704392</v>
      </c>
      <c r="AB229" s="134">
        <f>SUM(AB3:AB227)</f>
        <v>2541629.0840139128</v>
      </c>
      <c r="AC229" s="135"/>
      <c r="AD229" s="136"/>
      <c r="AE229" s="136"/>
      <c r="AF229" s="125"/>
      <c r="AG229" s="125"/>
      <c r="AH229" s="137"/>
      <c r="AI229" s="133">
        <f>SUM(AI3:AI6,AI8:AI11,AI13:AI16,AI18:AI21,AI23:AI26,AI28:AI31,AI33:AI36,AI38:AI41,AI43:AI46,AI48:AI51,AI53:AI56,AI58:AI61,AI63:AI66,AI68:AI71,AI73:AI76,AI78:AI81,AI83:AI86,AI88:AI91,AI93:AI96,AI98:AI101,AI103:AI106,AI108:AI111,AI113:AI116,AI118:AI121,AI123:AI126,AI128:AI131,AI133:AI136,AI138:AI141,AI143:AI146,AI148:AI151,AI153:AI156,AI158:AI161,AI163:AI166,AI169:AI171,AI168,AI173:AI176,AI178:AI183,AI185:AI190,AI192:AI196,AI197,AI199:AI204,AI206:AI208,AI210:AI212,AI214:AI216,AI218:AI221,AI223:AI226)</f>
        <v>4606.7918457884207</v>
      </c>
      <c r="AJ229" s="133">
        <f t="shared" ref="AJ229:AT229" si="423">SUM(AJ3:AJ6,AJ8:AJ11,AJ13:AJ16,AJ18:AJ21,AJ23:AJ26,AJ28:AJ31,AJ33:AJ36,AJ38:AJ41,AJ43:AJ46,AJ48:AJ51,AJ53:AJ56,AJ58:AJ61,AJ63:AJ66,AJ68:AJ71,AJ73:AJ76,AJ78:AJ81,AJ83:AJ86,AJ88:AJ91,AJ93:AJ96,AJ98:AJ101,AJ103:AJ106,AJ108:AJ111,AJ113:AJ116,AJ118:AJ121,AJ123:AJ126,AJ128:AJ131,AJ133:AJ136,AJ138:AJ141,AJ143:AJ146,AJ148:AJ151,AJ153:AJ156,AJ158:AJ161,AJ163:AJ166,AJ169:AJ171,AJ168,AJ173:AJ176,AJ178:AJ183,AJ185:AJ190,AJ192:AJ196,AJ197,AJ199:AJ204,AJ206:AJ208,AJ210:AJ212,AJ214:AJ216,AJ218:AJ221,AJ223:AJ226)</f>
        <v>4653.5394526004002</v>
      </c>
      <c r="AK229" s="133">
        <f t="shared" si="423"/>
        <v>4352.2270851301992</v>
      </c>
      <c r="AL229" s="133">
        <f t="shared" si="423"/>
        <v>3799.9987856143257</v>
      </c>
      <c r="AM229" s="133">
        <f t="shared" si="423"/>
        <v>3139.2316389688654</v>
      </c>
      <c r="AN229" s="133">
        <f t="shared" si="423"/>
        <v>2643.7237808344757</v>
      </c>
      <c r="AO229" s="133">
        <f t="shared" si="423"/>
        <v>2134.5764440182056</v>
      </c>
      <c r="AP229" s="133">
        <f t="shared" si="423"/>
        <v>1114.8037554170562</v>
      </c>
      <c r="AQ229" s="133">
        <f t="shared" si="423"/>
        <v>845.69411108757458</v>
      </c>
      <c r="AR229" s="133">
        <f t="shared" si="423"/>
        <v>686.50046234614501</v>
      </c>
      <c r="AS229" s="133">
        <f t="shared" si="423"/>
        <v>690.29149173710198</v>
      </c>
      <c r="AT229" s="133">
        <f t="shared" si="423"/>
        <v>687.85317922274612</v>
      </c>
      <c r="AU229" s="138">
        <f>SUM(AU3:AU227)</f>
        <v>29355.232032765536</v>
      </c>
      <c r="AV229" s="139">
        <f>SUM(AV10:AV227)</f>
        <v>2543853.1248209961</v>
      </c>
    </row>
    <row r="230" spans="1:48" ht="15.6">
      <c r="A230" s="140" t="s">
        <v>178</v>
      </c>
      <c r="B230" s="49"/>
      <c r="C230" s="50"/>
      <c r="D230" s="50"/>
      <c r="E230" s="50"/>
      <c r="F230" s="49"/>
      <c r="G230" s="51"/>
      <c r="H230" s="51"/>
      <c r="I230" s="52"/>
      <c r="J230" s="52"/>
      <c r="K230" s="56"/>
      <c r="L230" s="49"/>
      <c r="M230" s="56"/>
      <c r="N230" s="56"/>
      <c r="O230" s="141"/>
      <c r="P230" s="142">
        <f>P227+P222+P217+P213+P209+P117+P112+P107+P102+P97+P92+P87+P82+P77+P72+P67+P62+P57+P52+P47+P42+P37+P32+P27+P22+P17+P12+P7</f>
        <v>23500</v>
      </c>
      <c r="Q230" s="142">
        <f>Q227+Q222+Q217+Q213+Q209+Q117+Q112+Q107+Q102+Q97+Q92+Q87+Q82+Q77+Q72+Q67+Q62+Q57+Q52+Q47+Q42+Q37+Q32+Q27+Q22+Q17+Q12+Q7</f>
        <v>23500</v>
      </c>
      <c r="R230" s="142">
        <f>R227+R222+R217+R213+R209+R177+R172+R167+R162+R117+R112+R107+R102+R97+R92+R87+R82+R77+R72+R67+R62+R57+R52+R47+R42+R37+R32+R27+R22+R17+R12+R7</f>
        <v>23500</v>
      </c>
      <c r="S230" s="142">
        <f>S227+S222+S217+S213+S209+S177+S172+S167+S162+S117+S112+S107+S102+S97+S92+S87+S82+S77+S72+S67+S62+S57+S52+S47+S42+S37+S32+S27+S22+S17+S12+S7</f>
        <v>25250</v>
      </c>
      <c r="T230" s="142">
        <f>T227+T222+T217+T213+T209+T177+T172+T167+T162+T117+T112+T107+T102+T97+T92+T87+T82+T77+T72+T67+T62+T57+T52+T47+T42+T37+T32+T27+T22+T17+T12+T7</f>
        <v>28000</v>
      </c>
      <c r="U230" s="142">
        <f>U227+U222+U217+U213+U209+U177+U172+U167+U162+U117+U112+U107+U102+U97+U92+U87+U82+U77+U72+U67+U62+U57+U52+U47+U42+U37+U32+U27+U22+U17+U12</f>
        <v>29500</v>
      </c>
      <c r="V230" s="142">
        <f>V227+V222+V217+V213+V209+V177+V172+V167+V162+V117+V112+V107+V102+V97+V92+V87+V82+V77+V72+V67+V62+V57+V52+V47+V42+V37+V32+V27+V22+V17+V12+V7</f>
        <v>29500</v>
      </c>
      <c r="W230" s="142">
        <f>W227+W222+W217+W213+W209+W117+W112+W107+W102+W97+W92+W87+W82+W77+W72+W67+W62+W57+W52+W47+W42+W37+W32+W27+W22+W17+W12+W7</f>
        <v>29500</v>
      </c>
      <c r="X230" s="142">
        <f>X227+X222+X217+X213+X209+X177+X172+X167+X162+X117+X112+X107+X102+X97+X92+X87+X82+X77+X72+X67+X62+X57+X52+X47+X42+X37+X32+X27+X22+X17+X12+X7</f>
        <v>29500</v>
      </c>
      <c r="Y230" s="142">
        <f>Y227+Y222+Y217+Y213+Y209+Y177+Y172+Y167+Y162+Y117+Y112+Y107+Y102+Y97+Y92+Y87+Y82+Y77+Y72+Y67+Y62+Y57+Y52+Y47+Y42+Y37+Y32+Y27+Y22+Y17+Y12+Y7</f>
        <v>29500</v>
      </c>
      <c r="Z230" s="142">
        <f>Z227+Z222+Z217+Z213+Z209+Z177+Z172+Z167+Z162+Z117+Z112+Z107+Z102+Z97+Z92+Z87+Z82+Z77+Z72+Z67+Z62+Z57+Z52+Z47+Z42+Z37+Z32+Z27+Z22+Z17+Z12+Z7</f>
        <v>29500</v>
      </c>
      <c r="AA230" s="142">
        <f>AA227+AA222+AA217+AA213+AA209+AA177+AA172+AA167+AA162+AA117+AA112+AA107+AA102+AA97+AA92+AA87+AA82+AA77+AA72+AA67+AA62+AA57+AA52+AA47+AA42+AA37+AA32+AA27+AA22+AA17+AA12+AA7</f>
        <v>29500</v>
      </c>
      <c r="AB230" s="143"/>
      <c r="AC230" s="56"/>
      <c r="AD230" s="91"/>
      <c r="AE230" s="144"/>
      <c r="AF230" s="49"/>
      <c r="AG230" s="49"/>
      <c r="AH230" s="62"/>
      <c r="AI230" s="142">
        <f>AI227+AI222+AI217+AI213+AI209+AI117+AI112+AI107+AI102+AI97+AI92+AI87+AI82+AI77+AI72+AI67+AI62+AI57+AI52+AI47+AI42+AI37+AI32+AI27+AI22+AI17+AI12+AI7</f>
        <v>23500</v>
      </c>
      <c r="AJ230" s="142">
        <f>AJ227+AJ222+AJ217+AJ213+AJ209+AJ117+AJ112+AJ107+AJ102+AJ97+AJ92+AJ87+AJ82+AJ77+AJ72+AJ67+AJ62+AJ57+AJ52+AJ47+AJ42+AJ37+AJ32+AJ27+AJ22+AJ17+AJ12+AJ7</f>
        <v>23500</v>
      </c>
      <c r="AK230" s="142">
        <f>AK227+AK222+AK217+AK213+AK209+AK177+AK172+AK167+AK162+AK117+AK112+AK107+AK102+AK97+AK92+AK87+AK82+AK77+AK72+AK67+AK62+AK57+AK52+AK47+AK42+AK37+AK32+AK27+AK22+AK17+AK12+AK7</f>
        <v>23500</v>
      </c>
      <c r="AL230" s="142">
        <f>AL227+AL222+AL217+AL213+AL209+AL177+AL172+AL167+AL162+AL117+AL112+AL107+AL102+AL97+AL92+AL87+AL82+AL77+AL72+AL67+AL62+AL57+AL52+AL47+AL42+AL37+AL32+AL27+AL22+AL17+AL12+AL7</f>
        <v>25250</v>
      </c>
      <c r="AM230" s="142">
        <f>AM227+AM222+AM217+AM213+AM209+AM177+AM172+AM167+AM162+AM117+AM112+AM107+AM102+AM97+AM92+AM87+AM82+AM77+AM72+AM67+AM62+AM57+AM52+AM47+AM42+AM37+AM32+AM27+AM22+AM17+AM12+AM7</f>
        <v>28000</v>
      </c>
      <c r="AN230" s="142">
        <f>AN227+AN222+AN217+AN213+AN209+AN177+AN172+AN167+AN162+AN117+AN112+AN107+AN102+AN97+AN92+AN87+AN82+AN77+AN72+AN67+AN62+AN57+AN52+AN47+AN42+AN37+AN32+AN27+AN22+AN17+AN12</f>
        <v>29500</v>
      </c>
      <c r="AO230" s="142">
        <f>AO227+AO222+AO217+AO213+AO209+AO177+AO172+AO167+AO162+AO117+AO112+AO107+AO102+AO97+AO92+AO87+AO82+AO77+AO72+AO67+AO62+AO57+AO52+AO47+AO42+AO37+AO32+AO27+AO22+AO17+AO12+AO7</f>
        <v>29500</v>
      </c>
      <c r="AP230" s="142">
        <f>AP227+AP222+AP217+AP213+AP209+AP117+AP112+AP107+AP102+AP97+AP92+AP87+AP82+AP77+AP72+AP67+AP62+AP57+AP52+AP47+AP42+AP37+AP32+AP27+AP22+AP17+AP12+AP7</f>
        <v>29500</v>
      </c>
      <c r="AQ230" s="142">
        <f>AQ227+AQ222+AQ217+AQ213+AQ209+AQ177+AQ172+AQ167+AQ162+AQ117+AQ112+AQ107+AQ102+AQ97+AQ92+AQ87+AQ82+AQ77+AQ72+AQ67+AQ62+AQ57+AQ52+AQ47+AQ42+AQ37+AQ32+AQ27+AQ22+AQ17+AQ12+AQ7</f>
        <v>29500</v>
      </c>
      <c r="AR230" s="142">
        <f>AR227+AR222+AR217+AR213+AR209+AR177+AR172+AR167+AR162+AR117+AR112+AR107+AR102+AR97+AR92+AR87+AR82+AR77+AR72+AR67+AR62+AR57+AR52+AR47+AR42+AR37+AR32+AR27+AR22+AR17+AR12+AR7</f>
        <v>29500</v>
      </c>
      <c r="AS230" s="142">
        <f>AS227+AS222+AS217+AS213+AS209+AS177+AS172+AS167+AS162+AS117+AS112+AS107+AS102+AS97+AS92+AS87+AS82+AS77+AS72+AS67+AS62+AS57+AS52+AS47+AS42+AS37+AS32+AS27+AS22+AS17+AS12+AS7</f>
        <v>29500</v>
      </c>
      <c r="AT230" s="142">
        <f>AT227+AT222+AT217+AT213+AT209+AT177+AT172+AT167+AT162+AT117+AT112+AT107+AT102+AT97+AT92+AT87+AT82+AT77+AT72+AT67+AT62+AT57+AT52+AT47+AT42+AT37+AT32+AT27+AT22+AT17+AT12+AT7</f>
        <v>29500</v>
      </c>
      <c r="AU230" s="143"/>
      <c r="AV230" s="143"/>
    </row>
    <row r="231" spans="1:48" ht="15.6">
      <c r="A231" s="140" t="s">
        <v>179</v>
      </c>
      <c r="B231" s="49"/>
      <c r="C231" s="50"/>
      <c r="D231" s="50"/>
      <c r="E231" s="50"/>
      <c r="F231" s="49"/>
      <c r="G231" s="51"/>
      <c r="H231" s="51"/>
      <c r="I231" s="52"/>
      <c r="J231" s="52"/>
      <c r="K231" s="56"/>
      <c r="L231" s="49"/>
      <c r="M231" s="56"/>
      <c r="N231" s="56"/>
      <c r="O231" s="141"/>
      <c r="P231" s="142">
        <f>P205+P198+P191+P184+P157+P152+P147+P142+P137+P132+P127+P122+P162+P167</f>
        <v>13500</v>
      </c>
      <c r="Q231" s="142">
        <f>Q205+Q198+Q191+Q184+Q157+Q152+Q147+Q142+Q137+Q132+Q127+Q122+Q177+Q172+Q167+Q162</f>
        <v>13500</v>
      </c>
      <c r="R231" s="142">
        <f>R205+R198+R184+R191+R157+R152+R147+R142+R137+R132+R127+R122</f>
        <v>13500</v>
      </c>
      <c r="S231" s="142">
        <f>S205+S198+S191+S184+S157+S152+S147+S142+S137+S132+S127+S122</f>
        <v>13500</v>
      </c>
      <c r="T231" s="142">
        <f>T205+T198+T191+T184+T157+T152+T147+T142+T137+T132+T127+T122</f>
        <v>13500</v>
      </c>
      <c r="U231" s="142">
        <f>U205+U198+U191+U184+U157+U152+U147+U142+U137+U132+U127+U122</f>
        <v>13500</v>
      </c>
      <c r="V231" s="142">
        <f>V205+V198+V191+V184+V157+V152+V147+V142+V137+V132+V127+V122</f>
        <v>13500</v>
      </c>
      <c r="W231" s="142">
        <f>W205+W198+W191+W184+W177+W172+W167+W162+W157+W152+W147+W142+W137+W132+W127+W122</f>
        <v>13500</v>
      </c>
      <c r="X231" s="142">
        <f>X205+X198+X191+X184+X157+X152+X147+X142+X137+X132+X127+X122</f>
        <v>13500</v>
      </c>
      <c r="Y231" s="142">
        <f>Y205+Y198+Y191+Y184+Y157+Y152+Y147+Y142+Y137+Y132+Y127+Y122</f>
        <v>13500</v>
      </c>
      <c r="Z231" s="142">
        <f>Z205+Z198+Z191+Z184+Z157+Z152+Z147+Z142+Z137+Z132+Z127+Z122</f>
        <v>13500</v>
      </c>
      <c r="AA231" s="142">
        <f>AA205+AA198+AA191+AA184+AA157+AA152+AA147+AA142+AA137+AA132+AA127+AA122</f>
        <v>13500</v>
      </c>
      <c r="AB231" s="143"/>
      <c r="AC231" s="56"/>
      <c r="AD231" s="91"/>
      <c r="AE231" s="144"/>
      <c r="AF231" s="49"/>
      <c r="AG231" s="49"/>
      <c r="AH231" s="62"/>
      <c r="AI231" s="142">
        <f>AI205+AI198+AI191+AI184+AI157+AI152+AI147+AI142+AI137+AI132+AI127+AI122+AI162+AI167</f>
        <v>13500</v>
      </c>
      <c r="AJ231" s="142">
        <f>AJ205+AJ198+AJ191+AJ184+AJ157+AJ152+AJ147+AJ142+AJ137+AJ132+AJ127+AJ122+AJ177+AJ172+AJ167+AJ162</f>
        <v>13500</v>
      </c>
      <c r="AK231" s="142">
        <f>AK205+AK198+AK184+AK191+AK157+AK152+AK147+AK142+AK137+AK132+AK127+AK122</f>
        <v>13500</v>
      </c>
      <c r="AL231" s="142">
        <f>AL205+AL198+AL191+AL184+AL157+AL152+AL147+AL142+AL137+AL132+AL127+AL122</f>
        <v>13500</v>
      </c>
      <c r="AM231" s="142">
        <f>AM205+AM198+AM191+AM184+AM157+AM152+AM147+AM142+AM137+AM132+AM127+AM122</f>
        <v>13500</v>
      </c>
      <c r="AN231" s="142">
        <f>AN205+AN198+AN191+AN184+AN157+AN152+AN147+AN142+AN137+AN132+AN127+AN122</f>
        <v>13500</v>
      </c>
      <c r="AO231" s="142">
        <f>AO205+AO198+AO191+AO184+AO157+AO152+AO147+AO142+AO137+AO132+AO127+AO122</f>
        <v>13500</v>
      </c>
      <c r="AP231" s="142">
        <f>AP205+AP198+AP191+AP184+AP177+AP172+AP167+AP162+AP157+AP152+AP147+AP142+AP137+AP132+AP127+AP122</f>
        <v>13500</v>
      </c>
      <c r="AQ231" s="142">
        <f>AQ205+AQ198+AQ191+AQ184+AQ157+AQ152+AQ147+AQ142+AQ137+AQ132+AQ127+AQ122</f>
        <v>13500</v>
      </c>
      <c r="AR231" s="142">
        <f>AR205+AR198+AR191+AR184+AR157+AR152+AR147+AR142+AR137+AR132+AR127+AR122</f>
        <v>13500</v>
      </c>
      <c r="AS231" s="142">
        <f>AS205+AS198+AS191+AS184+AS157+AS152+AS147+AS142+AS137+AS132+AS127+AS122</f>
        <v>13500</v>
      </c>
      <c r="AT231" s="142">
        <f>AT205+AT198+AT191+AT184+AT157+AT152+AT147+AT142+AT137+AT132+AT127+AT122</f>
        <v>13500</v>
      </c>
      <c r="AU231" s="143"/>
      <c r="AV231" s="143"/>
    </row>
    <row r="232" spans="1:48" ht="15.6">
      <c r="A232" s="145" t="s">
        <v>180</v>
      </c>
      <c r="B232" s="146"/>
      <c r="C232" s="147"/>
      <c r="D232" s="147"/>
      <c r="E232" s="147"/>
      <c r="F232" s="146"/>
      <c r="G232" s="148"/>
      <c r="H232" s="148"/>
      <c r="I232" s="81"/>
      <c r="J232" s="81"/>
      <c r="K232" s="149"/>
      <c r="L232" s="146"/>
      <c r="M232" s="149"/>
      <c r="N232" s="149"/>
      <c r="O232" s="57"/>
      <c r="P232" s="150">
        <f t="shared" ref="P232:U232" si="424">P227+P222+P217+P213+P205+P198+P191+P184+P177+P172+P167+P162+P157+P152+P147+P142+P137+P132+P127+P122+P117+P112+P107+P102+P97+P92+P87+P82+P77+P72+P67+P62+P57+P52+P47+P42+P37+P32+P27+P22+P17+P12+P7+P209</f>
        <v>37000</v>
      </c>
      <c r="Q232" s="150">
        <f t="shared" si="424"/>
        <v>37000</v>
      </c>
      <c r="R232" s="150">
        <f t="shared" si="424"/>
        <v>37000</v>
      </c>
      <c r="S232" s="150">
        <f t="shared" si="424"/>
        <v>38750</v>
      </c>
      <c r="T232" s="150">
        <f t="shared" si="424"/>
        <v>41500</v>
      </c>
      <c r="U232" s="150">
        <f t="shared" si="424"/>
        <v>43000</v>
      </c>
      <c r="V232" s="150">
        <f>V227+V222+V217+V213+V209+V205+V198+V191+V184+V177+V172+V167+V162+V157+V152+V147+V142+V137+V132+V127+V122+V117+V112+V107+V102+V97+V92+V87+V82+V77+V72+V67+V62+V57+V52+V47+V42+V37+V32+V27+V22+V17+V12+V7</f>
        <v>43000</v>
      </c>
      <c r="W232" s="150">
        <f>W227+W222+W217+W213+W209+W205+W198+W191+W184+W177+W172+W167+W162+W157+W152+W147+W142+W137+W132+W127+W122+W117+W112+W107+W102+W97+W92+W87+W82+W77+W72+W67+W62+W57+W52+W47+W42+W37+W32+W27+W22+W17+W12+W7</f>
        <v>43000</v>
      </c>
      <c r="X232" s="150">
        <f>X227+X222+X217+X213+X205+X198+X191+X184+X177+X172+X167+X162+X157+X152+X147+X142+X137+X132+X127+X122+X117+X112+X107+X102+X97+X92+X87+X82+X77+X72+X67+X62+X57+X52+X47+X42+X37+X32+X27+X22+X17+X12+X7+X209</f>
        <v>43000</v>
      </c>
      <c r="Y232" s="150">
        <f>Y227+Y222+Y217+Y213+Y205+Y198+Y191+Y184+Y177+Y172+Y167+Y162+Y157+Y152+Y147+Y142+Y137+Y132+Y127+Y122+Y117+Y112+Y107+Y102+Y97+Y92+Y87+Y82+Y77+Y72+Y67+Y62+Y57+Y52+Y47+Y42+Y37+Y32+Y27+Y22+Y17+Y12+Y7+Y209</f>
        <v>43000</v>
      </c>
      <c r="Z232" s="150">
        <f>Z227+Z222+Z217+Z213+Z205+Z198+Z191+Z184+Z177+Z172+Z167+Z162+Z157+Z152+Z147+Z142+Z137+Z132+Z127+Z122+Z117+Z112+Z107+Z102+Z97+Z92+Z87+Z82+Z77+Z72+Z67+Z62+Z57+Z52+Z47+Z42+Z37+Z32+Z27+Z22+Z17+Z12+Z7+Z209</f>
        <v>43000</v>
      </c>
      <c r="AA232" s="150">
        <f>AA227+AA222+AA217+AA213+AA205+AA198+AA191+AA184+AA177+AA172+AA167+AA162+AA157+AA152+AA147+AA142+AA137+AA132+AA127+AA122+AA117+AA112+AA107+AA102+AA97+AA92+AA87+AA82+AA77+AA72+AA67+AA62+AA57+AA52+AA47+AA42+AA37+AA32+AA27+AA22+AA17+AA12+AA7+AA209</f>
        <v>43000</v>
      </c>
      <c r="AB232" s="151"/>
      <c r="AC232" s="149"/>
      <c r="AD232" s="60"/>
      <c r="AE232" s="61"/>
      <c r="AF232" s="146"/>
      <c r="AG232" s="146"/>
      <c r="AH232" s="152"/>
      <c r="AI232" s="150">
        <f t="shared" ref="AI232:AN232" si="425">AI227+AI222+AI217+AI213+AI205+AI198+AI191+AI184+AI177+AI172+AI167+AI162+AI157+AI152+AI147+AI142+AI137+AI132+AI127+AI122+AI117+AI112+AI107+AI102+AI97+AI92+AI87+AI82+AI77+AI72+AI67+AI62+AI57+AI52+AI47+AI42+AI37+AI32+AI27+AI22+AI17+AI12+AI7+AI209</f>
        <v>37000</v>
      </c>
      <c r="AJ232" s="150">
        <f t="shared" si="425"/>
        <v>37000</v>
      </c>
      <c r="AK232" s="150">
        <f t="shared" si="425"/>
        <v>37000</v>
      </c>
      <c r="AL232" s="150">
        <f t="shared" si="425"/>
        <v>38750</v>
      </c>
      <c r="AM232" s="150">
        <f t="shared" si="425"/>
        <v>41500</v>
      </c>
      <c r="AN232" s="150">
        <f t="shared" si="425"/>
        <v>43000</v>
      </c>
      <c r="AO232" s="150">
        <f>AO227+AO222+AO217+AO213+AO209+AO205+AO198+AO191+AO184+AO177+AO172+AO167+AO162+AO157+AO152+AO147+AO142+AO137+AO132+AO127+AO122+AO117+AO112+AO107+AO102+AO97+AO92+AO87+AO82+AO77+AO72+AO67+AO62+AO57+AO52+AO47+AO42+AO37+AO32+AO27+AO22+AO17+AO12+AO7</f>
        <v>43000</v>
      </c>
      <c r="AP232" s="150">
        <f>AP227+AP222+AP217+AP213+AP209+AP205+AP198+AP191+AP184+AP177+AP172+AP167+AP162+AP157+AP152+AP147+AP142+AP137+AP132+AP127+AP122+AP117+AP112+AP107+AP102+AP97+AP92+AP87+AP82+AP77+AP72+AP67+AP62+AP57+AP52+AP47+AP42+AP37+AP32+AP27+AP22+AP17+AP12+AP7</f>
        <v>43000</v>
      </c>
      <c r="AQ232" s="150">
        <f>AQ227+AQ222+AQ217+AQ213+AQ205+AQ198+AQ191+AQ184+AQ177+AQ172+AQ167+AQ162+AQ157+AQ152+AQ147+AQ142+AQ137+AQ132+AQ127+AQ122+AQ117+AQ112+AQ107+AQ102+AQ97+AQ92+AQ87+AQ82+AQ77+AQ72+AQ67+AQ62+AQ57+AQ52+AQ47+AQ42+AQ37+AQ32+AQ27+AQ22+AQ17+AQ12+AQ7+AQ209</f>
        <v>43000</v>
      </c>
      <c r="AR232" s="150">
        <f>AR227+AR222+AR217+AR213+AR205+AR198+AR191+AR184+AR177+AR172+AR167+AR162+AR157+AR152+AR147+AR142+AR137+AR132+AR127+AR122+AR117+AR112+AR107+AR102+AR97+AR92+AR87+AR82+AR77+AR72+AR67+AR62+AR57+AR52+AR47+AR42+AR37+AR32+AR27+AR22+AR17+AR12+AR7+AR209</f>
        <v>43000</v>
      </c>
      <c r="AS232" s="150">
        <f>AS227+AS222+AS217+AS213+AS205+AS198+AS191+AS184+AS177+AS172+AS167+AS162+AS157+AS152+AS147+AS142+AS137+AS132+AS127+AS122+AS117+AS112+AS107+AS102+AS97+AS92+AS87+AS82+AS77+AS72+AS67+AS62+AS57+AS52+AS47+AS42+AS37+AS32+AS27+AS22+AS17+AS12+AS7+AS209</f>
        <v>43000</v>
      </c>
      <c r="AT232" s="150">
        <f>AT227+AT222+AT217+AT213+AT205+AT198+AT191+AT184+AT177+AT172+AT167+AT162+AT157+AT152+AT147+AT142+AT137+AT132+AT127+AT122+AT117+AT112+AT107+AT102+AT97+AT92+AT87+AT82+AT77+AT72+AT67+AT62+AT57+AT52+AT47+AT42+AT37+AT32+AT27+AT22+AT17+AT12+AT7+AT209</f>
        <v>43000</v>
      </c>
      <c r="AU232" s="151"/>
      <c r="AV232" s="151"/>
    </row>
    <row r="233" spans="1:48" ht="22.9">
      <c r="A233" s="153"/>
      <c r="B233" s="154"/>
      <c r="C233" s="155"/>
      <c r="D233" s="155"/>
      <c r="E233" s="155"/>
      <c r="F233" s="154"/>
      <c r="G233" s="156"/>
      <c r="H233" s="156"/>
      <c r="I233" s="157"/>
      <c r="J233" s="157"/>
      <c r="K233" s="116"/>
      <c r="L233" s="158"/>
      <c r="N233" s="160"/>
      <c r="O233" s="161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  <c r="AA233" s="162"/>
      <c r="AB233" s="163"/>
      <c r="AC233" s="160"/>
      <c r="AD233" s="164"/>
      <c r="AE233" s="165"/>
      <c r="AF233" s="158"/>
      <c r="AG233" s="158"/>
      <c r="AH233" s="166"/>
      <c r="AI233" s="162"/>
      <c r="AJ233" s="162"/>
      <c r="AK233" s="162"/>
      <c r="AL233" s="162"/>
      <c r="AM233" s="162"/>
      <c r="AN233" s="162"/>
      <c r="AO233" s="162"/>
      <c r="AP233" s="162"/>
      <c r="AQ233" s="162"/>
      <c r="AR233" s="162"/>
      <c r="AS233" s="162"/>
      <c r="AT233" s="162"/>
      <c r="AU233" s="163"/>
      <c r="AV233" s="163"/>
    </row>
    <row r="234" spans="1:48" ht="15.75" customHeight="1">
      <c r="A234" s="153" t="s">
        <v>181</v>
      </c>
      <c r="B234" s="167" t="s">
        <v>182</v>
      </c>
      <c r="C234" s="168" t="s">
        <v>183</v>
      </c>
      <c r="D234" s="168" t="s">
        <v>184</v>
      </c>
      <c r="E234" s="169">
        <v>1.3</v>
      </c>
      <c r="F234" s="85">
        <v>5.0000000000000001E-3</v>
      </c>
      <c r="G234" s="170"/>
      <c r="K234" s="116"/>
      <c r="L234" s="171"/>
      <c r="N234" s="172"/>
      <c r="O234" s="173"/>
      <c r="P234" s="173"/>
      <c r="V234" s="174"/>
      <c r="AB234"/>
      <c r="AF234"/>
      <c r="AH234"/>
      <c r="AU234"/>
      <c r="AV234"/>
    </row>
    <row r="235" spans="1:48" ht="15.75" customHeight="1">
      <c r="A235" s="140" t="s">
        <v>185</v>
      </c>
      <c r="B235" s="51" t="s">
        <v>186</v>
      </c>
      <c r="C235" s="52" t="s">
        <v>187</v>
      </c>
      <c r="D235" s="52" t="s">
        <v>188</v>
      </c>
      <c r="E235" s="56">
        <v>3.22</v>
      </c>
      <c r="F235" s="84">
        <v>1.2999999999999999E-2</v>
      </c>
      <c r="G235" s="170"/>
      <c r="K235" s="116"/>
      <c r="L235" s="158"/>
      <c r="N235" s="160"/>
      <c r="O235" s="165"/>
      <c r="P235" s="173"/>
      <c r="AB235"/>
      <c r="AF235"/>
      <c r="AH235"/>
      <c r="AU235"/>
      <c r="AV235"/>
    </row>
    <row r="236" spans="1:48" ht="22.9">
      <c r="A236" s="140" t="s">
        <v>189</v>
      </c>
      <c r="B236" s="51" t="s">
        <v>190</v>
      </c>
      <c r="C236" s="52" t="s">
        <v>191</v>
      </c>
      <c r="D236" s="52" t="s">
        <v>192</v>
      </c>
      <c r="E236" s="175">
        <f>0.52/1340.482</f>
        <v>3.8792016602983109E-4</v>
      </c>
      <c r="F236" s="84">
        <v>0</v>
      </c>
      <c r="G236" s="170"/>
      <c r="K236" s="116"/>
      <c r="L236" s="158"/>
      <c r="N236" s="160"/>
      <c r="O236" s="165"/>
      <c r="P236" s="173"/>
      <c r="AB236"/>
      <c r="AF236"/>
      <c r="AH236"/>
      <c r="AU236"/>
      <c r="AV236"/>
    </row>
    <row r="237" spans="1:48" ht="52.5" customHeight="1">
      <c r="A237" s="140" t="s">
        <v>193</v>
      </c>
      <c r="B237" s="346" t="s">
        <v>194</v>
      </c>
      <c r="C237" s="347"/>
      <c r="D237" s="348"/>
      <c r="E237" s="346" t="s">
        <v>195</v>
      </c>
      <c r="F237" s="348"/>
      <c r="G237" s="170"/>
      <c r="K237" s="116"/>
      <c r="L237" s="158"/>
      <c r="N237" s="160"/>
      <c r="O237" s="165"/>
      <c r="P237" s="173"/>
      <c r="AB237"/>
      <c r="AF237"/>
      <c r="AH237"/>
      <c r="AU237"/>
      <c r="AV237"/>
    </row>
    <row r="238" spans="1:48" ht="22.9">
      <c r="A238" s="110" t="s">
        <v>196</v>
      </c>
      <c r="B238" s="176">
        <v>0.74570000000000003</v>
      </c>
      <c r="G238" s="116"/>
      <c r="H238" s="116"/>
      <c r="I238" s="177"/>
      <c r="J238" s="177"/>
      <c r="K238" s="116"/>
      <c r="L238" s="177"/>
      <c r="N238" s="178"/>
      <c r="O238" s="116"/>
      <c r="AB238"/>
      <c r="AF238"/>
      <c r="AH238"/>
      <c r="AU238"/>
      <c r="AV238"/>
    </row>
    <row r="239" spans="1:48" ht="22.9">
      <c r="G239" s="116"/>
      <c r="H239" s="116"/>
      <c r="I239" s="177"/>
      <c r="J239" s="177"/>
      <c r="K239" s="116"/>
      <c r="L239" s="177"/>
      <c r="N239" s="178"/>
      <c r="AC239" s="116"/>
      <c r="AD239" s="116"/>
      <c r="AE239" s="116"/>
      <c r="AF239" s="177"/>
      <c r="AH239" s="180"/>
    </row>
    <row r="240" spans="1:48" ht="44.45">
      <c r="G240" s="116"/>
      <c r="H240" s="116"/>
      <c r="I240" s="177"/>
      <c r="J240" s="177"/>
      <c r="K240" s="116"/>
      <c r="L240" s="177"/>
      <c r="M240" s="181"/>
      <c r="N240" s="178"/>
      <c r="O240" s="116"/>
      <c r="AC240" s="116"/>
      <c r="AD240" s="116"/>
      <c r="AE240" s="116"/>
      <c r="AF240" s="177"/>
      <c r="AG240" s="181"/>
      <c r="AH240" s="180"/>
    </row>
    <row r="241" spans="3:38" ht="44.45">
      <c r="G241" s="116"/>
      <c r="H241" s="116"/>
      <c r="I241" s="177"/>
      <c r="J241" s="177"/>
      <c r="K241" s="116"/>
      <c r="L241" s="177"/>
      <c r="M241" s="181"/>
      <c r="N241" s="178"/>
      <c r="O241" s="116"/>
      <c r="AC241" s="116"/>
      <c r="AD241" s="116"/>
      <c r="AE241" s="116"/>
      <c r="AF241" s="177"/>
      <c r="AG241" s="181"/>
      <c r="AH241" s="180"/>
    </row>
    <row r="242" spans="3:38" ht="44.45">
      <c r="G242" s="116"/>
      <c r="H242" s="116"/>
      <c r="I242" s="177"/>
      <c r="J242" s="177"/>
      <c r="K242" s="116"/>
      <c r="L242" s="177"/>
      <c r="M242" s="181"/>
      <c r="N242" s="178"/>
      <c r="O242" s="116"/>
      <c r="AC242" s="116"/>
      <c r="AD242" s="116"/>
      <c r="AE242" s="116"/>
      <c r="AF242" s="177"/>
      <c r="AG242" s="181"/>
      <c r="AH242" s="180"/>
    </row>
    <row r="243" spans="3:38" ht="44.45">
      <c r="G243" s="116"/>
      <c r="H243" s="116"/>
      <c r="I243" s="177"/>
      <c r="J243" s="177"/>
      <c r="K243" s="116"/>
      <c r="M243" s="181"/>
      <c r="AC243" s="116"/>
      <c r="AD243" s="116"/>
      <c r="AE243" s="116"/>
      <c r="AG243" s="181"/>
    </row>
    <row r="244" spans="3:38" ht="44.45">
      <c r="G244" s="116"/>
      <c r="H244" s="116"/>
      <c r="I244" s="177"/>
      <c r="J244" s="177"/>
      <c r="K244" s="116"/>
      <c r="M244" s="181"/>
      <c r="AC244" s="116"/>
      <c r="AD244" s="116"/>
      <c r="AE244" s="116"/>
      <c r="AG244" s="181"/>
    </row>
    <row r="245" spans="3:38" ht="44.45">
      <c r="G245" s="116"/>
      <c r="H245" s="116"/>
      <c r="I245" s="177"/>
      <c r="J245" s="177"/>
      <c r="K245" s="116"/>
      <c r="M245" s="181"/>
      <c r="AC245" s="116"/>
      <c r="AD245" s="116"/>
      <c r="AE245" s="116"/>
      <c r="AG245" s="181"/>
    </row>
    <row r="246" spans="3:38" ht="44.45">
      <c r="G246" s="116"/>
      <c r="H246" s="116"/>
      <c r="I246" s="177"/>
      <c r="J246" s="177"/>
      <c r="K246" s="116"/>
      <c r="M246" s="181"/>
      <c r="AC246" s="116"/>
      <c r="AD246" s="116"/>
      <c r="AE246" s="116"/>
      <c r="AG246" s="181"/>
    </row>
    <row r="247" spans="3:38" ht="44.45">
      <c r="G247" s="116"/>
      <c r="H247" s="116"/>
      <c r="I247" s="177"/>
      <c r="J247" s="177"/>
      <c r="K247" s="116"/>
      <c r="M247" s="181"/>
      <c r="AC247" s="116"/>
      <c r="AD247" s="116"/>
      <c r="AE247" s="116"/>
      <c r="AG247" s="181"/>
    </row>
    <row r="248" spans="3:38" ht="22.9">
      <c r="G248" s="116"/>
      <c r="H248" s="116"/>
      <c r="I248" s="177"/>
      <c r="J248" s="177"/>
      <c r="K248" s="116"/>
      <c r="AC248" s="116"/>
      <c r="AD248" s="116"/>
      <c r="AE248" s="116"/>
    </row>
    <row r="249" spans="3:38" ht="22.9">
      <c r="G249" s="116"/>
      <c r="H249" s="116"/>
      <c r="I249" s="177"/>
      <c r="J249" s="177"/>
      <c r="K249" s="116"/>
      <c r="AC249" s="116"/>
      <c r="AD249" s="116"/>
      <c r="AE249" s="116"/>
    </row>
    <row r="250" spans="3:38" ht="22.9">
      <c r="G250" s="116"/>
      <c r="H250" s="116"/>
      <c r="I250" s="177"/>
      <c r="J250" s="177"/>
      <c r="K250" s="116"/>
      <c r="AC250" s="116"/>
      <c r="AD250" s="116"/>
      <c r="AE250" s="116"/>
    </row>
    <row r="251" spans="3:38" ht="22.9">
      <c r="G251" s="116"/>
      <c r="H251" s="116"/>
      <c r="I251" s="177"/>
      <c r="J251" s="177"/>
      <c r="K251" s="116"/>
      <c r="AC251" s="116"/>
      <c r="AD251" s="116"/>
      <c r="AE251" s="116"/>
    </row>
    <row r="252" spans="3:38" ht="22.9">
      <c r="G252" s="116"/>
      <c r="H252" s="116"/>
      <c r="I252" s="177"/>
      <c r="J252" s="177"/>
      <c r="K252" s="116"/>
      <c r="AC252" s="116"/>
      <c r="AD252" s="116"/>
      <c r="AE252" s="116"/>
    </row>
    <row r="253" spans="3:38" ht="22.9">
      <c r="G253" s="116"/>
      <c r="H253" s="116"/>
      <c r="I253" s="177"/>
      <c r="J253" s="177"/>
      <c r="K253" s="116"/>
      <c r="AC253" s="116"/>
      <c r="AD253" s="116"/>
      <c r="AE253" s="116"/>
    </row>
    <row r="254" spans="3:38" ht="44.45">
      <c r="C254" s="184"/>
      <c r="D254" s="184"/>
      <c r="E254" s="184"/>
      <c r="F254" s="184"/>
      <c r="G254" s="116"/>
      <c r="H254" s="116"/>
      <c r="I254" s="177"/>
      <c r="J254" s="177"/>
      <c r="K254" s="116"/>
      <c r="L254" s="185"/>
      <c r="N254" s="186"/>
      <c r="O254" s="184"/>
      <c r="P254" s="184"/>
      <c r="Q254" s="184"/>
      <c r="R254" s="184"/>
      <c r="S254" s="184"/>
      <c r="AC254" s="116"/>
      <c r="AD254" s="184"/>
      <c r="AE254" s="184"/>
      <c r="AF254" s="185"/>
      <c r="AH254" s="187"/>
      <c r="AI254" s="184"/>
      <c r="AJ254" s="184"/>
      <c r="AK254" s="184"/>
      <c r="AL254" s="184"/>
    </row>
    <row r="255" spans="3:38" ht="44.45">
      <c r="C255" s="184"/>
      <c r="D255" s="184"/>
      <c r="E255" s="184"/>
      <c r="F255" s="184"/>
      <c r="G255" s="116"/>
      <c r="H255" s="116"/>
      <c r="I255" s="177"/>
      <c r="J255" s="177"/>
      <c r="K255" s="116"/>
      <c r="L255" s="185"/>
      <c r="N255" s="186"/>
      <c r="O255" s="184"/>
      <c r="P255" s="184"/>
      <c r="Q255" s="184"/>
      <c r="R255" s="184"/>
      <c r="S255" s="184"/>
      <c r="AC255" s="116"/>
      <c r="AD255" s="184"/>
      <c r="AE255" s="184"/>
      <c r="AF255" s="185"/>
      <c r="AH255" s="187"/>
      <c r="AI255" s="184"/>
      <c r="AJ255" s="184"/>
      <c r="AK255" s="184"/>
      <c r="AL255" s="184"/>
    </row>
    <row r="256" spans="3:38" ht="44.45">
      <c r="C256" s="184"/>
      <c r="D256" s="184"/>
      <c r="E256" s="184"/>
      <c r="F256" s="184"/>
      <c r="G256" s="116"/>
      <c r="H256" s="116"/>
      <c r="I256" s="177"/>
      <c r="J256" s="177"/>
      <c r="K256" s="116"/>
      <c r="L256" s="185"/>
      <c r="N256" s="186"/>
      <c r="O256" s="184"/>
      <c r="P256" s="184"/>
      <c r="Q256" s="184"/>
      <c r="R256" s="184"/>
      <c r="S256" s="184"/>
      <c r="AC256" s="116"/>
      <c r="AD256" s="184"/>
      <c r="AE256" s="184"/>
      <c r="AF256" s="185"/>
      <c r="AH256" s="187"/>
      <c r="AI256" s="184"/>
      <c r="AJ256" s="184"/>
      <c r="AK256" s="184"/>
      <c r="AL256" s="184"/>
    </row>
    <row r="257" spans="3:38" ht="44.45">
      <c r="C257" s="184"/>
      <c r="D257" s="184"/>
      <c r="E257" s="184"/>
      <c r="F257" s="184"/>
      <c r="G257" s="116"/>
      <c r="H257" s="116"/>
      <c r="I257" s="177"/>
      <c r="J257" s="177"/>
      <c r="K257" s="116"/>
      <c r="L257" s="185"/>
      <c r="N257" s="186"/>
      <c r="O257" s="184"/>
      <c r="P257" s="184"/>
      <c r="Q257" s="184"/>
      <c r="R257" s="184"/>
      <c r="S257" s="184"/>
      <c r="AC257" s="116"/>
      <c r="AD257" s="184"/>
      <c r="AE257" s="184"/>
      <c r="AF257" s="185"/>
      <c r="AH257" s="187"/>
      <c r="AI257" s="184"/>
      <c r="AJ257" s="184"/>
      <c r="AK257" s="184"/>
      <c r="AL257" s="184"/>
    </row>
    <row r="258" spans="3:38" ht="44.45">
      <c r="C258" s="184"/>
      <c r="D258" s="184"/>
      <c r="E258" s="184"/>
      <c r="F258" s="184"/>
      <c r="G258" s="116"/>
      <c r="H258" s="116"/>
      <c r="I258" s="177"/>
      <c r="J258" s="177"/>
      <c r="K258" s="116"/>
      <c r="L258" s="185"/>
      <c r="N258" s="186"/>
      <c r="O258" s="184"/>
      <c r="P258" s="184"/>
      <c r="Q258" s="184"/>
      <c r="R258" s="184"/>
      <c r="S258" s="184"/>
      <c r="AC258" s="116"/>
      <c r="AD258" s="184"/>
      <c r="AE258" s="184"/>
      <c r="AF258" s="185"/>
      <c r="AH258" s="187"/>
      <c r="AI258" s="184"/>
      <c r="AJ258" s="184"/>
      <c r="AK258" s="184"/>
      <c r="AL258" s="184"/>
    </row>
    <row r="259" spans="3:38" ht="44.45">
      <c r="C259" s="184"/>
      <c r="D259" s="184"/>
      <c r="E259" s="184"/>
      <c r="F259" s="184"/>
      <c r="G259" s="116"/>
      <c r="H259" s="116"/>
      <c r="I259" s="177"/>
      <c r="J259" s="177"/>
      <c r="K259" s="116"/>
      <c r="L259" s="185"/>
      <c r="N259" s="186"/>
      <c r="O259" s="184"/>
      <c r="P259" s="184"/>
      <c r="Q259" s="184"/>
      <c r="R259" s="184"/>
      <c r="S259" s="184"/>
      <c r="AC259" s="116"/>
      <c r="AD259" s="184"/>
      <c r="AE259" s="184"/>
      <c r="AF259" s="185"/>
      <c r="AH259" s="187"/>
      <c r="AI259" s="184"/>
      <c r="AJ259" s="184"/>
      <c r="AK259" s="184"/>
      <c r="AL259" s="184"/>
    </row>
    <row r="260" spans="3:38" ht="44.45">
      <c r="C260" s="184"/>
      <c r="D260" s="184"/>
      <c r="E260" s="184"/>
      <c r="F260" s="184"/>
      <c r="G260" s="116"/>
      <c r="H260" s="116"/>
      <c r="I260" s="177"/>
      <c r="J260" s="177"/>
      <c r="K260" s="116"/>
      <c r="L260" s="185"/>
      <c r="N260" s="186"/>
      <c r="O260" s="184"/>
      <c r="P260" s="184"/>
      <c r="Q260" s="184"/>
      <c r="R260" s="184"/>
      <c r="S260" s="184"/>
      <c r="AC260" s="116"/>
      <c r="AD260" s="184"/>
      <c r="AE260" s="184"/>
      <c r="AF260" s="185"/>
      <c r="AH260" s="187"/>
      <c r="AI260" s="184"/>
      <c r="AJ260" s="184"/>
      <c r="AK260" s="184"/>
      <c r="AL260" s="184"/>
    </row>
    <row r="261" spans="3:38" ht="44.45">
      <c r="C261" s="184"/>
      <c r="D261" s="184"/>
      <c r="E261" s="184"/>
      <c r="F261" s="184"/>
      <c r="G261" s="116"/>
      <c r="H261" s="116"/>
      <c r="I261" s="177"/>
      <c r="J261" s="177"/>
      <c r="K261" s="116"/>
      <c r="L261" s="185"/>
      <c r="N261" s="186"/>
      <c r="O261" s="184"/>
      <c r="P261" s="184"/>
      <c r="Q261" s="184"/>
      <c r="R261" s="184"/>
      <c r="S261" s="184"/>
      <c r="AC261" s="116"/>
      <c r="AD261" s="184"/>
      <c r="AE261" s="184"/>
      <c r="AF261" s="185"/>
      <c r="AH261" s="187"/>
      <c r="AI261" s="184"/>
      <c r="AJ261" s="184"/>
      <c r="AK261" s="184"/>
      <c r="AL261" s="184"/>
    </row>
    <row r="262" spans="3:38" ht="22.9">
      <c r="G262" s="116"/>
      <c r="H262" s="116"/>
      <c r="I262" s="177"/>
      <c r="J262" s="177"/>
      <c r="K262" s="116"/>
      <c r="AC262" s="116"/>
    </row>
    <row r="263" spans="3:38" ht="22.9">
      <c r="G263" s="116"/>
      <c r="H263" s="116"/>
      <c r="I263" s="177"/>
      <c r="J263" s="177"/>
      <c r="K263" s="116"/>
      <c r="AC263" s="116"/>
    </row>
    <row r="264" spans="3:38" ht="22.9">
      <c r="G264" s="116"/>
      <c r="H264" s="116"/>
      <c r="I264" s="177"/>
      <c r="J264" s="177"/>
      <c r="K264" s="116"/>
      <c r="AC264" s="116"/>
    </row>
    <row r="265" spans="3:38" ht="22.9">
      <c r="G265" s="116"/>
      <c r="H265" s="116"/>
      <c r="I265" s="177"/>
      <c r="J265" s="177"/>
      <c r="K265" s="116"/>
      <c r="AC265" s="116"/>
    </row>
    <row r="266" spans="3:38" ht="22.9">
      <c r="G266" s="116"/>
      <c r="H266" s="116"/>
      <c r="I266" s="177"/>
      <c r="J266" s="177"/>
      <c r="K266" s="116"/>
      <c r="AC266" s="116"/>
    </row>
    <row r="267" spans="3:38" ht="22.9">
      <c r="G267" s="116"/>
      <c r="H267" s="116"/>
      <c r="I267" s="177"/>
      <c r="J267" s="177"/>
      <c r="K267" s="116"/>
      <c r="AC267" s="116"/>
    </row>
    <row r="268" spans="3:38" ht="22.9">
      <c r="G268" s="116"/>
      <c r="H268" s="116"/>
      <c r="I268" s="177"/>
      <c r="J268" s="177"/>
      <c r="K268" s="116"/>
      <c r="AC268" s="116"/>
    </row>
    <row r="269" spans="3:38" ht="22.9">
      <c r="G269" s="116"/>
      <c r="H269" s="116"/>
      <c r="I269" s="177"/>
      <c r="J269" s="177"/>
      <c r="K269" s="116"/>
      <c r="AC269" s="116"/>
    </row>
    <row r="270" spans="3:38" ht="22.9">
      <c r="G270" s="116"/>
      <c r="H270" s="116"/>
      <c r="I270" s="177"/>
      <c r="J270" s="177"/>
      <c r="AC270" s="116"/>
    </row>
    <row r="271" spans="3:38" ht="22.9">
      <c r="G271" s="116"/>
      <c r="H271" s="116"/>
      <c r="I271" s="177"/>
      <c r="J271" s="177"/>
      <c r="AC271" s="116"/>
    </row>
    <row r="272" spans="3:38" ht="22.9">
      <c r="G272" s="116"/>
      <c r="H272" s="116"/>
      <c r="I272" s="177"/>
      <c r="J272" s="177"/>
      <c r="AC272" s="116"/>
    </row>
    <row r="273" spans="7:29" ht="22.9">
      <c r="G273" s="116"/>
      <c r="H273" s="116"/>
      <c r="I273" s="177"/>
      <c r="J273" s="177"/>
      <c r="AC273" s="116"/>
    </row>
    <row r="274" spans="7:29" ht="22.9">
      <c r="G274" s="116"/>
      <c r="H274" s="116"/>
      <c r="I274" s="177"/>
      <c r="J274" s="177"/>
      <c r="AC274" s="116"/>
    </row>
    <row r="275" spans="7:29" ht="22.9">
      <c r="G275" s="116"/>
      <c r="H275" s="116"/>
      <c r="I275" s="177"/>
      <c r="J275" s="177"/>
      <c r="AC275" s="116"/>
    </row>
    <row r="276" spans="7:29" ht="22.9">
      <c r="G276" s="116"/>
      <c r="H276" s="116"/>
      <c r="I276" s="177"/>
      <c r="J276" s="177"/>
      <c r="AC276" s="116"/>
    </row>
    <row r="277" spans="7:29" ht="22.9">
      <c r="G277" s="116"/>
      <c r="H277" s="116"/>
      <c r="I277" s="177"/>
      <c r="J277" s="177"/>
      <c r="AC277" s="116"/>
    </row>
    <row r="278" spans="7:29" ht="22.9">
      <c r="G278" s="116"/>
      <c r="H278" s="116"/>
      <c r="I278" s="177"/>
      <c r="J278" s="177"/>
      <c r="AC278" s="116"/>
    </row>
    <row r="279" spans="7:29" ht="22.9">
      <c r="G279" s="116"/>
      <c r="H279" s="116"/>
      <c r="I279" s="177"/>
      <c r="J279" s="177"/>
      <c r="AC279" s="116"/>
    </row>
    <row r="280" spans="7:29" ht="22.9">
      <c r="G280" s="116"/>
      <c r="H280" s="116"/>
      <c r="I280" s="177"/>
      <c r="J280" s="177"/>
      <c r="AC280" s="116"/>
    </row>
    <row r="281" spans="7:29" ht="22.9">
      <c r="G281" s="116"/>
      <c r="H281" s="116"/>
      <c r="I281" s="177"/>
      <c r="J281" s="177"/>
      <c r="AC281" s="116"/>
    </row>
    <row r="282" spans="7:29" ht="22.9">
      <c r="G282" s="116"/>
      <c r="H282" s="116"/>
      <c r="I282" s="177"/>
      <c r="J282" s="177"/>
      <c r="AC282" s="116"/>
    </row>
    <row r="283" spans="7:29" ht="22.9">
      <c r="G283" s="116"/>
      <c r="H283" s="116"/>
      <c r="I283" s="177"/>
      <c r="J283" s="177"/>
      <c r="AC283" s="116"/>
    </row>
  </sheetData>
  <sheetProtection algorithmName="SHA-512" hashValue="gaZgSfSr8VaWPqh40qRaTOnNvalvBAmR1VkROkWSA7Gv5GOtgzoDMvn0vcHYNyGS5TeKqGYvkmZYF54/COnasA==" saltValue="XLC4meQx8ddBApNxLnjmfA==" spinCount="100000" sheet="1" objects="1" scenarios="1"/>
  <mergeCells count="5">
    <mergeCell ref="AI1:AT1"/>
    <mergeCell ref="AD1:AE1"/>
    <mergeCell ref="B237:D237"/>
    <mergeCell ref="E237:F237"/>
    <mergeCell ref="P1:AA1"/>
  </mergeCells>
  <dataValidations disablePrompts="1" count="1">
    <dataValidation type="list" allowBlank="1" showInputMessage="1" showErrorMessage="1" sqref="B3:B233" xr:uid="{FA3A3D74-F7B1-4335-BBBD-AEA38D7EB77B}">
      <formula1>#REF!</formula1>
    </dataValidation>
  </dataValidations>
  <pageMargins left="0.25" right="0.25" top="0.75" bottom="0.75" header="0.3" footer="0.3"/>
  <pageSetup paperSize="132" scale="31" fitToHeight="0" orientation="landscape" horizontalDpi="4294967293" verticalDpi="4294967293" r:id="rId1"/>
  <headerFooter>
    <oddHeader>&amp;L&amp;"Arial,Regular"&amp;16WETA ACE Plan - Baseline Low Calculations</oddHeader>
    <oddFooter>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37AD-D608-4355-B9D6-A8E0565C3515}">
  <sheetPr>
    <pageSetUpPr fitToPage="1"/>
  </sheetPr>
  <dimension ref="A1:BD277"/>
  <sheetViews>
    <sheetView zoomScale="70" zoomScaleNormal="70" workbookViewId="0">
      <pane xSplit="1" ySplit="2" topLeftCell="B3" activePane="bottomRight" state="frozen"/>
      <selection pane="bottomRight"/>
      <selection pane="bottomLeft" activeCell="A3" sqref="A3"/>
      <selection pane="topRight" activeCell="B1" sqref="B1"/>
    </sheetView>
  </sheetViews>
  <sheetFormatPr defaultColWidth="9.140625" defaultRowHeight="14.45"/>
  <cols>
    <col min="1" max="1" width="40.140625" customWidth="1"/>
    <col min="2" max="2" width="13.140625" customWidth="1"/>
    <col min="3" max="3" width="15.28515625" customWidth="1"/>
    <col min="4" max="4" width="21.28515625" customWidth="1"/>
    <col min="5" max="5" width="23.28515625" customWidth="1"/>
    <col min="6" max="6" width="11.7109375" customWidth="1"/>
    <col min="7" max="7" width="10.85546875" customWidth="1"/>
    <col min="8" max="8" width="10.140625" customWidth="1"/>
    <col min="9" max="9" width="18.85546875" style="170" customWidth="1"/>
    <col min="10" max="10" width="15.140625" style="170" customWidth="1"/>
    <col min="11" max="11" width="15.7109375" customWidth="1"/>
    <col min="12" max="12" width="15.7109375" style="170" customWidth="1"/>
    <col min="13" max="13" width="12.28515625" style="159" customWidth="1"/>
    <col min="14" max="14" width="15.7109375" style="182" customWidth="1"/>
    <col min="15" max="15" width="15.7109375" customWidth="1"/>
    <col min="16" max="16" width="16.28515625" style="217" customWidth="1"/>
    <col min="17" max="27" width="10.7109375" style="217" customWidth="1"/>
    <col min="28" max="28" width="20.7109375" style="179" customWidth="1"/>
    <col min="29" max="29" width="15.7109375" customWidth="1"/>
    <col min="30" max="30" width="15.85546875" customWidth="1"/>
    <col min="31" max="31" width="15.7109375" customWidth="1"/>
    <col min="32" max="32" width="15.7109375" style="170" customWidth="1"/>
    <col min="33" max="33" width="15.7109375" style="159" customWidth="1"/>
    <col min="34" max="34" width="15.7109375" style="183" customWidth="1"/>
    <col min="35" max="35" width="16.28515625" customWidth="1"/>
    <col min="36" max="46" width="10.7109375" customWidth="1"/>
    <col min="47" max="47" width="20.7109375" style="179" customWidth="1"/>
    <col min="48" max="48" width="20.7109375" style="222" customWidth="1"/>
    <col min="49" max="56" width="28.85546875" customWidth="1"/>
  </cols>
  <sheetData>
    <row r="1" spans="1:56" ht="29.45" thickBot="1">
      <c r="A1" s="19"/>
      <c r="B1" s="19"/>
      <c r="C1" s="19"/>
      <c r="D1" s="19"/>
      <c r="E1" s="19"/>
      <c r="F1" s="19"/>
      <c r="G1" s="19"/>
      <c r="H1" s="19"/>
      <c r="I1" s="20"/>
      <c r="J1" s="20"/>
      <c r="K1" s="21" t="s">
        <v>20</v>
      </c>
      <c r="L1" s="20"/>
      <c r="M1" s="22"/>
      <c r="N1" s="23"/>
      <c r="O1" s="19"/>
      <c r="P1" s="349" t="s">
        <v>21</v>
      </c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24"/>
      <c r="AC1" s="21" t="s">
        <v>20</v>
      </c>
      <c r="AD1" s="344" t="s">
        <v>22</v>
      </c>
      <c r="AE1" s="345"/>
      <c r="AF1" s="20"/>
      <c r="AG1" s="22"/>
      <c r="AH1" s="25"/>
      <c r="AI1" s="343" t="s">
        <v>21</v>
      </c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24"/>
      <c r="AV1" s="188"/>
    </row>
    <row r="2" spans="1:56" ht="69.599999999999994">
      <c r="A2" s="26" t="s">
        <v>23</v>
      </c>
      <c r="B2" s="27" t="s">
        <v>24</v>
      </c>
      <c r="C2" s="28" t="s">
        <v>25</v>
      </c>
      <c r="D2" s="28" t="s">
        <v>26</v>
      </c>
      <c r="E2" s="29" t="s">
        <v>27</v>
      </c>
      <c r="F2" s="27" t="s">
        <v>28</v>
      </c>
      <c r="G2" s="30" t="s">
        <v>29</v>
      </c>
      <c r="H2" s="31" t="s">
        <v>30</v>
      </c>
      <c r="I2" s="32" t="s">
        <v>31</v>
      </c>
      <c r="J2" s="33" t="s">
        <v>32</v>
      </c>
      <c r="K2" s="34" t="s">
        <v>33</v>
      </c>
      <c r="L2" s="35" t="s">
        <v>34</v>
      </c>
      <c r="M2" s="36" t="s">
        <v>35</v>
      </c>
      <c r="N2" s="37" t="s">
        <v>36</v>
      </c>
      <c r="O2" s="35" t="s">
        <v>37</v>
      </c>
      <c r="P2" s="189" t="s">
        <v>38</v>
      </c>
      <c r="Q2" s="190">
        <v>2024</v>
      </c>
      <c r="R2" s="190">
        <v>2025</v>
      </c>
      <c r="S2" s="190">
        <v>2026</v>
      </c>
      <c r="T2" s="190">
        <v>2027</v>
      </c>
      <c r="U2" s="190">
        <v>2028</v>
      </c>
      <c r="V2" s="190">
        <v>2029</v>
      </c>
      <c r="W2" s="190">
        <v>2030</v>
      </c>
      <c r="X2" s="190">
        <v>2031</v>
      </c>
      <c r="Y2" s="190">
        <v>2032</v>
      </c>
      <c r="Z2" s="190">
        <v>2033</v>
      </c>
      <c r="AA2" s="190">
        <v>2034</v>
      </c>
      <c r="AB2" s="40" t="s">
        <v>39</v>
      </c>
      <c r="AC2" s="41" t="s">
        <v>40</v>
      </c>
      <c r="AD2" s="42" t="s">
        <v>41</v>
      </c>
      <c r="AE2" s="42" t="s">
        <v>42</v>
      </c>
      <c r="AF2" s="42" t="s">
        <v>43</v>
      </c>
      <c r="AG2" s="191" t="s">
        <v>44</v>
      </c>
      <c r="AH2" s="42" t="s">
        <v>45</v>
      </c>
      <c r="AI2" s="43" t="s">
        <v>38</v>
      </c>
      <c r="AJ2" s="44">
        <v>2024</v>
      </c>
      <c r="AK2" s="44">
        <v>2025</v>
      </c>
      <c r="AL2" s="44">
        <v>2026</v>
      </c>
      <c r="AM2" s="44">
        <v>2027</v>
      </c>
      <c r="AN2" s="44">
        <v>2028</v>
      </c>
      <c r="AO2" s="44">
        <v>2029</v>
      </c>
      <c r="AP2" s="44">
        <v>2030</v>
      </c>
      <c r="AQ2" s="44">
        <v>2031</v>
      </c>
      <c r="AR2" s="44">
        <v>2032</v>
      </c>
      <c r="AS2" s="44">
        <v>2033</v>
      </c>
      <c r="AT2" s="44">
        <v>2034</v>
      </c>
      <c r="AU2" s="45" t="s">
        <v>46</v>
      </c>
      <c r="AV2" s="192" t="s">
        <v>47</v>
      </c>
      <c r="AW2" s="47"/>
      <c r="AX2" s="47"/>
      <c r="AY2" s="47"/>
      <c r="AZ2" s="47"/>
      <c r="BA2" s="47"/>
      <c r="BB2" s="47"/>
      <c r="BC2" s="47"/>
      <c r="BD2" s="47"/>
    </row>
    <row r="3" spans="1:56" ht="15.6">
      <c r="A3" s="48" t="s">
        <v>48</v>
      </c>
      <c r="B3" s="49" t="s">
        <v>49</v>
      </c>
      <c r="C3" s="50" t="s">
        <v>50</v>
      </c>
      <c r="D3" s="50" t="s">
        <v>51</v>
      </c>
      <c r="E3" s="50" t="s">
        <v>51</v>
      </c>
      <c r="F3" s="49">
        <v>2021</v>
      </c>
      <c r="G3" s="51">
        <v>1450</v>
      </c>
      <c r="H3" s="51">
        <v>4</v>
      </c>
      <c r="I3" s="52">
        <v>2028</v>
      </c>
      <c r="J3" s="53">
        <f>I3+2</f>
        <v>2030</v>
      </c>
      <c r="K3" s="54">
        <v>1.04</v>
      </c>
      <c r="L3" s="49">
        <v>0.31</v>
      </c>
      <c r="M3" s="55">
        <v>0</v>
      </c>
      <c r="N3" s="56">
        <f>((K3*G3)*L3)*0.00220462*(1-M3)</f>
        <v>1.0306157576000001</v>
      </c>
      <c r="O3" s="57"/>
      <c r="P3" s="58">
        <f>P$7*$N3</f>
        <v>2061.2315152000001</v>
      </c>
      <c r="Q3" s="58">
        <f t="shared" ref="Q3:AA3" si="0">Q$7*$N3</f>
        <v>2318.8854546000002</v>
      </c>
      <c r="R3" s="58">
        <f t="shared" si="0"/>
        <v>2576.5393940000004</v>
      </c>
      <c r="S3" s="58">
        <f t="shared" si="0"/>
        <v>1545.9236364000001</v>
      </c>
      <c r="T3" s="58">
        <f t="shared" si="0"/>
        <v>1288.2696970000002</v>
      </c>
      <c r="U3" s="58">
        <f t="shared" si="0"/>
        <v>1030.6157576000001</v>
      </c>
      <c r="V3" s="58">
        <f t="shared" si="0"/>
        <v>1288.2696970000002</v>
      </c>
      <c r="W3" s="58">
        <f t="shared" si="0"/>
        <v>1030.6157576000001</v>
      </c>
      <c r="X3" s="58">
        <f t="shared" si="0"/>
        <v>1030.6157576000001</v>
      </c>
      <c r="Y3" s="58">
        <f t="shared" si="0"/>
        <v>1030.6157576000001</v>
      </c>
      <c r="Z3" s="58">
        <f t="shared" si="0"/>
        <v>515.30787880000003</v>
      </c>
      <c r="AA3" s="58">
        <f t="shared" si="0"/>
        <v>515.30787880000003</v>
      </c>
      <c r="AB3" s="59">
        <f>SUM(P3:AA3)</f>
        <v>16232.198182200003</v>
      </c>
      <c r="AC3" s="54">
        <v>0.03</v>
      </c>
      <c r="AD3" s="60"/>
      <c r="AE3" s="61"/>
      <c r="AF3" s="49">
        <v>0.31</v>
      </c>
      <c r="AG3" s="55">
        <v>0.3</v>
      </c>
      <c r="AH3" s="62">
        <f>((SUM(AC3:AE3)*G3)*AF3)*0.00220462*(1-AG3)</f>
        <v>2.081051049E-2</v>
      </c>
      <c r="AI3" s="58">
        <f>AI7*$AH3</f>
        <v>41.621020979999997</v>
      </c>
      <c r="AJ3" s="58">
        <f t="shared" ref="AJ3:AT3" si="1">AJ7*$AH3</f>
        <v>46.8236486025</v>
      </c>
      <c r="AK3" s="58">
        <f t="shared" si="1"/>
        <v>52.026276224999997</v>
      </c>
      <c r="AL3" s="58">
        <f t="shared" si="1"/>
        <v>31.215765734999998</v>
      </c>
      <c r="AM3" s="58">
        <f t="shared" si="1"/>
        <v>26.013138112499998</v>
      </c>
      <c r="AN3" s="58">
        <f t="shared" si="1"/>
        <v>20.810510489999999</v>
      </c>
      <c r="AO3" s="58">
        <f t="shared" si="1"/>
        <v>26.013138112499998</v>
      </c>
      <c r="AP3" s="58">
        <f t="shared" si="1"/>
        <v>20.810510489999999</v>
      </c>
      <c r="AQ3" s="58">
        <f t="shared" si="1"/>
        <v>20.810510489999999</v>
      </c>
      <c r="AR3" s="58">
        <f t="shared" si="1"/>
        <v>20.810510489999999</v>
      </c>
      <c r="AS3" s="58">
        <f t="shared" si="1"/>
        <v>10.405255244999999</v>
      </c>
      <c r="AT3" s="58">
        <f t="shared" si="1"/>
        <v>10.405255244999999</v>
      </c>
      <c r="AU3" s="59">
        <f>SUM(AI3:AT3)</f>
        <v>327.76554021749996</v>
      </c>
      <c r="AV3" s="63">
        <f>AU3+AB3</f>
        <v>16559.963722417502</v>
      </c>
    </row>
    <row r="4" spans="1:56" ht="15.6">
      <c r="A4" s="48" t="s">
        <v>48</v>
      </c>
      <c r="B4" s="49" t="s">
        <v>49</v>
      </c>
      <c r="C4" s="50" t="s">
        <v>50</v>
      </c>
      <c r="D4" s="50" t="s">
        <v>51</v>
      </c>
      <c r="E4" s="50" t="s">
        <v>51</v>
      </c>
      <c r="F4" s="49">
        <v>2021</v>
      </c>
      <c r="G4" s="51">
        <v>1450</v>
      </c>
      <c r="H4" s="51">
        <v>4</v>
      </c>
      <c r="I4" s="52">
        <v>2028</v>
      </c>
      <c r="J4" s="53">
        <f t="shared" ref="J4:J9" si="2">I4+2</f>
        <v>2030</v>
      </c>
      <c r="K4" s="54">
        <v>1.04</v>
      </c>
      <c r="L4" s="49">
        <v>0.31</v>
      </c>
      <c r="M4" s="55">
        <v>0</v>
      </c>
      <c r="N4" s="56">
        <f>((K4*G4)*L4)*0.00220462*(1-M4)</f>
        <v>1.0306157576000001</v>
      </c>
      <c r="O4" s="57"/>
      <c r="P4" s="58">
        <f t="shared" ref="P4:AA4" si="3">P$7*$N4</f>
        <v>2061.2315152000001</v>
      </c>
      <c r="Q4" s="58">
        <f t="shared" si="3"/>
        <v>2318.8854546000002</v>
      </c>
      <c r="R4" s="58">
        <f t="shared" si="3"/>
        <v>2576.5393940000004</v>
      </c>
      <c r="S4" s="58">
        <f t="shared" si="3"/>
        <v>1545.9236364000001</v>
      </c>
      <c r="T4" s="58">
        <f t="shared" si="3"/>
        <v>1288.2696970000002</v>
      </c>
      <c r="U4" s="58">
        <f t="shared" si="3"/>
        <v>1030.6157576000001</v>
      </c>
      <c r="V4" s="58">
        <f t="shared" si="3"/>
        <v>1288.2696970000002</v>
      </c>
      <c r="W4" s="58">
        <f t="shared" si="3"/>
        <v>1030.6157576000001</v>
      </c>
      <c r="X4" s="58">
        <f t="shared" si="3"/>
        <v>1030.6157576000001</v>
      </c>
      <c r="Y4" s="58">
        <f t="shared" si="3"/>
        <v>1030.6157576000001</v>
      </c>
      <c r="Z4" s="58">
        <f t="shared" si="3"/>
        <v>515.30787880000003</v>
      </c>
      <c r="AA4" s="58">
        <f t="shared" si="3"/>
        <v>515.30787880000003</v>
      </c>
      <c r="AB4" s="59">
        <f>SUM(P4:AA4)</f>
        <v>16232.198182200003</v>
      </c>
      <c r="AC4" s="54">
        <v>0.03</v>
      </c>
      <c r="AD4" s="60"/>
      <c r="AE4" s="61"/>
      <c r="AF4" s="49">
        <v>0.31</v>
      </c>
      <c r="AG4" s="55">
        <v>0.3</v>
      </c>
      <c r="AH4" s="62">
        <f>((SUM(AC4:AE4)*G4)*AF4)*0.00220462*(1-AG4)</f>
        <v>2.081051049E-2</v>
      </c>
      <c r="AI4" s="58">
        <f>AI7*$AH4</f>
        <v>41.621020979999997</v>
      </c>
      <c r="AJ4" s="58">
        <f t="shared" ref="AJ4:AT4" si="4">AJ7*$AH4</f>
        <v>46.8236486025</v>
      </c>
      <c r="AK4" s="58">
        <f t="shared" si="4"/>
        <v>52.026276224999997</v>
      </c>
      <c r="AL4" s="58">
        <f t="shared" si="4"/>
        <v>31.215765734999998</v>
      </c>
      <c r="AM4" s="58">
        <f t="shared" si="4"/>
        <v>26.013138112499998</v>
      </c>
      <c r="AN4" s="58">
        <f t="shared" si="4"/>
        <v>20.810510489999999</v>
      </c>
      <c r="AO4" s="58">
        <f t="shared" si="4"/>
        <v>26.013138112499998</v>
      </c>
      <c r="AP4" s="58">
        <f t="shared" si="4"/>
        <v>20.810510489999999</v>
      </c>
      <c r="AQ4" s="58">
        <f t="shared" si="4"/>
        <v>20.810510489999999</v>
      </c>
      <c r="AR4" s="58">
        <f t="shared" si="4"/>
        <v>20.810510489999999</v>
      </c>
      <c r="AS4" s="58">
        <f t="shared" si="4"/>
        <v>10.405255244999999</v>
      </c>
      <c r="AT4" s="58">
        <f t="shared" si="4"/>
        <v>10.405255244999999</v>
      </c>
      <c r="AU4" s="59">
        <f>SUM(AI4:AT4)</f>
        <v>327.76554021749996</v>
      </c>
      <c r="AV4" s="63">
        <f>AU4+AB4</f>
        <v>16559.963722417502</v>
      </c>
    </row>
    <row r="5" spans="1:56" ht="15.6">
      <c r="A5" s="48" t="s">
        <v>48</v>
      </c>
      <c r="B5" s="49" t="s">
        <v>52</v>
      </c>
      <c r="C5" s="49" t="s">
        <v>53</v>
      </c>
      <c r="D5" s="50" t="s">
        <v>54</v>
      </c>
      <c r="E5" s="50" t="s">
        <v>55</v>
      </c>
      <c r="F5" s="49">
        <v>2007</v>
      </c>
      <c r="G5" s="51">
        <v>87</v>
      </c>
      <c r="H5" s="51">
        <v>2</v>
      </c>
      <c r="I5" s="52">
        <v>2024</v>
      </c>
      <c r="J5" s="53">
        <f t="shared" si="2"/>
        <v>2026</v>
      </c>
      <c r="K5" s="54">
        <v>4.0199999999999996</v>
      </c>
      <c r="L5" s="49">
        <v>0.39</v>
      </c>
      <c r="M5" s="55">
        <v>0.1</v>
      </c>
      <c r="N5" s="56">
        <f>((K5*G5)*L5)*0.00220462*(1-M5)</f>
        <v>0.27063637337879998</v>
      </c>
      <c r="O5" s="57"/>
      <c r="P5" s="58">
        <f>P$7*$N5*0.66667</f>
        <v>360.85030208088915</v>
      </c>
      <c r="Q5" s="58">
        <f t="shared" ref="Q5:AA6" si="5">Q$7*$N5*0.66667</f>
        <v>405.95658984100027</v>
      </c>
      <c r="R5" s="58">
        <f t="shared" si="5"/>
        <v>451.0628776011115</v>
      </c>
      <c r="S5" s="58">
        <f t="shared" si="5"/>
        <v>270.63772656066686</v>
      </c>
      <c r="T5" s="58">
        <f t="shared" si="5"/>
        <v>225.53143880055575</v>
      </c>
      <c r="U5" s="58">
        <f t="shared" si="5"/>
        <v>180.42515104044458</v>
      </c>
      <c r="V5" s="58">
        <f t="shared" si="5"/>
        <v>225.53143880055575</v>
      </c>
      <c r="W5" s="58">
        <f t="shared" si="5"/>
        <v>180.42515104044458</v>
      </c>
      <c r="X5" s="58">
        <f t="shared" si="5"/>
        <v>180.42515104044458</v>
      </c>
      <c r="Y5" s="58">
        <f t="shared" si="5"/>
        <v>180.42515104044458</v>
      </c>
      <c r="Z5" s="58">
        <f t="shared" si="5"/>
        <v>90.212575520222288</v>
      </c>
      <c r="AA5" s="58">
        <f t="shared" si="5"/>
        <v>90.212575520222288</v>
      </c>
      <c r="AB5" s="59">
        <f>SUM(P5:AA5)</f>
        <v>2841.6961288870029</v>
      </c>
      <c r="AC5" s="54">
        <v>0.17</v>
      </c>
      <c r="AD5" s="60"/>
      <c r="AE5" s="60"/>
      <c r="AF5" s="49">
        <v>0.39</v>
      </c>
      <c r="AG5" s="55">
        <v>0.3</v>
      </c>
      <c r="AH5" s="62">
        <f>((SUM(AC5:AE5)*G5)*AF5)*0.00220462*(1-AG5)</f>
        <v>8.9015280354000012E-3</v>
      </c>
      <c r="AI5" s="58">
        <f>AI7*$AH5*0.66667</f>
        <v>11.868763390720238</v>
      </c>
      <c r="AJ5" s="58">
        <f t="shared" ref="AJ5:AT5" si="6">AJ7*$AH5*0.66667</f>
        <v>13.352358814560267</v>
      </c>
      <c r="AK5" s="58">
        <f t="shared" si="6"/>
        <v>14.835954238400296</v>
      </c>
      <c r="AL5" s="58">
        <f t="shared" si="6"/>
        <v>8.901572543040178</v>
      </c>
      <c r="AM5" s="58">
        <f t="shared" si="6"/>
        <v>7.417977119200148</v>
      </c>
      <c r="AN5" s="58">
        <f t="shared" si="6"/>
        <v>5.9343816953601189</v>
      </c>
      <c r="AO5" s="58">
        <f t="shared" si="6"/>
        <v>7.417977119200148</v>
      </c>
      <c r="AP5" s="58">
        <f t="shared" si="6"/>
        <v>5.9343816953601189</v>
      </c>
      <c r="AQ5" s="58">
        <f t="shared" si="6"/>
        <v>5.9343816953601189</v>
      </c>
      <c r="AR5" s="58">
        <f t="shared" si="6"/>
        <v>5.9343816953601189</v>
      </c>
      <c r="AS5" s="58">
        <f t="shared" si="6"/>
        <v>2.9671908476800595</v>
      </c>
      <c r="AT5" s="58">
        <f t="shared" si="6"/>
        <v>2.9671908476800595</v>
      </c>
      <c r="AU5" s="59">
        <f>SUM(AI5:AT5)</f>
        <v>93.466511701921846</v>
      </c>
      <c r="AV5" s="63">
        <f>AU5+AB5</f>
        <v>2935.1626405889247</v>
      </c>
    </row>
    <row r="6" spans="1:56" ht="15.6">
      <c r="A6" s="48" t="s">
        <v>48</v>
      </c>
      <c r="B6" s="49" t="s">
        <v>52</v>
      </c>
      <c r="C6" s="49" t="s">
        <v>53</v>
      </c>
      <c r="D6" s="50" t="s">
        <v>54</v>
      </c>
      <c r="E6" s="50" t="s">
        <v>55</v>
      </c>
      <c r="F6" s="49">
        <v>2007</v>
      </c>
      <c r="G6" s="51">
        <v>87</v>
      </c>
      <c r="H6" s="51">
        <v>2</v>
      </c>
      <c r="I6" s="52">
        <v>2024</v>
      </c>
      <c r="J6" s="53">
        <f t="shared" si="2"/>
        <v>2026</v>
      </c>
      <c r="K6" s="54">
        <v>4.0199999999999996</v>
      </c>
      <c r="L6" s="49">
        <v>0.39</v>
      </c>
      <c r="M6" s="55">
        <v>0.1</v>
      </c>
      <c r="N6" s="56">
        <f>((K6*G6)*L6)*0.00220462*(1-M6)</f>
        <v>0.27063637337879998</v>
      </c>
      <c r="O6" s="57"/>
      <c r="P6" s="58">
        <f>P$7*$N6*0.66667</f>
        <v>360.85030208088915</v>
      </c>
      <c r="Q6" s="58">
        <f t="shared" si="5"/>
        <v>405.95658984100027</v>
      </c>
      <c r="R6" s="58">
        <f t="shared" si="5"/>
        <v>451.0628776011115</v>
      </c>
      <c r="S6" s="58">
        <f t="shared" si="5"/>
        <v>270.63772656066686</v>
      </c>
      <c r="T6" s="58">
        <f t="shared" si="5"/>
        <v>225.53143880055575</v>
      </c>
      <c r="U6" s="58">
        <f t="shared" si="5"/>
        <v>180.42515104044458</v>
      </c>
      <c r="V6" s="58">
        <f t="shared" si="5"/>
        <v>225.53143880055575</v>
      </c>
      <c r="W6" s="58">
        <f t="shared" si="5"/>
        <v>180.42515104044458</v>
      </c>
      <c r="X6" s="58">
        <f t="shared" si="5"/>
        <v>180.42515104044458</v>
      </c>
      <c r="Y6" s="58">
        <f t="shared" si="5"/>
        <v>180.42515104044458</v>
      </c>
      <c r="Z6" s="58">
        <f t="shared" si="5"/>
        <v>90.212575520222288</v>
      </c>
      <c r="AA6" s="58">
        <f t="shared" si="5"/>
        <v>90.212575520222288</v>
      </c>
      <c r="AB6" s="59">
        <f>SUM(P6:AA6)</f>
        <v>2841.6961288870029</v>
      </c>
      <c r="AC6" s="54">
        <v>0.17</v>
      </c>
      <c r="AD6" s="60"/>
      <c r="AE6" s="60"/>
      <c r="AF6" s="49">
        <v>0.39</v>
      </c>
      <c r="AG6" s="55">
        <v>0.3</v>
      </c>
      <c r="AH6" s="62">
        <f>((SUM(AC6:AE6)*G6)*AF6)*0.00220462*(1-AG6)</f>
        <v>8.9015280354000012E-3</v>
      </c>
      <c r="AI6" s="58">
        <f>AI7*$AH6*0.66667</f>
        <v>11.868763390720238</v>
      </c>
      <c r="AJ6" s="58">
        <f t="shared" ref="AJ6:AT6" si="7">AJ7*$AH6*0.66667</f>
        <v>13.352358814560267</v>
      </c>
      <c r="AK6" s="58">
        <f t="shared" si="7"/>
        <v>14.835954238400296</v>
      </c>
      <c r="AL6" s="58">
        <f t="shared" si="7"/>
        <v>8.901572543040178</v>
      </c>
      <c r="AM6" s="58">
        <f t="shared" si="7"/>
        <v>7.417977119200148</v>
      </c>
      <c r="AN6" s="58">
        <f t="shared" si="7"/>
        <v>5.9343816953601189</v>
      </c>
      <c r="AO6" s="58">
        <f t="shared" si="7"/>
        <v>7.417977119200148</v>
      </c>
      <c r="AP6" s="58">
        <f t="shared" si="7"/>
        <v>5.9343816953601189</v>
      </c>
      <c r="AQ6" s="58">
        <f t="shared" si="7"/>
        <v>5.9343816953601189</v>
      </c>
      <c r="AR6" s="58">
        <f t="shared" si="7"/>
        <v>5.9343816953601189</v>
      </c>
      <c r="AS6" s="58">
        <f t="shared" si="7"/>
        <v>2.9671908476800595</v>
      </c>
      <c r="AT6" s="58">
        <f t="shared" si="7"/>
        <v>2.9671908476800595</v>
      </c>
      <c r="AU6" s="59">
        <f>SUM(AI6:AT6)</f>
        <v>93.466511701921846</v>
      </c>
      <c r="AV6" s="63">
        <f>AU6+AB6</f>
        <v>2935.1626405889247</v>
      </c>
    </row>
    <row r="7" spans="1:56" ht="30">
      <c r="A7" s="64" t="s">
        <v>56</v>
      </c>
      <c r="B7" s="65"/>
      <c r="C7" s="65" t="s">
        <v>57</v>
      </c>
      <c r="D7" s="66">
        <v>0.66700000000000004</v>
      </c>
      <c r="E7" s="67"/>
      <c r="F7" s="65"/>
      <c r="G7" s="68"/>
      <c r="H7" s="68"/>
      <c r="I7" s="69"/>
      <c r="J7" s="70"/>
      <c r="K7" s="71"/>
      <c r="L7" s="65"/>
      <c r="M7" s="66"/>
      <c r="N7" s="72"/>
      <c r="O7" s="73" t="s">
        <v>58</v>
      </c>
      <c r="P7" s="74">
        <v>2000</v>
      </c>
      <c r="Q7" s="74">
        <v>2250</v>
      </c>
      <c r="R7" s="74">
        <v>2500</v>
      </c>
      <c r="S7" s="74">
        <v>1500</v>
      </c>
      <c r="T7" s="74">
        <v>1250</v>
      </c>
      <c r="U7" s="74">
        <v>1000</v>
      </c>
      <c r="V7" s="74">
        <v>1250</v>
      </c>
      <c r="W7" s="74">
        <v>1000</v>
      </c>
      <c r="X7" s="74">
        <v>1000</v>
      </c>
      <c r="Y7" s="74">
        <v>1000</v>
      </c>
      <c r="Z7" s="74">
        <v>500</v>
      </c>
      <c r="AA7" s="74">
        <v>500</v>
      </c>
      <c r="AB7" s="75"/>
      <c r="AC7" s="71"/>
      <c r="AD7" s="76"/>
      <c r="AE7" s="76"/>
      <c r="AF7" s="65"/>
      <c r="AG7" s="66"/>
      <c r="AH7" s="77"/>
      <c r="AI7" s="74">
        <f t="shared" ref="AI7:AT7" si="8">P7</f>
        <v>2000</v>
      </c>
      <c r="AJ7" s="74">
        <f t="shared" si="8"/>
        <v>2250</v>
      </c>
      <c r="AK7" s="74">
        <f t="shared" si="8"/>
        <v>2500</v>
      </c>
      <c r="AL7" s="74">
        <f t="shared" si="8"/>
        <v>1500</v>
      </c>
      <c r="AM7" s="74">
        <f t="shared" si="8"/>
        <v>1250</v>
      </c>
      <c r="AN7" s="74">
        <f t="shared" si="8"/>
        <v>1000</v>
      </c>
      <c r="AO7" s="74">
        <f t="shared" si="8"/>
        <v>1250</v>
      </c>
      <c r="AP7" s="74">
        <f t="shared" si="8"/>
        <v>1000</v>
      </c>
      <c r="AQ7" s="74">
        <f t="shared" si="8"/>
        <v>1000</v>
      </c>
      <c r="AR7" s="74">
        <f t="shared" si="8"/>
        <v>1000</v>
      </c>
      <c r="AS7" s="74">
        <f t="shared" si="8"/>
        <v>500</v>
      </c>
      <c r="AT7" s="74">
        <f t="shared" si="8"/>
        <v>500</v>
      </c>
      <c r="AU7" s="75"/>
      <c r="AV7" s="78"/>
    </row>
    <row r="8" spans="1:56" ht="15.6" hidden="1">
      <c r="A8" s="48" t="s">
        <v>59</v>
      </c>
      <c r="B8" s="49" t="s">
        <v>49</v>
      </c>
      <c r="C8" s="50" t="s">
        <v>50</v>
      </c>
      <c r="D8" s="50" t="s">
        <v>51</v>
      </c>
      <c r="E8" s="50" t="s">
        <v>51</v>
      </c>
      <c r="F8" s="49">
        <v>2021</v>
      </c>
      <c r="G8" s="51">
        <v>1450</v>
      </c>
      <c r="H8" s="51">
        <v>4</v>
      </c>
      <c r="I8" s="79">
        <v>2028</v>
      </c>
      <c r="J8" s="53">
        <f>I8+2</f>
        <v>2030</v>
      </c>
      <c r="K8" s="54">
        <v>1.04</v>
      </c>
      <c r="L8" s="49">
        <v>0.31</v>
      </c>
      <c r="M8" s="55">
        <v>0</v>
      </c>
      <c r="N8" s="56">
        <f>((K8*G8)*L8)*0.00220462*(1-M8)</f>
        <v>1.0306157576000001</v>
      </c>
      <c r="O8" s="80"/>
      <c r="P8" s="58">
        <f>P$12*$N8</f>
        <v>0</v>
      </c>
      <c r="Q8" s="58">
        <f t="shared" ref="Q8:AA9" si="9">Q$12*$N8</f>
        <v>0</v>
      </c>
      <c r="R8" s="58">
        <f t="shared" si="9"/>
        <v>0</v>
      </c>
      <c r="S8" s="58">
        <f t="shared" si="9"/>
        <v>0</v>
      </c>
      <c r="T8" s="58">
        <f t="shared" si="9"/>
        <v>0</v>
      </c>
      <c r="U8" s="58">
        <f t="shared" si="9"/>
        <v>0</v>
      </c>
      <c r="V8" s="58">
        <f t="shared" si="9"/>
        <v>0</v>
      </c>
      <c r="W8" s="58">
        <f t="shared" si="9"/>
        <v>0</v>
      </c>
      <c r="X8" s="58">
        <f t="shared" si="9"/>
        <v>0</v>
      </c>
      <c r="Y8" s="58">
        <f t="shared" si="9"/>
        <v>0</v>
      </c>
      <c r="Z8" s="58">
        <f t="shared" si="9"/>
        <v>0</v>
      </c>
      <c r="AA8" s="58">
        <f t="shared" si="9"/>
        <v>0</v>
      </c>
      <c r="AB8" s="59">
        <f>SUM(P8:AA8)</f>
        <v>0</v>
      </c>
      <c r="AC8" s="54">
        <v>0.03</v>
      </c>
      <c r="AD8" s="60"/>
      <c r="AE8" s="61"/>
      <c r="AF8" s="49">
        <v>0.31</v>
      </c>
      <c r="AG8" s="55">
        <v>0.3</v>
      </c>
      <c r="AH8" s="62">
        <f>((SUM(AC8:AE8)*G8)*AF8)*0.00220462*(1-AG8)</f>
        <v>2.081051049E-2</v>
      </c>
      <c r="AI8" s="58">
        <f>AI12*$AH8</f>
        <v>0</v>
      </c>
      <c r="AJ8" s="58">
        <f t="shared" ref="AJ8:AT8" si="10">AJ12*$AH8</f>
        <v>0</v>
      </c>
      <c r="AK8" s="58">
        <f t="shared" si="10"/>
        <v>0</v>
      </c>
      <c r="AL8" s="58">
        <f t="shared" si="10"/>
        <v>0</v>
      </c>
      <c r="AM8" s="58">
        <f t="shared" si="10"/>
        <v>0</v>
      </c>
      <c r="AN8" s="58">
        <f t="shared" si="10"/>
        <v>0</v>
      </c>
      <c r="AO8" s="58">
        <f t="shared" si="10"/>
        <v>0</v>
      </c>
      <c r="AP8" s="58">
        <f t="shared" si="10"/>
        <v>0</v>
      </c>
      <c r="AQ8" s="58">
        <f t="shared" si="10"/>
        <v>0</v>
      </c>
      <c r="AR8" s="58">
        <f t="shared" si="10"/>
        <v>0</v>
      </c>
      <c r="AS8" s="58">
        <f t="shared" si="10"/>
        <v>0</v>
      </c>
      <c r="AT8" s="58">
        <f t="shared" si="10"/>
        <v>0</v>
      </c>
      <c r="AU8" s="59">
        <f>SUM(AI8:AT8)</f>
        <v>0</v>
      </c>
      <c r="AV8" s="63">
        <f>AU8+AB8</f>
        <v>0</v>
      </c>
    </row>
    <row r="9" spans="1:56" ht="15.6" hidden="1">
      <c r="A9" s="48" t="s">
        <v>59</v>
      </c>
      <c r="B9" s="49" t="s">
        <v>49</v>
      </c>
      <c r="C9" s="50" t="s">
        <v>50</v>
      </c>
      <c r="D9" s="50" t="s">
        <v>51</v>
      </c>
      <c r="E9" s="50" t="s">
        <v>51</v>
      </c>
      <c r="F9" s="49">
        <v>2021</v>
      </c>
      <c r="G9" s="51">
        <v>1450</v>
      </c>
      <c r="H9" s="51">
        <v>4</v>
      </c>
      <c r="I9" s="79">
        <v>2028</v>
      </c>
      <c r="J9" s="53">
        <f t="shared" si="2"/>
        <v>2030</v>
      </c>
      <c r="K9" s="54">
        <v>1.04</v>
      </c>
      <c r="L9" s="49">
        <v>0.31</v>
      </c>
      <c r="M9" s="55">
        <v>0</v>
      </c>
      <c r="N9" s="56">
        <f>((K9*G9)*L9)*0.00220462*(1-M9)</f>
        <v>1.0306157576000001</v>
      </c>
      <c r="O9" s="80"/>
      <c r="P9" s="58">
        <f>P$12*$N9</f>
        <v>0</v>
      </c>
      <c r="Q9" s="58">
        <f t="shared" si="9"/>
        <v>0</v>
      </c>
      <c r="R9" s="58">
        <f t="shared" si="9"/>
        <v>0</v>
      </c>
      <c r="S9" s="58">
        <f t="shared" si="9"/>
        <v>0</v>
      </c>
      <c r="T9" s="58">
        <f t="shared" si="9"/>
        <v>0</v>
      </c>
      <c r="U9" s="58">
        <f t="shared" si="9"/>
        <v>0</v>
      </c>
      <c r="V9" s="58">
        <f t="shared" si="9"/>
        <v>0</v>
      </c>
      <c r="W9" s="58">
        <f t="shared" si="9"/>
        <v>0</v>
      </c>
      <c r="X9" s="58">
        <f t="shared" si="9"/>
        <v>0</v>
      </c>
      <c r="Y9" s="58">
        <f t="shared" si="9"/>
        <v>0</v>
      </c>
      <c r="Z9" s="58">
        <f t="shared" si="9"/>
        <v>0</v>
      </c>
      <c r="AA9" s="58">
        <f t="shared" si="9"/>
        <v>0</v>
      </c>
      <c r="AB9" s="59">
        <f>SUM(P9:AA9)</f>
        <v>0</v>
      </c>
      <c r="AC9" s="54">
        <v>0.03</v>
      </c>
      <c r="AD9" s="60"/>
      <c r="AE9" s="61"/>
      <c r="AF9" s="49">
        <v>0.31</v>
      </c>
      <c r="AG9" s="55">
        <v>0.3</v>
      </c>
      <c r="AH9" s="62">
        <f>((SUM(AC9:AE9)*G9)*AF9)*0.00220462*(1-AG9)</f>
        <v>2.081051049E-2</v>
      </c>
      <c r="AI9" s="58">
        <f>AI12*$AH9</f>
        <v>0</v>
      </c>
      <c r="AJ9" s="58">
        <f t="shared" ref="AJ9:AT9" si="11">AJ12*$AH9</f>
        <v>0</v>
      </c>
      <c r="AK9" s="58">
        <f t="shared" si="11"/>
        <v>0</v>
      </c>
      <c r="AL9" s="58">
        <f t="shared" si="11"/>
        <v>0</v>
      </c>
      <c r="AM9" s="58">
        <f t="shared" si="11"/>
        <v>0</v>
      </c>
      <c r="AN9" s="58">
        <f t="shared" si="11"/>
        <v>0</v>
      </c>
      <c r="AO9" s="58">
        <f t="shared" si="11"/>
        <v>0</v>
      </c>
      <c r="AP9" s="58">
        <f t="shared" si="11"/>
        <v>0</v>
      </c>
      <c r="AQ9" s="58">
        <f t="shared" si="11"/>
        <v>0</v>
      </c>
      <c r="AR9" s="58">
        <f t="shared" si="11"/>
        <v>0</v>
      </c>
      <c r="AS9" s="58">
        <f t="shared" si="11"/>
        <v>0</v>
      </c>
      <c r="AT9" s="58">
        <f t="shared" si="11"/>
        <v>0</v>
      </c>
      <c r="AU9" s="59">
        <f>SUM(AI9:AT9)</f>
        <v>0</v>
      </c>
      <c r="AV9" s="63">
        <f>AU9+AB9</f>
        <v>0</v>
      </c>
    </row>
    <row r="10" spans="1:56" ht="15.6" hidden="1">
      <c r="A10" s="48" t="s">
        <v>60</v>
      </c>
      <c r="B10" s="49" t="s">
        <v>52</v>
      </c>
      <c r="C10" s="49" t="s">
        <v>53</v>
      </c>
      <c r="D10" s="50" t="s">
        <v>61</v>
      </c>
      <c r="E10" s="50" t="s">
        <v>62</v>
      </c>
      <c r="F10" s="49">
        <v>2024</v>
      </c>
      <c r="G10" s="51">
        <v>87</v>
      </c>
      <c r="H10" s="51" t="s">
        <v>63</v>
      </c>
      <c r="I10" s="81"/>
      <c r="J10" s="82"/>
      <c r="K10" s="56">
        <v>3.22</v>
      </c>
      <c r="L10" s="49">
        <v>0.39</v>
      </c>
      <c r="M10" s="55">
        <v>0</v>
      </c>
      <c r="N10" s="56">
        <f>((K10*G10)*L10)*0.00220462*(1-M10)</f>
        <v>0.24086487625200007</v>
      </c>
      <c r="O10" s="80"/>
      <c r="P10" s="58">
        <f>P$12*$N10*0.66667</f>
        <v>0</v>
      </c>
      <c r="Q10" s="58">
        <f t="shared" ref="Q10:AA11" si="12">Q$12*$N10*0.66667</f>
        <v>0</v>
      </c>
      <c r="R10" s="58">
        <f t="shared" si="12"/>
        <v>0</v>
      </c>
      <c r="S10" s="58">
        <f t="shared" si="12"/>
        <v>0</v>
      </c>
      <c r="T10" s="58">
        <f t="shared" si="12"/>
        <v>0</v>
      </c>
      <c r="U10" s="58">
        <f t="shared" si="12"/>
        <v>0</v>
      </c>
      <c r="V10" s="58">
        <f t="shared" si="12"/>
        <v>0</v>
      </c>
      <c r="W10" s="58">
        <f t="shared" si="12"/>
        <v>0</v>
      </c>
      <c r="X10" s="58">
        <f t="shared" si="12"/>
        <v>0</v>
      </c>
      <c r="Y10" s="58">
        <f t="shared" si="12"/>
        <v>0</v>
      </c>
      <c r="Z10" s="58">
        <f t="shared" si="12"/>
        <v>0</v>
      </c>
      <c r="AA10" s="58">
        <f t="shared" si="12"/>
        <v>0</v>
      </c>
      <c r="AB10" s="59">
        <f>SUM(P10:AA10)</f>
        <v>0</v>
      </c>
      <c r="AC10" s="83"/>
      <c r="AD10" s="60"/>
      <c r="AE10" s="84">
        <v>1.2999999999999999E-2</v>
      </c>
      <c r="AF10" s="49">
        <v>0.39</v>
      </c>
      <c r="AG10" s="55">
        <v>0</v>
      </c>
      <c r="AH10" s="62">
        <f>((SUM(AC10:AE10)*G10)*AF10)*0.00220462*(1-AG10)</f>
        <v>9.7243583580000007E-4</v>
      </c>
      <c r="AI10" s="58">
        <f>AI12*$AH10*0.66667</f>
        <v>0</v>
      </c>
      <c r="AJ10" s="58">
        <f t="shared" ref="AJ10:AT10" si="13">AJ12*$AH10*0.66667</f>
        <v>0</v>
      </c>
      <c r="AK10" s="58">
        <f t="shared" si="13"/>
        <v>0</v>
      </c>
      <c r="AL10" s="58">
        <f t="shared" si="13"/>
        <v>0</v>
      </c>
      <c r="AM10" s="58">
        <f t="shared" si="13"/>
        <v>0</v>
      </c>
      <c r="AN10" s="58">
        <f t="shared" si="13"/>
        <v>0</v>
      </c>
      <c r="AO10" s="58">
        <f t="shared" si="13"/>
        <v>0</v>
      </c>
      <c r="AP10" s="58">
        <f t="shared" si="13"/>
        <v>0</v>
      </c>
      <c r="AQ10" s="58">
        <f t="shared" si="13"/>
        <v>0</v>
      </c>
      <c r="AR10" s="58">
        <f t="shared" si="13"/>
        <v>0</v>
      </c>
      <c r="AS10" s="58">
        <f t="shared" si="13"/>
        <v>0</v>
      </c>
      <c r="AT10" s="58">
        <f t="shared" si="13"/>
        <v>0</v>
      </c>
      <c r="AU10" s="59">
        <f>SUM(AI10:AT10)</f>
        <v>0</v>
      </c>
      <c r="AV10" s="63">
        <f>AU10+AB10</f>
        <v>0</v>
      </c>
    </row>
    <row r="11" spans="1:56" ht="15.6" hidden="1">
      <c r="A11" s="48" t="s">
        <v>60</v>
      </c>
      <c r="B11" s="49" t="s">
        <v>52</v>
      </c>
      <c r="C11" s="49" t="s">
        <v>53</v>
      </c>
      <c r="D11" s="50" t="s">
        <v>61</v>
      </c>
      <c r="E11" s="50" t="s">
        <v>62</v>
      </c>
      <c r="F11" s="49">
        <v>2024</v>
      </c>
      <c r="G11" s="51">
        <v>87</v>
      </c>
      <c r="H11" s="51" t="s">
        <v>63</v>
      </c>
      <c r="I11" s="81"/>
      <c r="J11" s="82"/>
      <c r="K11" s="56">
        <v>3.22</v>
      </c>
      <c r="L11" s="49">
        <v>0.39</v>
      </c>
      <c r="M11" s="55">
        <v>0</v>
      </c>
      <c r="N11" s="56">
        <f>((K11*G11)*L11)*0.00220462*(1-M11)</f>
        <v>0.24086487625200007</v>
      </c>
      <c r="O11" s="80"/>
      <c r="P11" s="58">
        <f>P$12*$N11*0.66667</f>
        <v>0</v>
      </c>
      <c r="Q11" s="58">
        <f t="shared" si="12"/>
        <v>0</v>
      </c>
      <c r="R11" s="58">
        <f t="shared" si="12"/>
        <v>0</v>
      </c>
      <c r="S11" s="58">
        <f t="shared" si="12"/>
        <v>0</v>
      </c>
      <c r="T11" s="58">
        <f t="shared" si="12"/>
        <v>0</v>
      </c>
      <c r="U11" s="58">
        <f t="shared" si="12"/>
        <v>0</v>
      </c>
      <c r="V11" s="58">
        <f t="shared" si="12"/>
        <v>0</v>
      </c>
      <c r="W11" s="58">
        <f t="shared" si="12"/>
        <v>0</v>
      </c>
      <c r="X11" s="58">
        <f t="shared" si="12"/>
        <v>0</v>
      </c>
      <c r="Y11" s="58">
        <f t="shared" si="12"/>
        <v>0</v>
      </c>
      <c r="Z11" s="58">
        <f t="shared" si="12"/>
        <v>0</v>
      </c>
      <c r="AA11" s="58">
        <f t="shared" si="12"/>
        <v>0</v>
      </c>
      <c r="AB11" s="59">
        <f>SUM(P11:AA11)</f>
        <v>0</v>
      </c>
      <c r="AC11" s="83"/>
      <c r="AD11" s="60"/>
      <c r="AE11" s="84">
        <v>1.2999999999999999E-2</v>
      </c>
      <c r="AF11" s="49">
        <v>0.39</v>
      </c>
      <c r="AG11" s="55">
        <v>0</v>
      </c>
      <c r="AH11" s="62">
        <f>((SUM(AC11:AE11)*G11)*AF11)*0.00220462*(1-AG11)</f>
        <v>9.7243583580000007E-4</v>
      </c>
      <c r="AI11" s="58">
        <f>AI12*$AH11*0.66667</f>
        <v>0</v>
      </c>
      <c r="AJ11" s="58">
        <f t="shared" ref="AJ11:AT11" si="14">AJ12*$AH11*0.66667</f>
        <v>0</v>
      </c>
      <c r="AK11" s="58">
        <f t="shared" si="14"/>
        <v>0</v>
      </c>
      <c r="AL11" s="58">
        <f t="shared" si="14"/>
        <v>0</v>
      </c>
      <c r="AM11" s="58">
        <f t="shared" si="14"/>
        <v>0</v>
      </c>
      <c r="AN11" s="58">
        <f t="shared" si="14"/>
        <v>0</v>
      </c>
      <c r="AO11" s="58">
        <f t="shared" si="14"/>
        <v>0</v>
      </c>
      <c r="AP11" s="58">
        <f t="shared" si="14"/>
        <v>0</v>
      </c>
      <c r="AQ11" s="58">
        <f t="shared" si="14"/>
        <v>0</v>
      </c>
      <c r="AR11" s="58">
        <f t="shared" si="14"/>
        <v>0</v>
      </c>
      <c r="AS11" s="58">
        <f t="shared" si="14"/>
        <v>0</v>
      </c>
      <c r="AT11" s="58">
        <f t="shared" si="14"/>
        <v>0</v>
      </c>
      <c r="AU11" s="59">
        <f>SUM(AI11:AT11)</f>
        <v>0</v>
      </c>
      <c r="AV11" s="63">
        <f>AU11+AB11</f>
        <v>0</v>
      </c>
    </row>
    <row r="12" spans="1:56" ht="30" hidden="1">
      <c r="A12" s="64" t="s">
        <v>64</v>
      </c>
      <c r="B12" s="65"/>
      <c r="C12" s="65" t="s">
        <v>57</v>
      </c>
      <c r="D12" s="66">
        <v>0.66666000000000003</v>
      </c>
      <c r="E12" s="67"/>
      <c r="F12" s="65"/>
      <c r="G12" s="68"/>
      <c r="H12" s="68"/>
      <c r="I12" s="69"/>
      <c r="J12" s="70"/>
      <c r="K12" s="71"/>
      <c r="L12" s="65"/>
      <c r="M12" s="66"/>
      <c r="N12" s="72"/>
      <c r="O12" s="73" t="s">
        <v>58</v>
      </c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5"/>
      <c r="AC12" s="71"/>
      <c r="AD12" s="76"/>
      <c r="AE12" s="76"/>
      <c r="AF12" s="65"/>
      <c r="AG12" s="66"/>
      <c r="AH12" s="77"/>
      <c r="AI12" s="74">
        <f t="shared" ref="AI12:AT12" si="15">P12</f>
        <v>0</v>
      </c>
      <c r="AJ12" s="74">
        <f t="shared" si="15"/>
        <v>0</v>
      </c>
      <c r="AK12" s="74">
        <f t="shared" si="15"/>
        <v>0</v>
      </c>
      <c r="AL12" s="74">
        <f t="shared" si="15"/>
        <v>0</v>
      </c>
      <c r="AM12" s="74">
        <f t="shared" si="15"/>
        <v>0</v>
      </c>
      <c r="AN12" s="74">
        <f t="shared" si="15"/>
        <v>0</v>
      </c>
      <c r="AO12" s="74">
        <f t="shared" si="15"/>
        <v>0</v>
      </c>
      <c r="AP12" s="74">
        <f t="shared" si="15"/>
        <v>0</v>
      </c>
      <c r="AQ12" s="74">
        <f t="shared" si="15"/>
        <v>0</v>
      </c>
      <c r="AR12" s="74">
        <f t="shared" si="15"/>
        <v>0</v>
      </c>
      <c r="AS12" s="74">
        <f t="shared" si="15"/>
        <v>0</v>
      </c>
      <c r="AT12" s="74">
        <f t="shared" si="15"/>
        <v>0</v>
      </c>
      <c r="AU12" s="75"/>
      <c r="AV12" s="78"/>
    </row>
    <row r="13" spans="1:56" ht="15.6" hidden="1">
      <c r="A13" s="48" t="s">
        <v>60</v>
      </c>
      <c r="B13" s="49" t="s">
        <v>49</v>
      </c>
      <c r="C13" s="50" t="s">
        <v>50</v>
      </c>
      <c r="D13" s="50" t="s">
        <v>65</v>
      </c>
      <c r="E13" s="50" t="s">
        <v>65</v>
      </c>
      <c r="F13" s="49">
        <v>2030</v>
      </c>
      <c r="G13" s="51">
        <v>1450</v>
      </c>
      <c r="H13" s="51" t="s">
        <v>66</v>
      </c>
      <c r="I13" s="81"/>
      <c r="J13" s="82"/>
      <c r="K13" s="54">
        <v>1.04</v>
      </c>
      <c r="L13" s="49">
        <v>0.31</v>
      </c>
      <c r="M13" s="55">
        <v>0</v>
      </c>
      <c r="N13" s="56">
        <f>((K13*G13)*L13)*0.00220462*(1-M13)</f>
        <v>1.0306157576000001</v>
      </c>
      <c r="O13" s="80"/>
      <c r="P13" s="58">
        <f>P$17*$N13</f>
        <v>0</v>
      </c>
      <c r="Q13" s="58">
        <f t="shared" ref="Q13:AA14" si="16">Q$17*$N13</f>
        <v>0</v>
      </c>
      <c r="R13" s="58">
        <f t="shared" si="16"/>
        <v>0</v>
      </c>
      <c r="S13" s="58">
        <f t="shared" si="16"/>
        <v>0</v>
      </c>
      <c r="T13" s="58">
        <f t="shared" si="16"/>
        <v>0</v>
      </c>
      <c r="U13" s="58">
        <f t="shared" si="16"/>
        <v>0</v>
      </c>
      <c r="V13" s="58">
        <f t="shared" si="16"/>
        <v>0</v>
      </c>
      <c r="W13" s="58">
        <f t="shared" si="16"/>
        <v>0</v>
      </c>
      <c r="X13" s="58">
        <f t="shared" si="16"/>
        <v>0</v>
      </c>
      <c r="Y13" s="58">
        <f t="shared" si="16"/>
        <v>0</v>
      </c>
      <c r="Z13" s="58">
        <f t="shared" si="16"/>
        <v>0</v>
      </c>
      <c r="AA13" s="58">
        <f t="shared" si="16"/>
        <v>0</v>
      </c>
      <c r="AB13" s="59">
        <f>SUM(P13:AA13)</f>
        <v>0</v>
      </c>
      <c r="AC13" s="83"/>
      <c r="AD13" s="85">
        <v>5.0000000000000001E-3</v>
      </c>
      <c r="AE13" s="86"/>
      <c r="AF13" s="49">
        <v>0.31</v>
      </c>
      <c r="AG13" s="55">
        <v>0</v>
      </c>
      <c r="AH13" s="62">
        <f>((SUM(AC13:AE13)*G13)*AF13)*0.00220462*(1-AG13)</f>
        <v>4.9548834500000001E-3</v>
      </c>
      <c r="AI13" s="58">
        <f>AI17*$AH13</f>
        <v>0</v>
      </c>
      <c r="AJ13" s="58">
        <f t="shared" ref="AJ13:AT13" si="17">AJ17*$AH13</f>
        <v>0</v>
      </c>
      <c r="AK13" s="58">
        <f t="shared" si="17"/>
        <v>0</v>
      </c>
      <c r="AL13" s="58">
        <f t="shared" si="17"/>
        <v>0</v>
      </c>
      <c r="AM13" s="58">
        <f t="shared" si="17"/>
        <v>0</v>
      </c>
      <c r="AN13" s="58">
        <f t="shared" si="17"/>
        <v>0</v>
      </c>
      <c r="AO13" s="58">
        <f t="shared" si="17"/>
        <v>0</v>
      </c>
      <c r="AP13" s="58">
        <f t="shared" si="17"/>
        <v>0</v>
      </c>
      <c r="AQ13" s="58">
        <f t="shared" si="17"/>
        <v>0</v>
      </c>
      <c r="AR13" s="58">
        <f t="shared" si="17"/>
        <v>0</v>
      </c>
      <c r="AS13" s="58">
        <f t="shared" si="17"/>
        <v>0</v>
      </c>
      <c r="AT13" s="58">
        <f t="shared" si="17"/>
        <v>0</v>
      </c>
      <c r="AU13" s="59">
        <f>SUM(AI13:AT13)</f>
        <v>0</v>
      </c>
      <c r="AV13" s="63">
        <f>AU13+AB13</f>
        <v>0</v>
      </c>
    </row>
    <row r="14" spans="1:56" ht="15.6" hidden="1">
      <c r="A14" s="48" t="s">
        <v>60</v>
      </c>
      <c r="B14" s="49" t="s">
        <v>49</v>
      </c>
      <c r="C14" s="50" t="s">
        <v>50</v>
      </c>
      <c r="D14" s="50" t="s">
        <v>65</v>
      </c>
      <c r="E14" s="50" t="s">
        <v>65</v>
      </c>
      <c r="F14" s="49">
        <v>2030</v>
      </c>
      <c r="G14" s="51">
        <v>1450</v>
      </c>
      <c r="H14" s="51" t="s">
        <v>66</v>
      </c>
      <c r="I14" s="81"/>
      <c r="J14" s="82"/>
      <c r="K14" s="54">
        <v>1.04</v>
      </c>
      <c r="L14" s="49">
        <v>0.31</v>
      </c>
      <c r="M14" s="55">
        <v>0</v>
      </c>
      <c r="N14" s="56">
        <f>((K14*G14)*L14)*0.00220462*(1-M14)</f>
        <v>1.0306157576000001</v>
      </c>
      <c r="O14" s="80"/>
      <c r="P14" s="58">
        <f>P$17*$N14</f>
        <v>0</v>
      </c>
      <c r="Q14" s="58">
        <f t="shared" si="16"/>
        <v>0</v>
      </c>
      <c r="R14" s="58">
        <f t="shared" si="16"/>
        <v>0</v>
      </c>
      <c r="S14" s="58">
        <f t="shared" si="16"/>
        <v>0</v>
      </c>
      <c r="T14" s="58">
        <f t="shared" si="16"/>
        <v>0</v>
      </c>
      <c r="U14" s="58">
        <f t="shared" si="16"/>
        <v>0</v>
      </c>
      <c r="V14" s="58">
        <f t="shared" si="16"/>
        <v>0</v>
      </c>
      <c r="W14" s="58">
        <f t="shared" si="16"/>
        <v>0</v>
      </c>
      <c r="X14" s="58">
        <f t="shared" si="16"/>
        <v>0</v>
      </c>
      <c r="Y14" s="58">
        <f t="shared" si="16"/>
        <v>0</v>
      </c>
      <c r="Z14" s="58">
        <f t="shared" si="16"/>
        <v>0</v>
      </c>
      <c r="AA14" s="58">
        <f t="shared" si="16"/>
        <v>0</v>
      </c>
      <c r="AB14" s="59">
        <f>SUM(P14:AA14)</f>
        <v>0</v>
      </c>
      <c r="AC14" s="83"/>
      <c r="AD14" s="85">
        <v>5.0000000000000001E-3</v>
      </c>
      <c r="AE14" s="86"/>
      <c r="AF14" s="49">
        <v>0.31</v>
      </c>
      <c r="AG14" s="55">
        <v>0</v>
      </c>
      <c r="AH14" s="62">
        <f>((SUM(AC14:AE14)*G14)*AF14)*0.00220462*(1-AG14)</f>
        <v>4.9548834500000001E-3</v>
      </c>
      <c r="AI14" s="58">
        <f>AI17*$AH14</f>
        <v>0</v>
      </c>
      <c r="AJ14" s="58">
        <f t="shared" ref="AJ14:AT14" si="18">AJ17*$AH14</f>
        <v>0</v>
      </c>
      <c r="AK14" s="58">
        <f t="shared" si="18"/>
        <v>0</v>
      </c>
      <c r="AL14" s="58">
        <f t="shared" si="18"/>
        <v>0</v>
      </c>
      <c r="AM14" s="58">
        <f t="shared" si="18"/>
        <v>0</v>
      </c>
      <c r="AN14" s="58">
        <f t="shared" si="18"/>
        <v>0</v>
      </c>
      <c r="AO14" s="58">
        <f t="shared" si="18"/>
        <v>0</v>
      </c>
      <c r="AP14" s="58">
        <f t="shared" si="18"/>
        <v>0</v>
      </c>
      <c r="AQ14" s="58">
        <f t="shared" si="18"/>
        <v>0</v>
      </c>
      <c r="AR14" s="58">
        <f t="shared" si="18"/>
        <v>0</v>
      </c>
      <c r="AS14" s="58">
        <f t="shared" si="18"/>
        <v>0</v>
      </c>
      <c r="AT14" s="58">
        <f t="shared" si="18"/>
        <v>0</v>
      </c>
      <c r="AU14" s="59">
        <f>SUM(AI14:AT14)</f>
        <v>0</v>
      </c>
      <c r="AV14" s="63">
        <f>AU14+AB14</f>
        <v>0</v>
      </c>
    </row>
    <row r="15" spans="1:56" ht="15.6" hidden="1">
      <c r="A15" s="48" t="s">
        <v>60</v>
      </c>
      <c r="B15" s="49" t="s">
        <v>52</v>
      </c>
      <c r="C15" s="49" t="s">
        <v>53</v>
      </c>
      <c r="D15" s="50" t="s">
        <v>61</v>
      </c>
      <c r="E15" s="50" t="s">
        <v>62</v>
      </c>
      <c r="F15" s="49">
        <v>2024</v>
      </c>
      <c r="G15" s="51">
        <v>87</v>
      </c>
      <c r="H15" s="51" t="s">
        <v>63</v>
      </c>
      <c r="I15" s="81"/>
      <c r="J15" s="82"/>
      <c r="K15" s="56">
        <v>3.22</v>
      </c>
      <c r="L15" s="49">
        <v>0.39</v>
      </c>
      <c r="M15" s="55">
        <v>0</v>
      </c>
      <c r="N15" s="56">
        <f>((K15*G15)*L15)*0.00220462*(1-M15)</f>
        <v>0.24086487625200007</v>
      </c>
      <c r="O15" s="80"/>
      <c r="P15" s="58">
        <f>P$17*$N15*0.66667</f>
        <v>0</v>
      </c>
      <c r="Q15" s="58">
        <f t="shared" ref="Q15:AA16" si="19">Q$17*$N15*0.66667</f>
        <v>0</v>
      </c>
      <c r="R15" s="58">
        <f t="shared" si="19"/>
        <v>0</v>
      </c>
      <c r="S15" s="58">
        <f t="shared" si="19"/>
        <v>0</v>
      </c>
      <c r="T15" s="58">
        <f t="shared" si="19"/>
        <v>0</v>
      </c>
      <c r="U15" s="58">
        <f t="shared" si="19"/>
        <v>0</v>
      </c>
      <c r="V15" s="58">
        <f t="shared" si="19"/>
        <v>0</v>
      </c>
      <c r="W15" s="58">
        <f t="shared" si="19"/>
        <v>0</v>
      </c>
      <c r="X15" s="58">
        <f>X$17*$N15*0.66667</f>
        <v>0</v>
      </c>
      <c r="Y15" s="58">
        <f t="shared" si="19"/>
        <v>0</v>
      </c>
      <c r="Z15" s="58">
        <f t="shared" si="19"/>
        <v>0</v>
      </c>
      <c r="AA15" s="58">
        <f t="shared" si="19"/>
        <v>0</v>
      </c>
      <c r="AB15" s="59">
        <f>SUM(P15:AA15)</f>
        <v>0</v>
      </c>
      <c r="AC15" s="83"/>
      <c r="AD15" s="60"/>
      <c r="AE15" s="84">
        <v>1.2999999999999999E-2</v>
      </c>
      <c r="AF15" s="49">
        <v>0.39</v>
      </c>
      <c r="AG15" s="55">
        <v>0</v>
      </c>
      <c r="AH15" s="62">
        <f>((SUM(AC15:AE15)*G15)*AF15)*0.00220462*(1-AG15)</f>
        <v>9.7243583580000007E-4</v>
      </c>
      <c r="AI15" s="58">
        <f>AI17*$AH15*0.66667</f>
        <v>0</v>
      </c>
      <c r="AJ15" s="58">
        <f t="shared" ref="AJ15:AT15" si="20">AJ17*$AH15*0.66667</f>
        <v>0</v>
      </c>
      <c r="AK15" s="58">
        <f t="shared" si="20"/>
        <v>0</v>
      </c>
      <c r="AL15" s="58">
        <f t="shared" si="20"/>
        <v>0</v>
      </c>
      <c r="AM15" s="58">
        <f t="shared" si="20"/>
        <v>0</v>
      </c>
      <c r="AN15" s="58">
        <f t="shared" si="20"/>
        <v>0</v>
      </c>
      <c r="AO15" s="58">
        <f t="shared" si="20"/>
        <v>0</v>
      </c>
      <c r="AP15" s="58">
        <f t="shared" si="20"/>
        <v>0</v>
      </c>
      <c r="AQ15" s="58">
        <f t="shared" si="20"/>
        <v>0</v>
      </c>
      <c r="AR15" s="58">
        <f t="shared" si="20"/>
        <v>0</v>
      </c>
      <c r="AS15" s="58">
        <f t="shared" si="20"/>
        <v>0</v>
      </c>
      <c r="AT15" s="58">
        <f t="shared" si="20"/>
        <v>0</v>
      </c>
      <c r="AU15" s="59">
        <f>SUM(AI15:AT15)</f>
        <v>0</v>
      </c>
      <c r="AV15" s="63">
        <f>AU15+AB15</f>
        <v>0</v>
      </c>
    </row>
    <row r="16" spans="1:56" ht="15.6" hidden="1">
      <c r="A16" s="48" t="s">
        <v>60</v>
      </c>
      <c r="B16" s="49" t="s">
        <v>52</v>
      </c>
      <c r="C16" s="49" t="s">
        <v>53</v>
      </c>
      <c r="D16" s="50" t="s">
        <v>61</v>
      </c>
      <c r="E16" s="50" t="s">
        <v>62</v>
      </c>
      <c r="F16" s="49">
        <v>2024</v>
      </c>
      <c r="G16" s="51">
        <v>87</v>
      </c>
      <c r="H16" s="51" t="s">
        <v>63</v>
      </c>
      <c r="I16" s="81"/>
      <c r="J16" s="82"/>
      <c r="K16" s="56">
        <v>3.22</v>
      </c>
      <c r="L16" s="49">
        <v>0.39</v>
      </c>
      <c r="M16" s="55">
        <v>0</v>
      </c>
      <c r="N16" s="56">
        <f>((K16*G16)*L16)*0.00220462*(1-M16)</f>
        <v>0.24086487625200007</v>
      </c>
      <c r="O16" s="80"/>
      <c r="P16" s="58">
        <f>P$17*$N16*0.66667</f>
        <v>0</v>
      </c>
      <c r="Q16" s="58">
        <f t="shared" si="19"/>
        <v>0</v>
      </c>
      <c r="R16" s="58">
        <f t="shared" si="19"/>
        <v>0</v>
      </c>
      <c r="S16" s="58">
        <f t="shared" si="19"/>
        <v>0</v>
      </c>
      <c r="T16" s="58">
        <f t="shared" si="19"/>
        <v>0</v>
      </c>
      <c r="U16" s="58">
        <f t="shared" si="19"/>
        <v>0</v>
      </c>
      <c r="V16" s="58">
        <f t="shared" si="19"/>
        <v>0</v>
      </c>
      <c r="W16" s="58">
        <f t="shared" si="19"/>
        <v>0</v>
      </c>
      <c r="X16" s="58">
        <f t="shared" si="19"/>
        <v>0</v>
      </c>
      <c r="Y16" s="58">
        <f t="shared" si="19"/>
        <v>0</v>
      </c>
      <c r="Z16" s="58">
        <f t="shared" si="19"/>
        <v>0</v>
      </c>
      <c r="AA16" s="58">
        <f t="shared" si="19"/>
        <v>0</v>
      </c>
      <c r="AB16" s="59">
        <f>SUM(P16:AA16)</f>
        <v>0</v>
      </c>
      <c r="AC16" s="83"/>
      <c r="AD16" s="60"/>
      <c r="AE16" s="84">
        <v>1.2999999999999999E-2</v>
      </c>
      <c r="AF16" s="49">
        <v>0.39</v>
      </c>
      <c r="AG16" s="55">
        <v>0</v>
      </c>
      <c r="AH16" s="62">
        <f>((SUM(AC16:AE16)*G16)*AF16)*0.00220462*(1-AG16)</f>
        <v>9.7243583580000007E-4</v>
      </c>
      <c r="AI16" s="58">
        <f>AI17*$AH16*0.66667</f>
        <v>0</v>
      </c>
      <c r="AJ16" s="58">
        <f t="shared" ref="AJ16:AT16" si="21">AJ17*$AH16*0.66667</f>
        <v>0</v>
      </c>
      <c r="AK16" s="58">
        <f t="shared" si="21"/>
        <v>0</v>
      </c>
      <c r="AL16" s="58">
        <f t="shared" si="21"/>
        <v>0</v>
      </c>
      <c r="AM16" s="58">
        <f t="shared" si="21"/>
        <v>0</v>
      </c>
      <c r="AN16" s="58">
        <f t="shared" si="21"/>
        <v>0</v>
      </c>
      <c r="AO16" s="58">
        <f t="shared" si="21"/>
        <v>0</v>
      </c>
      <c r="AP16" s="58">
        <f t="shared" si="21"/>
        <v>0</v>
      </c>
      <c r="AQ16" s="58">
        <f t="shared" si="21"/>
        <v>0</v>
      </c>
      <c r="AR16" s="58">
        <f t="shared" si="21"/>
        <v>0</v>
      </c>
      <c r="AS16" s="58">
        <f t="shared" si="21"/>
        <v>0</v>
      </c>
      <c r="AT16" s="58">
        <f t="shared" si="21"/>
        <v>0</v>
      </c>
      <c r="AU16" s="59">
        <f>SUM(AI16:AT16)</f>
        <v>0</v>
      </c>
      <c r="AV16" s="63">
        <f>AU16+AB16</f>
        <v>0</v>
      </c>
    </row>
    <row r="17" spans="1:48" ht="30" hidden="1">
      <c r="A17" s="64" t="s">
        <v>67</v>
      </c>
      <c r="B17" s="65"/>
      <c r="C17" s="65" t="s">
        <v>57</v>
      </c>
      <c r="D17" s="66">
        <v>0.66666000000000003</v>
      </c>
      <c r="E17" s="67"/>
      <c r="F17" s="65"/>
      <c r="G17" s="68"/>
      <c r="H17" s="68"/>
      <c r="I17" s="69"/>
      <c r="J17" s="70"/>
      <c r="K17" s="71"/>
      <c r="L17" s="65"/>
      <c r="M17" s="66"/>
      <c r="N17" s="72"/>
      <c r="O17" s="73" t="s">
        <v>58</v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5"/>
      <c r="AC17" s="71"/>
      <c r="AD17" s="76"/>
      <c r="AE17" s="76"/>
      <c r="AF17" s="65"/>
      <c r="AG17" s="66"/>
      <c r="AH17" s="77"/>
      <c r="AI17" s="74">
        <f t="shared" ref="AI17:AT17" si="22">P17</f>
        <v>0</v>
      </c>
      <c r="AJ17" s="74">
        <f t="shared" si="22"/>
        <v>0</v>
      </c>
      <c r="AK17" s="74">
        <f t="shared" si="22"/>
        <v>0</v>
      </c>
      <c r="AL17" s="74">
        <f t="shared" si="22"/>
        <v>0</v>
      </c>
      <c r="AM17" s="74">
        <f t="shared" si="22"/>
        <v>0</v>
      </c>
      <c r="AN17" s="74">
        <f t="shared" si="22"/>
        <v>0</v>
      </c>
      <c r="AO17" s="74">
        <f t="shared" si="22"/>
        <v>0</v>
      </c>
      <c r="AP17" s="74">
        <f t="shared" si="22"/>
        <v>0</v>
      </c>
      <c r="AQ17" s="74">
        <f t="shared" si="22"/>
        <v>0</v>
      </c>
      <c r="AR17" s="74">
        <f t="shared" si="22"/>
        <v>0</v>
      </c>
      <c r="AS17" s="74">
        <f t="shared" si="22"/>
        <v>0</v>
      </c>
      <c r="AT17" s="74">
        <f t="shared" si="22"/>
        <v>0</v>
      </c>
      <c r="AU17" s="75"/>
      <c r="AV17" s="78"/>
    </row>
    <row r="18" spans="1:48" ht="15.6">
      <c r="A18" s="87" t="s">
        <v>68</v>
      </c>
      <c r="B18" s="49" t="s">
        <v>49</v>
      </c>
      <c r="C18" s="50" t="s">
        <v>50</v>
      </c>
      <c r="D18" s="50" t="s">
        <v>51</v>
      </c>
      <c r="E18" s="50" t="s">
        <v>51</v>
      </c>
      <c r="F18" s="49">
        <v>2021</v>
      </c>
      <c r="G18" s="51">
        <v>1450</v>
      </c>
      <c r="H18" s="51">
        <v>4</v>
      </c>
      <c r="I18" s="52">
        <v>2028</v>
      </c>
      <c r="J18" s="53">
        <f>I18+2</f>
        <v>2030</v>
      </c>
      <c r="K18" s="54">
        <v>1.04</v>
      </c>
      <c r="L18" s="49">
        <v>0.31</v>
      </c>
      <c r="M18" s="55">
        <v>0</v>
      </c>
      <c r="N18" s="56">
        <f>((K18*G18)*L18)*0.00220462*(1-M18)</f>
        <v>1.0306157576000001</v>
      </c>
      <c r="O18" s="57"/>
      <c r="P18" s="58">
        <f>P22*$N18</f>
        <v>2061.2315152000001</v>
      </c>
      <c r="Q18" s="58">
        <f>Q22*$N18</f>
        <v>2318.8854546000002</v>
      </c>
      <c r="R18" s="58">
        <f>R22*$N18</f>
        <v>2576.5393940000004</v>
      </c>
      <c r="S18" s="58">
        <f>S22*$N18</f>
        <v>1545.9236364000001</v>
      </c>
      <c r="T18" s="58">
        <f t="shared" ref="T18:AA18" si="23">T22*$N18</f>
        <v>1288.2696970000002</v>
      </c>
      <c r="U18" s="58">
        <f t="shared" si="23"/>
        <v>1030.6157576000001</v>
      </c>
      <c r="V18" s="58">
        <f t="shared" si="23"/>
        <v>1030.6157576000001</v>
      </c>
      <c r="W18" s="58">
        <f t="shared" si="23"/>
        <v>1288.2696970000002</v>
      </c>
      <c r="X18" s="58">
        <f t="shared" si="23"/>
        <v>1030.6157576000001</v>
      </c>
      <c r="Y18" s="58">
        <f t="shared" si="23"/>
        <v>515.30787880000003</v>
      </c>
      <c r="Z18" s="58">
        <f t="shared" si="23"/>
        <v>515.30787880000003</v>
      </c>
      <c r="AA18" s="58">
        <f t="shared" si="23"/>
        <v>515.30787880000003</v>
      </c>
      <c r="AB18" s="59">
        <f>SUM(P18:AA18)</f>
        <v>15716.890303400003</v>
      </c>
      <c r="AC18" s="54">
        <v>0.03</v>
      </c>
      <c r="AD18" s="60"/>
      <c r="AE18" s="61"/>
      <c r="AF18" s="49">
        <v>0.31</v>
      </c>
      <c r="AG18" s="55">
        <v>0.3</v>
      </c>
      <c r="AH18" s="62">
        <f>((SUM(AC18:AE18)*G18)*AF18)*0.00220462*(1-AG18)</f>
        <v>2.081051049E-2</v>
      </c>
      <c r="AI18" s="58">
        <f>AI22*$AH18</f>
        <v>41.621020979999997</v>
      </c>
      <c r="AJ18" s="58">
        <f t="shared" ref="AJ18:AT18" si="24">AJ22*$AH18</f>
        <v>46.8236486025</v>
      </c>
      <c r="AK18" s="58">
        <f t="shared" si="24"/>
        <v>52.026276224999997</v>
      </c>
      <c r="AL18" s="58">
        <f t="shared" si="24"/>
        <v>31.215765734999998</v>
      </c>
      <c r="AM18" s="58">
        <f t="shared" si="24"/>
        <v>26.013138112499998</v>
      </c>
      <c r="AN18" s="58">
        <f t="shared" si="24"/>
        <v>20.810510489999999</v>
      </c>
      <c r="AO18" s="58">
        <f t="shared" si="24"/>
        <v>20.810510489999999</v>
      </c>
      <c r="AP18" s="58">
        <f t="shared" si="24"/>
        <v>26.013138112499998</v>
      </c>
      <c r="AQ18" s="58">
        <f t="shared" si="24"/>
        <v>20.810510489999999</v>
      </c>
      <c r="AR18" s="58">
        <f t="shared" si="24"/>
        <v>10.405255244999999</v>
      </c>
      <c r="AS18" s="58">
        <f t="shared" si="24"/>
        <v>10.405255244999999</v>
      </c>
      <c r="AT18" s="58">
        <f t="shared" si="24"/>
        <v>10.405255244999999</v>
      </c>
      <c r="AU18" s="59">
        <f>SUM(AI18:AT18)</f>
        <v>317.36028497249993</v>
      </c>
      <c r="AV18" s="63">
        <f>AU18+AB18</f>
        <v>16034.250588372503</v>
      </c>
    </row>
    <row r="19" spans="1:48" ht="15.6">
      <c r="A19" s="87" t="s">
        <v>68</v>
      </c>
      <c r="B19" s="49" t="s">
        <v>49</v>
      </c>
      <c r="C19" s="50" t="s">
        <v>50</v>
      </c>
      <c r="D19" s="50" t="s">
        <v>51</v>
      </c>
      <c r="E19" s="50" t="s">
        <v>51</v>
      </c>
      <c r="F19" s="49">
        <v>2021</v>
      </c>
      <c r="G19" s="51">
        <v>1450</v>
      </c>
      <c r="H19" s="51">
        <v>4</v>
      </c>
      <c r="I19" s="52">
        <v>2028</v>
      </c>
      <c r="J19" s="53">
        <f>I19+2</f>
        <v>2030</v>
      </c>
      <c r="K19" s="54">
        <v>1.04</v>
      </c>
      <c r="L19" s="49">
        <v>0.31</v>
      </c>
      <c r="M19" s="55">
        <v>0</v>
      </c>
      <c r="N19" s="56">
        <f>((K19*G19)*L19)*0.00220462*(1-M19)</f>
        <v>1.0306157576000001</v>
      </c>
      <c r="O19" s="57"/>
      <c r="P19" s="58">
        <f>P22*$N19</f>
        <v>2061.2315152000001</v>
      </c>
      <c r="Q19" s="58">
        <f>Q22*$N19</f>
        <v>2318.8854546000002</v>
      </c>
      <c r="R19" s="58">
        <f>R22*$N19</f>
        <v>2576.5393940000004</v>
      </c>
      <c r="S19" s="58">
        <f>S22*$N19</f>
        <v>1545.9236364000001</v>
      </c>
      <c r="T19" s="58">
        <f t="shared" ref="T19:AA19" si="25">T22*$N19</f>
        <v>1288.2696970000002</v>
      </c>
      <c r="U19" s="58">
        <f t="shared" si="25"/>
        <v>1030.6157576000001</v>
      </c>
      <c r="V19" s="58">
        <f t="shared" si="25"/>
        <v>1030.6157576000001</v>
      </c>
      <c r="W19" s="58">
        <f t="shared" si="25"/>
        <v>1288.2696970000002</v>
      </c>
      <c r="X19" s="58">
        <f t="shared" si="25"/>
        <v>1030.6157576000001</v>
      </c>
      <c r="Y19" s="58">
        <f t="shared" si="25"/>
        <v>515.30787880000003</v>
      </c>
      <c r="Z19" s="58">
        <f t="shared" si="25"/>
        <v>515.30787880000003</v>
      </c>
      <c r="AA19" s="58">
        <f t="shared" si="25"/>
        <v>515.30787880000003</v>
      </c>
      <c r="AB19" s="59">
        <f>SUM(P19:AA19)</f>
        <v>15716.890303400003</v>
      </c>
      <c r="AC19" s="54">
        <v>0.03</v>
      </c>
      <c r="AD19" s="60"/>
      <c r="AE19" s="61"/>
      <c r="AF19" s="49">
        <v>0.31</v>
      </c>
      <c r="AG19" s="55">
        <v>0.3</v>
      </c>
      <c r="AH19" s="62">
        <f>((SUM(AC19:AE19)*G19)*AF19)*0.00220462*(1-AG19)</f>
        <v>2.081051049E-2</v>
      </c>
      <c r="AI19" s="58">
        <f>AI22*$AH19</f>
        <v>41.621020979999997</v>
      </c>
      <c r="AJ19" s="58">
        <f t="shared" ref="AJ19:AT19" si="26">AJ22*$AH19</f>
        <v>46.8236486025</v>
      </c>
      <c r="AK19" s="58">
        <f t="shared" si="26"/>
        <v>52.026276224999997</v>
      </c>
      <c r="AL19" s="58">
        <f t="shared" si="26"/>
        <v>31.215765734999998</v>
      </c>
      <c r="AM19" s="58">
        <f t="shared" si="26"/>
        <v>26.013138112499998</v>
      </c>
      <c r="AN19" s="58">
        <f t="shared" si="26"/>
        <v>20.810510489999999</v>
      </c>
      <c r="AO19" s="58">
        <f t="shared" si="26"/>
        <v>20.810510489999999</v>
      </c>
      <c r="AP19" s="58">
        <f t="shared" si="26"/>
        <v>26.013138112499998</v>
      </c>
      <c r="AQ19" s="58">
        <f t="shared" si="26"/>
        <v>20.810510489999999</v>
      </c>
      <c r="AR19" s="58">
        <f t="shared" si="26"/>
        <v>10.405255244999999</v>
      </c>
      <c r="AS19" s="58">
        <f t="shared" si="26"/>
        <v>10.405255244999999</v>
      </c>
      <c r="AT19" s="58">
        <f t="shared" si="26"/>
        <v>10.405255244999999</v>
      </c>
      <c r="AU19" s="59">
        <f>SUM(AI19:AT19)</f>
        <v>317.36028497249993</v>
      </c>
      <c r="AV19" s="63">
        <f>AU19+AB19</f>
        <v>16034.250588372503</v>
      </c>
    </row>
    <row r="20" spans="1:48" ht="15.6">
      <c r="A20" s="87" t="s">
        <v>68</v>
      </c>
      <c r="B20" s="49" t="s">
        <v>52</v>
      </c>
      <c r="C20" s="49" t="s">
        <v>53</v>
      </c>
      <c r="D20" s="50" t="s">
        <v>54</v>
      </c>
      <c r="E20" s="50" t="s">
        <v>55</v>
      </c>
      <c r="F20" s="49">
        <v>2008</v>
      </c>
      <c r="G20" s="51">
        <v>87</v>
      </c>
      <c r="H20" s="51">
        <v>2</v>
      </c>
      <c r="I20" s="52">
        <v>2024</v>
      </c>
      <c r="J20" s="53">
        <f>I20+2</f>
        <v>2026</v>
      </c>
      <c r="K20" s="54">
        <v>4.0199999999999996</v>
      </c>
      <c r="L20" s="49">
        <v>0.39</v>
      </c>
      <c r="M20" s="55">
        <v>0.1</v>
      </c>
      <c r="N20" s="56">
        <f>((K20*G20)*L20)*0.00220462*(1-M20)</f>
        <v>0.27063637337879998</v>
      </c>
      <c r="O20" s="57"/>
      <c r="P20" s="58">
        <f>P22*$N20*0.66667</f>
        <v>360.85030208088915</v>
      </c>
      <c r="Q20" s="58">
        <f>Q22*$N20*0.66667</f>
        <v>405.95658984100027</v>
      </c>
      <c r="R20" s="58">
        <f>R22*$N20*0.66667</f>
        <v>451.0628776011115</v>
      </c>
      <c r="S20" s="58">
        <f>S22*$N20*0.66667</f>
        <v>270.63772656066686</v>
      </c>
      <c r="T20" s="58">
        <f t="shared" ref="T20:AA20" si="27">T22*$N20*0.66667</f>
        <v>225.53143880055575</v>
      </c>
      <c r="U20" s="58">
        <f t="shared" si="27"/>
        <v>180.42515104044458</v>
      </c>
      <c r="V20" s="58">
        <f t="shared" si="27"/>
        <v>180.42515104044458</v>
      </c>
      <c r="W20" s="58">
        <f t="shared" si="27"/>
        <v>225.53143880055575</v>
      </c>
      <c r="X20" s="58">
        <f t="shared" si="27"/>
        <v>180.42515104044458</v>
      </c>
      <c r="Y20" s="58">
        <f t="shared" si="27"/>
        <v>90.212575520222288</v>
      </c>
      <c r="Z20" s="58">
        <f t="shared" si="27"/>
        <v>90.212575520222288</v>
      </c>
      <c r="AA20" s="58">
        <f t="shared" si="27"/>
        <v>90.212575520222288</v>
      </c>
      <c r="AB20" s="59">
        <f>SUM(P20:AA20)</f>
        <v>2751.4835533667806</v>
      </c>
      <c r="AC20" s="54">
        <v>0.17</v>
      </c>
      <c r="AD20" s="60"/>
      <c r="AE20" s="60"/>
      <c r="AF20" s="49">
        <v>0.39</v>
      </c>
      <c r="AG20" s="55">
        <v>0.3</v>
      </c>
      <c r="AH20" s="62">
        <f>((SUM(AC20:AE20)*G20)*AF20)*0.00220462*(1-AG20)</f>
        <v>8.9015280354000012E-3</v>
      </c>
      <c r="AI20" s="58">
        <f>AI22*$AH20*0.66667</f>
        <v>11.868763390720238</v>
      </c>
      <c r="AJ20" s="58">
        <f t="shared" ref="AJ20:AT20" si="28">AJ22*$AH20*0.66667</f>
        <v>13.352358814560267</v>
      </c>
      <c r="AK20" s="58">
        <f t="shared" si="28"/>
        <v>14.835954238400296</v>
      </c>
      <c r="AL20" s="58">
        <f t="shared" si="28"/>
        <v>8.901572543040178</v>
      </c>
      <c r="AM20" s="58">
        <f t="shared" si="28"/>
        <v>7.417977119200148</v>
      </c>
      <c r="AN20" s="58">
        <f t="shared" si="28"/>
        <v>5.9343816953601189</v>
      </c>
      <c r="AO20" s="58">
        <f t="shared" si="28"/>
        <v>5.9343816953601189</v>
      </c>
      <c r="AP20" s="58">
        <f t="shared" si="28"/>
        <v>7.417977119200148</v>
      </c>
      <c r="AQ20" s="58">
        <f t="shared" si="28"/>
        <v>5.9343816953601189</v>
      </c>
      <c r="AR20" s="58">
        <f t="shared" si="28"/>
        <v>2.9671908476800595</v>
      </c>
      <c r="AS20" s="58">
        <f t="shared" si="28"/>
        <v>2.9671908476800595</v>
      </c>
      <c r="AT20" s="58">
        <f t="shared" si="28"/>
        <v>2.9671908476800595</v>
      </c>
      <c r="AU20" s="59">
        <f>SUM(AI20:AT20)</f>
        <v>90.499320854241788</v>
      </c>
      <c r="AV20" s="63">
        <f>AU20+AB20</f>
        <v>2841.9828742210225</v>
      </c>
    </row>
    <row r="21" spans="1:48" ht="15.6">
      <c r="A21" s="87" t="s">
        <v>68</v>
      </c>
      <c r="B21" s="49" t="s">
        <v>52</v>
      </c>
      <c r="C21" s="49" t="s">
        <v>53</v>
      </c>
      <c r="D21" s="50" t="s">
        <v>54</v>
      </c>
      <c r="E21" s="50" t="s">
        <v>55</v>
      </c>
      <c r="F21" s="49">
        <v>2008</v>
      </c>
      <c r="G21" s="51">
        <v>87</v>
      </c>
      <c r="H21" s="51">
        <v>2</v>
      </c>
      <c r="I21" s="52">
        <v>2024</v>
      </c>
      <c r="J21" s="53">
        <f>I21+2</f>
        <v>2026</v>
      </c>
      <c r="K21" s="54">
        <v>4.0199999999999996</v>
      </c>
      <c r="L21" s="49">
        <v>0.39</v>
      </c>
      <c r="M21" s="55">
        <v>0.1</v>
      </c>
      <c r="N21" s="56">
        <f>((K21*G21)*L21)*0.00220462*(1-M21)</f>
        <v>0.27063637337879998</v>
      </c>
      <c r="O21" s="57"/>
      <c r="P21" s="58">
        <f>P22*$N21*0.66667</f>
        <v>360.85030208088915</v>
      </c>
      <c r="Q21" s="58">
        <f>Q22*$N21*0.66667</f>
        <v>405.95658984100027</v>
      </c>
      <c r="R21" s="58">
        <f>R22*$N21*0.66667</f>
        <v>451.0628776011115</v>
      </c>
      <c r="S21" s="58">
        <f>S22*$N21*0.66667</f>
        <v>270.63772656066686</v>
      </c>
      <c r="T21" s="58">
        <f t="shared" ref="T21:AA21" si="29">T22*$N21*0.66667</f>
        <v>225.53143880055575</v>
      </c>
      <c r="U21" s="58">
        <f t="shared" si="29"/>
        <v>180.42515104044458</v>
      </c>
      <c r="V21" s="58">
        <f t="shared" si="29"/>
        <v>180.42515104044458</v>
      </c>
      <c r="W21" s="58">
        <f t="shared" si="29"/>
        <v>225.53143880055575</v>
      </c>
      <c r="X21" s="58">
        <f t="shared" si="29"/>
        <v>180.42515104044458</v>
      </c>
      <c r="Y21" s="58">
        <f t="shared" si="29"/>
        <v>90.212575520222288</v>
      </c>
      <c r="Z21" s="58">
        <f t="shared" si="29"/>
        <v>90.212575520222288</v>
      </c>
      <c r="AA21" s="58">
        <f t="shared" si="29"/>
        <v>90.212575520222288</v>
      </c>
      <c r="AB21" s="59">
        <f>SUM(P21:AA21)</f>
        <v>2751.4835533667806</v>
      </c>
      <c r="AC21" s="54">
        <v>0.17</v>
      </c>
      <c r="AD21" s="60"/>
      <c r="AE21" s="60"/>
      <c r="AF21" s="49">
        <v>0.39</v>
      </c>
      <c r="AG21" s="55">
        <v>0.3</v>
      </c>
      <c r="AH21" s="62">
        <f>((SUM(AC21:AE21)*G21)*AF21)*0.00220462*(1-AG21)</f>
        <v>8.9015280354000012E-3</v>
      </c>
      <c r="AI21" s="58">
        <f>AI22*$AH21*0.66667</f>
        <v>11.868763390720238</v>
      </c>
      <c r="AJ21" s="58">
        <f t="shared" ref="AJ21:AT21" si="30">AJ22*$AH21*0.66667</f>
        <v>13.352358814560267</v>
      </c>
      <c r="AK21" s="58">
        <f t="shared" si="30"/>
        <v>14.835954238400296</v>
      </c>
      <c r="AL21" s="58">
        <f t="shared" si="30"/>
        <v>8.901572543040178</v>
      </c>
      <c r="AM21" s="58">
        <f t="shared" si="30"/>
        <v>7.417977119200148</v>
      </c>
      <c r="AN21" s="58">
        <f t="shared" si="30"/>
        <v>5.9343816953601189</v>
      </c>
      <c r="AO21" s="58">
        <f t="shared" si="30"/>
        <v>5.9343816953601189</v>
      </c>
      <c r="AP21" s="58">
        <f t="shared" si="30"/>
        <v>7.417977119200148</v>
      </c>
      <c r="AQ21" s="58">
        <f t="shared" si="30"/>
        <v>5.9343816953601189</v>
      </c>
      <c r="AR21" s="58">
        <f t="shared" si="30"/>
        <v>2.9671908476800595</v>
      </c>
      <c r="AS21" s="58">
        <f t="shared" si="30"/>
        <v>2.9671908476800595</v>
      </c>
      <c r="AT21" s="58">
        <f t="shared" si="30"/>
        <v>2.9671908476800595</v>
      </c>
      <c r="AU21" s="59">
        <f>SUM(AI21:AT21)</f>
        <v>90.499320854241788</v>
      </c>
      <c r="AV21" s="63">
        <f>AU21+AB21</f>
        <v>2841.9828742210225</v>
      </c>
    </row>
    <row r="22" spans="1:48" ht="30">
      <c r="A22" s="64" t="s">
        <v>69</v>
      </c>
      <c r="B22" s="65"/>
      <c r="C22" s="65" t="s">
        <v>57</v>
      </c>
      <c r="D22" s="66">
        <v>0.66700000000000004</v>
      </c>
      <c r="E22" s="67"/>
      <c r="F22" s="65"/>
      <c r="G22" s="68"/>
      <c r="H22" s="68"/>
      <c r="I22" s="69"/>
      <c r="J22" s="70"/>
      <c r="K22" s="71"/>
      <c r="L22" s="65"/>
      <c r="M22" s="66"/>
      <c r="N22" s="72"/>
      <c r="O22" s="73" t="s">
        <v>58</v>
      </c>
      <c r="P22" s="74">
        <v>2000</v>
      </c>
      <c r="Q22" s="74">
        <v>2250</v>
      </c>
      <c r="R22" s="74">
        <v>2500</v>
      </c>
      <c r="S22" s="74">
        <v>1500</v>
      </c>
      <c r="T22" s="74">
        <v>1250</v>
      </c>
      <c r="U22" s="74">
        <v>1000</v>
      </c>
      <c r="V22" s="74">
        <v>1000</v>
      </c>
      <c r="W22" s="74">
        <v>1250</v>
      </c>
      <c r="X22" s="74">
        <v>1000</v>
      </c>
      <c r="Y22" s="74">
        <v>500</v>
      </c>
      <c r="Z22" s="74">
        <v>500</v>
      </c>
      <c r="AA22" s="74">
        <v>500</v>
      </c>
      <c r="AB22" s="75"/>
      <c r="AC22" s="71"/>
      <c r="AD22" s="76"/>
      <c r="AE22" s="76"/>
      <c r="AF22" s="65"/>
      <c r="AG22" s="66"/>
      <c r="AH22" s="77"/>
      <c r="AI22" s="74">
        <f t="shared" ref="AI22:AT22" si="31">P22</f>
        <v>2000</v>
      </c>
      <c r="AJ22" s="74">
        <f t="shared" si="31"/>
        <v>2250</v>
      </c>
      <c r="AK22" s="74">
        <f t="shared" si="31"/>
        <v>2500</v>
      </c>
      <c r="AL22" s="74">
        <f t="shared" si="31"/>
        <v>1500</v>
      </c>
      <c r="AM22" s="74">
        <f t="shared" si="31"/>
        <v>1250</v>
      </c>
      <c r="AN22" s="74">
        <f t="shared" si="31"/>
        <v>1000</v>
      </c>
      <c r="AO22" s="74">
        <f t="shared" si="31"/>
        <v>1000</v>
      </c>
      <c r="AP22" s="74">
        <f t="shared" si="31"/>
        <v>1250</v>
      </c>
      <c r="AQ22" s="74">
        <f t="shared" si="31"/>
        <v>1000</v>
      </c>
      <c r="AR22" s="74">
        <f t="shared" si="31"/>
        <v>500</v>
      </c>
      <c r="AS22" s="74">
        <f t="shared" si="31"/>
        <v>500</v>
      </c>
      <c r="AT22" s="74">
        <f t="shared" si="31"/>
        <v>500</v>
      </c>
      <c r="AU22" s="75"/>
      <c r="AV22" s="78"/>
    </row>
    <row r="23" spans="1:48" ht="15.6" hidden="1">
      <c r="A23" s="87" t="s">
        <v>68</v>
      </c>
      <c r="B23" s="49" t="s">
        <v>49</v>
      </c>
      <c r="C23" s="50" t="s">
        <v>50</v>
      </c>
      <c r="D23" s="50" t="s">
        <v>51</v>
      </c>
      <c r="E23" s="50" t="s">
        <v>51</v>
      </c>
      <c r="F23" s="49">
        <v>2021</v>
      </c>
      <c r="G23" s="51">
        <v>1450</v>
      </c>
      <c r="H23" s="51">
        <v>4</v>
      </c>
      <c r="I23" s="79">
        <v>2028</v>
      </c>
      <c r="J23" s="53">
        <f>I23+2</f>
        <v>2030</v>
      </c>
      <c r="K23" s="54">
        <v>1.04</v>
      </c>
      <c r="L23" s="49">
        <v>0.31</v>
      </c>
      <c r="M23" s="55">
        <v>0</v>
      </c>
      <c r="N23" s="56">
        <f>((K23*G23)*L23)*0.00220462*(1-M23)</f>
        <v>1.0306157576000001</v>
      </c>
      <c r="O23" s="80"/>
      <c r="P23" s="58">
        <f>P27*$N23</f>
        <v>0</v>
      </c>
      <c r="Q23" s="58">
        <f>Q27*$N23</f>
        <v>0</v>
      </c>
      <c r="R23" s="58">
        <f>R27*$N23</f>
        <v>0</v>
      </c>
      <c r="S23" s="58">
        <f>S27*$N23</f>
        <v>0</v>
      </c>
      <c r="T23" s="58">
        <f t="shared" ref="T23:AA23" si="32">T27*$N23</f>
        <v>0</v>
      </c>
      <c r="U23" s="58">
        <f t="shared" si="32"/>
        <v>0</v>
      </c>
      <c r="V23" s="58">
        <f t="shared" si="32"/>
        <v>0</v>
      </c>
      <c r="W23" s="58">
        <f t="shared" si="32"/>
        <v>0</v>
      </c>
      <c r="X23" s="58">
        <f t="shared" si="32"/>
        <v>0</v>
      </c>
      <c r="Y23" s="58">
        <f t="shared" si="32"/>
        <v>0</v>
      </c>
      <c r="Z23" s="58">
        <f t="shared" si="32"/>
        <v>0</v>
      </c>
      <c r="AA23" s="58">
        <f t="shared" si="32"/>
        <v>0</v>
      </c>
      <c r="AB23" s="59">
        <f>SUM(P23:AA23)</f>
        <v>0</v>
      </c>
      <c r="AC23" s="54">
        <v>0.03</v>
      </c>
      <c r="AD23" s="60"/>
      <c r="AE23" s="86"/>
      <c r="AF23" s="49">
        <v>0.31</v>
      </c>
      <c r="AG23" s="55">
        <v>0.3</v>
      </c>
      <c r="AH23" s="62">
        <f>((SUM(AC23:AE23)*G23)*AF23)*0.00220462*(1-AG23)</f>
        <v>2.081051049E-2</v>
      </c>
      <c r="AI23" s="58">
        <f>AI27*$AH23</f>
        <v>0</v>
      </c>
      <c r="AJ23" s="58">
        <f t="shared" ref="AJ23:AT23" si="33">AJ27*$AH23</f>
        <v>0</v>
      </c>
      <c r="AK23" s="58">
        <f t="shared" si="33"/>
        <v>0</v>
      </c>
      <c r="AL23" s="58">
        <f t="shared" si="33"/>
        <v>0</v>
      </c>
      <c r="AM23" s="58">
        <f t="shared" si="33"/>
        <v>0</v>
      </c>
      <c r="AN23" s="58">
        <f t="shared" si="33"/>
        <v>0</v>
      </c>
      <c r="AO23" s="58">
        <f t="shared" si="33"/>
        <v>0</v>
      </c>
      <c r="AP23" s="58">
        <f t="shared" si="33"/>
        <v>0</v>
      </c>
      <c r="AQ23" s="58">
        <f t="shared" si="33"/>
        <v>0</v>
      </c>
      <c r="AR23" s="58">
        <f t="shared" si="33"/>
        <v>0</v>
      </c>
      <c r="AS23" s="58">
        <f t="shared" si="33"/>
        <v>0</v>
      </c>
      <c r="AT23" s="58">
        <f t="shared" si="33"/>
        <v>0</v>
      </c>
      <c r="AU23" s="59">
        <f>SUM(AI23:AT23)</f>
        <v>0</v>
      </c>
      <c r="AV23" s="63">
        <f>AU23+AB23</f>
        <v>0</v>
      </c>
    </row>
    <row r="24" spans="1:48" ht="15.6" hidden="1">
      <c r="A24" s="87" t="s">
        <v>68</v>
      </c>
      <c r="B24" s="49" t="s">
        <v>49</v>
      </c>
      <c r="C24" s="50" t="s">
        <v>50</v>
      </c>
      <c r="D24" s="50" t="s">
        <v>51</v>
      </c>
      <c r="E24" s="50" t="s">
        <v>51</v>
      </c>
      <c r="F24" s="49">
        <v>2021</v>
      </c>
      <c r="G24" s="51">
        <v>1450</v>
      </c>
      <c r="H24" s="51">
        <v>4</v>
      </c>
      <c r="I24" s="79">
        <v>2028</v>
      </c>
      <c r="J24" s="53">
        <f>I24+2</f>
        <v>2030</v>
      </c>
      <c r="K24" s="54">
        <v>1.04</v>
      </c>
      <c r="L24" s="49">
        <v>0.31</v>
      </c>
      <c r="M24" s="55">
        <v>0</v>
      </c>
      <c r="N24" s="56">
        <f>((K24*G24)*L24)*0.00220462*(1-M24)</f>
        <v>1.0306157576000001</v>
      </c>
      <c r="O24" s="80"/>
      <c r="P24" s="58">
        <f>P27*$N24</f>
        <v>0</v>
      </c>
      <c r="Q24" s="58">
        <f>Q27*$N24</f>
        <v>0</v>
      </c>
      <c r="R24" s="58">
        <f>R27*$N24</f>
        <v>0</v>
      </c>
      <c r="S24" s="58">
        <f>S27*$N24</f>
        <v>0</v>
      </c>
      <c r="T24" s="58">
        <f t="shared" ref="T24:AA24" si="34">T27*$N24</f>
        <v>0</v>
      </c>
      <c r="U24" s="58">
        <f t="shared" si="34"/>
        <v>0</v>
      </c>
      <c r="V24" s="58">
        <f t="shared" si="34"/>
        <v>0</v>
      </c>
      <c r="W24" s="58">
        <f t="shared" si="34"/>
        <v>0</v>
      </c>
      <c r="X24" s="58">
        <f t="shared" si="34"/>
        <v>0</v>
      </c>
      <c r="Y24" s="58">
        <f t="shared" si="34"/>
        <v>0</v>
      </c>
      <c r="Z24" s="58">
        <f t="shared" si="34"/>
        <v>0</v>
      </c>
      <c r="AA24" s="58">
        <f t="shared" si="34"/>
        <v>0</v>
      </c>
      <c r="AB24" s="59">
        <f>SUM(P24:AA24)</f>
        <v>0</v>
      </c>
      <c r="AC24" s="54">
        <v>0.03</v>
      </c>
      <c r="AD24" s="60"/>
      <c r="AE24" s="86"/>
      <c r="AF24" s="49">
        <v>0.31</v>
      </c>
      <c r="AG24" s="55">
        <v>0.3</v>
      </c>
      <c r="AH24" s="62">
        <f>((SUM(AC24:AE24)*G24)*AF24)*0.00220462*(1-AG24)</f>
        <v>2.081051049E-2</v>
      </c>
      <c r="AI24" s="58">
        <f>AI27*$AH24</f>
        <v>0</v>
      </c>
      <c r="AJ24" s="58">
        <f t="shared" ref="AJ24:AT24" si="35">AJ27*$AH24</f>
        <v>0</v>
      </c>
      <c r="AK24" s="58">
        <f t="shared" si="35"/>
        <v>0</v>
      </c>
      <c r="AL24" s="58">
        <f t="shared" si="35"/>
        <v>0</v>
      </c>
      <c r="AM24" s="58">
        <f t="shared" si="35"/>
        <v>0</v>
      </c>
      <c r="AN24" s="58">
        <f t="shared" si="35"/>
        <v>0</v>
      </c>
      <c r="AO24" s="58">
        <f t="shared" si="35"/>
        <v>0</v>
      </c>
      <c r="AP24" s="58">
        <f t="shared" si="35"/>
        <v>0</v>
      </c>
      <c r="AQ24" s="58">
        <f t="shared" si="35"/>
        <v>0</v>
      </c>
      <c r="AR24" s="58">
        <f t="shared" si="35"/>
        <v>0</v>
      </c>
      <c r="AS24" s="58">
        <f t="shared" si="35"/>
        <v>0</v>
      </c>
      <c r="AT24" s="58">
        <f t="shared" si="35"/>
        <v>0</v>
      </c>
      <c r="AU24" s="59">
        <f>SUM(AI24:AT24)</f>
        <v>0</v>
      </c>
      <c r="AV24" s="63">
        <f>AU24+AB24</f>
        <v>0</v>
      </c>
    </row>
    <row r="25" spans="1:48" ht="15.6" hidden="1">
      <c r="A25" s="87" t="s">
        <v>70</v>
      </c>
      <c r="B25" s="49" t="s">
        <v>52</v>
      </c>
      <c r="C25" s="49" t="s">
        <v>53</v>
      </c>
      <c r="D25" s="50" t="s">
        <v>61</v>
      </c>
      <c r="E25" s="50" t="s">
        <v>62</v>
      </c>
      <c r="F25" s="49">
        <v>2024</v>
      </c>
      <c r="G25" s="51">
        <v>87</v>
      </c>
      <c r="H25" s="51" t="s">
        <v>63</v>
      </c>
      <c r="I25" s="81"/>
      <c r="J25" s="82"/>
      <c r="K25" s="56">
        <v>3.22</v>
      </c>
      <c r="L25" s="49">
        <v>0.39</v>
      </c>
      <c r="M25" s="55">
        <v>0</v>
      </c>
      <c r="N25" s="56">
        <f>((K25*G25)*L25)*0.00220462*(1-M25)</f>
        <v>0.24086487625200007</v>
      </c>
      <c r="O25" s="80"/>
      <c r="P25" s="58">
        <f>P27*$N25*0.66667</f>
        <v>0</v>
      </c>
      <c r="Q25" s="58">
        <f>Q27*$N25*0.66667</f>
        <v>0</v>
      </c>
      <c r="R25" s="58">
        <f>R27*$N25*0.66667</f>
        <v>0</v>
      </c>
      <c r="S25" s="58">
        <f>S27*$N25*0.66667</f>
        <v>0</v>
      </c>
      <c r="T25" s="58">
        <f t="shared" ref="T25:AA25" si="36">T27*$N25*0.66667</f>
        <v>0</v>
      </c>
      <c r="U25" s="58">
        <f t="shared" si="36"/>
        <v>0</v>
      </c>
      <c r="V25" s="58">
        <f t="shared" si="36"/>
        <v>0</v>
      </c>
      <c r="W25" s="58">
        <f t="shared" si="36"/>
        <v>0</v>
      </c>
      <c r="X25" s="58">
        <f t="shared" si="36"/>
        <v>0</v>
      </c>
      <c r="Y25" s="58">
        <f t="shared" si="36"/>
        <v>0</v>
      </c>
      <c r="Z25" s="58">
        <f t="shared" si="36"/>
        <v>0</v>
      </c>
      <c r="AA25" s="58">
        <f t="shared" si="36"/>
        <v>0</v>
      </c>
      <c r="AB25" s="59">
        <f>SUM(P25:AA25)</f>
        <v>0</v>
      </c>
      <c r="AC25" s="83"/>
      <c r="AD25" s="88"/>
      <c r="AE25" s="84">
        <v>1.2999999999999999E-2</v>
      </c>
      <c r="AF25" s="49">
        <v>0.39</v>
      </c>
      <c r="AG25" s="55">
        <v>0</v>
      </c>
      <c r="AH25" s="62">
        <f>((SUM(AC25:AE25)*G25)*AF25)*0.00220462*(1-AG25)</f>
        <v>9.7243583580000007E-4</v>
      </c>
      <c r="AI25" s="58">
        <f>AI27*$AH25*0.66667</f>
        <v>0</v>
      </c>
      <c r="AJ25" s="58">
        <f t="shared" ref="AJ25:AT25" si="37">AJ27*$AH25*0.66667</f>
        <v>0</v>
      </c>
      <c r="AK25" s="58">
        <f t="shared" si="37"/>
        <v>0</v>
      </c>
      <c r="AL25" s="58">
        <f t="shared" si="37"/>
        <v>0</v>
      </c>
      <c r="AM25" s="58">
        <f t="shared" si="37"/>
        <v>0</v>
      </c>
      <c r="AN25" s="58">
        <f t="shared" si="37"/>
        <v>0</v>
      </c>
      <c r="AO25" s="58">
        <f t="shared" si="37"/>
        <v>0</v>
      </c>
      <c r="AP25" s="58">
        <f t="shared" si="37"/>
        <v>0</v>
      </c>
      <c r="AQ25" s="58">
        <f t="shared" si="37"/>
        <v>0</v>
      </c>
      <c r="AR25" s="58">
        <f t="shared" si="37"/>
        <v>0</v>
      </c>
      <c r="AS25" s="58">
        <f t="shared" si="37"/>
        <v>0</v>
      </c>
      <c r="AT25" s="58">
        <f t="shared" si="37"/>
        <v>0</v>
      </c>
      <c r="AU25" s="59">
        <f>SUM(AI25:AT25)</f>
        <v>0</v>
      </c>
      <c r="AV25" s="63">
        <f>AU25+AB25</f>
        <v>0</v>
      </c>
    </row>
    <row r="26" spans="1:48" ht="15.6" hidden="1">
      <c r="A26" s="87" t="s">
        <v>70</v>
      </c>
      <c r="B26" s="49" t="s">
        <v>52</v>
      </c>
      <c r="C26" s="49" t="s">
        <v>53</v>
      </c>
      <c r="D26" s="50" t="s">
        <v>61</v>
      </c>
      <c r="E26" s="50" t="s">
        <v>62</v>
      </c>
      <c r="F26" s="49">
        <v>2024</v>
      </c>
      <c r="G26" s="51">
        <v>87</v>
      </c>
      <c r="H26" s="51" t="s">
        <v>63</v>
      </c>
      <c r="I26" s="81"/>
      <c r="J26" s="82"/>
      <c r="K26" s="56">
        <v>3.22</v>
      </c>
      <c r="L26" s="49">
        <v>0.39</v>
      </c>
      <c r="M26" s="55">
        <v>0</v>
      </c>
      <c r="N26" s="56">
        <f>((K26*G26)*L26)*0.00220462*(1-M26)</f>
        <v>0.24086487625200007</v>
      </c>
      <c r="O26" s="80"/>
      <c r="P26" s="58">
        <f>P27*$N26*0.66667</f>
        <v>0</v>
      </c>
      <c r="Q26" s="58">
        <f>Q27*$N26*0.66667</f>
        <v>0</v>
      </c>
      <c r="R26" s="58">
        <f>R27*$N26*0.66667</f>
        <v>0</v>
      </c>
      <c r="S26" s="58">
        <f>S27*$N26*0.66667</f>
        <v>0</v>
      </c>
      <c r="T26" s="58">
        <f t="shared" ref="T26:AA26" si="38">T27*$N26*0.66667</f>
        <v>0</v>
      </c>
      <c r="U26" s="58">
        <f t="shared" si="38"/>
        <v>0</v>
      </c>
      <c r="V26" s="58">
        <f t="shared" si="38"/>
        <v>0</v>
      </c>
      <c r="W26" s="58">
        <f t="shared" si="38"/>
        <v>0</v>
      </c>
      <c r="X26" s="58">
        <f t="shared" si="38"/>
        <v>0</v>
      </c>
      <c r="Y26" s="58">
        <f t="shared" si="38"/>
        <v>0</v>
      </c>
      <c r="Z26" s="58">
        <f t="shared" si="38"/>
        <v>0</v>
      </c>
      <c r="AA26" s="58">
        <f t="shared" si="38"/>
        <v>0</v>
      </c>
      <c r="AB26" s="59">
        <f>SUM(P26:AA26)</f>
        <v>0</v>
      </c>
      <c r="AC26" s="83"/>
      <c r="AD26" s="88"/>
      <c r="AE26" s="84">
        <v>1.2999999999999999E-2</v>
      </c>
      <c r="AF26" s="49">
        <v>0.39</v>
      </c>
      <c r="AG26" s="55">
        <v>0</v>
      </c>
      <c r="AH26" s="62">
        <f>((SUM(AC26:AE26)*G26)*AF26)*0.00220462*(1-AG26)</f>
        <v>9.7243583580000007E-4</v>
      </c>
      <c r="AI26" s="58">
        <f>AI27*$AH26*0.66667</f>
        <v>0</v>
      </c>
      <c r="AJ26" s="58">
        <f t="shared" ref="AJ26:AT26" si="39">AJ27*$AH26*0.66667</f>
        <v>0</v>
      </c>
      <c r="AK26" s="58">
        <f t="shared" si="39"/>
        <v>0</v>
      </c>
      <c r="AL26" s="58">
        <f t="shared" si="39"/>
        <v>0</v>
      </c>
      <c r="AM26" s="58">
        <f t="shared" si="39"/>
        <v>0</v>
      </c>
      <c r="AN26" s="58">
        <f t="shared" si="39"/>
        <v>0</v>
      </c>
      <c r="AO26" s="58">
        <f t="shared" si="39"/>
        <v>0</v>
      </c>
      <c r="AP26" s="58">
        <f t="shared" si="39"/>
        <v>0</v>
      </c>
      <c r="AQ26" s="58">
        <f t="shared" si="39"/>
        <v>0</v>
      </c>
      <c r="AR26" s="58">
        <f t="shared" si="39"/>
        <v>0</v>
      </c>
      <c r="AS26" s="58">
        <f t="shared" si="39"/>
        <v>0</v>
      </c>
      <c r="AT26" s="58">
        <f t="shared" si="39"/>
        <v>0</v>
      </c>
      <c r="AU26" s="59">
        <f>SUM(AI26:AT26)</f>
        <v>0</v>
      </c>
      <c r="AV26" s="63">
        <f>AU26+AB26</f>
        <v>0</v>
      </c>
    </row>
    <row r="27" spans="1:48" ht="30" hidden="1">
      <c r="A27" s="64" t="s">
        <v>71</v>
      </c>
      <c r="B27" s="65"/>
      <c r="C27" s="65" t="s">
        <v>57</v>
      </c>
      <c r="D27" s="66">
        <v>0.66700000000000004</v>
      </c>
      <c r="E27" s="67"/>
      <c r="F27" s="65"/>
      <c r="G27" s="68"/>
      <c r="H27" s="68"/>
      <c r="I27" s="69"/>
      <c r="J27" s="70"/>
      <c r="K27" s="71"/>
      <c r="L27" s="65"/>
      <c r="M27" s="66"/>
      <c r="N27" s="72"/>
      <c r="O27" s="73" t="s">
        <v>58</v>
      </c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5"/>
      <c r="AC27" s="71"/>
      <c r="AD27" s="76"/>
      <c r="AE27" s="76"/>
      <c r="AF27" s="65"/>
      <c r="AG27" s="66"/>
      <c r="AH27" s="77"/>
      <c r="AI27" s="74">
        <f t="shared" ref="AI27:AT27" si="40">P27</f>
        <v>0</v>
      </c>
      <c r="AJ27" s="74">
        <f t="shared" si="40"/>
        <v>0</v>
      </c>
      <c r="AK27" s="74">
        <f t="shared" si="40"/>
        <v>0</v>
      </c>
      <c r="AL27" s="74">
        <f t="shared" si="40"/>
        <v>0</v>
      </c>
      <c r="AM27" s="74">
        <f t="shared" si="40"/>
        <v>0</v>
      </c>
      <c r="AN27" s="74">
        <f t="shared" si="40"/>
        <v>0</v>
      </c>
      <c r="AO27" s="74">
        <f t="shared" si="40"/>
        <v>0</v>
      </c>
      <c r="AP27" s="74">
        <f t="shared" si="40"/>
        <v>0</v>
      </c>
      <c r="AQ27" s="74">
        <f t="shared" si="40"/>
        <v>0</v>
      </c>
      <c r="AR27" s="74">
        <f t="shared" si="40"/>
        <v>0</v>
      </c>
      <c r="AS27" s="74">
        <f t="shared" si="40"/>
        <v>0</v>
      </c>
      <c r="AT27" s="74">
        <f t="shared" si="40"/>
        <v>0</v>
      </c>
      <c r="AU27" s="75"/>
      <c r="AV27" s="78"/>
    </row>
    <row r="28" spans="1:48" ht="15.6" hidden="1">
      <c r="A28" s="87" t="s">
        <v>70</v>
      </c>
      <c r="B28" s="49" t="s">
        <v>49</v>
      </c>
      <c r="C28" s="50" t="s">
        <v>50</v>
      </c>
      <c r="D28" s="50" t="s">
        <v>65</v>
      </c>
      <c r="E28" s="50" t="s">
        <v>65</v>
      </c>
      <c r="F28" s="49">
        <v>2030</v>
      </c>
      <c r="G28" s="51">
        <v>1450</v>
      </c>
      <c r="H28" s="51" t="s">
        <v>66</v>
      </c>
      <c r="I28" s="81"/>
      <c r="J28" s="82"/>
      <c r="K28" s="54">
        <v>1.04</v>
      </c>
      <c r="L28" s="49">
        <v>0.31</v>
      </c>
      <c r="M28" s="55">
        <v>0</v>
      </c>
      <c r="N28" s="56">
        <f>((K28*G28)*L28)*0.00220462*(1-M28)</f>
        <v>1.0306157576000001</v>
      </c>
      <c r="O28" s="80"/>
      <c r="P28" s="58">
        <f>P32*$N28</f>
        <v>0</v>
      </c>
      <c r="Q28" s="58">
        <f>Q32*$N28</f>
        <v>0</v>
      </c>
      <c r="R28" s="58">
        <f>R32*$N28</f>
        <v>0</v>
      </c>
      <c r="S28" s="58">
        <f>S32*$N28</f>
        <v>0</v>
      </c>
      <c r="T28" s="58">
        <f t="shared" ref="T28:AA28" si="41">T32*$N28</f>
        <v>0</v>
      </c>
      <c r="U28" s="58">
        <f t="shared" si="41"/>
        <v>0</v>
      </c>
      <c r="V28" s="58">
        <f t="shared" si="41"/>
        <v>0</v>
      </c>
      <c r="W28" s="58">
        <f t="shared" si="41"/>
        <v>0</v>
      </c>
      <c r="X28" s="58">
        <f t="shared" si="41"/>
        <v>0</v>
      </c>
      <c r="Y28" s="58">
        <f t="shared" si="41"/>
        <v>0</v>
      </c>
      <c r="Z28" s="58">
        <f t="shared" si="41"/>
        <v>0</v>
      </c>
      <c r="AA28" s="58">
        <f t="shared" si="41"/>
        <v>0</v>
      </c>
      <c r="AB28" s="59">
        <f>SUM(P28:AA28)</f>
        <v>0</v>
      </c>
      <c r="AC28" s="83"/>
      <c r="AD28" s="85">
        <v>5.0000000000000001E-3</v>
      </c>
      <c r="AE28" s="86"/>
      <c r="AF28" s="49">
        <v>0.31</v>
      </c>
      <c r="AG28" s="55">
        <v>0</v>
      </c>
      <c r="AH28" s="62">
        <f>((SUM(AC28:AE28)*G28)*AF28)*0.00220462*(1-AG28)</f>
        <v>4.9548834500000001E-3</v>
      </c>
      <c r="AI28" s="58">
        <f>AI32*$AH28</f>
        <v>0</v>
      </c>
      <c r="AJ28" s="58">
        <f t="shared" ref="AJ28:AT28" si="42">AJ32*$AH28</f>
        <v>0</v>
      </c>
      <c r="AK28" s="58">
        <f t="shared" si="42"/>
        <v>0</v>
      </c>
      <c r="AL28" s="58">
        <f t="shared" si="42"/>
        <v>0</v>
      </c>
      <c r="AM28" s="58">
        <f t="shared" si="42"/>
        <v>0</v>
      </c>
      <c r="AN28" s="58">
        <f t="shared" si="42"/>
        <v>0</v>
      </c>
      <c r="AO28" s="58">
        <f t="shared" si="42"/>
        <v>0</v>
      </c>
      <c r="AP28" s="58">
        <f t="shared" si="42"/>
        <v>0</v>
      </c>
      <c r="AQ28" s="58">
        <f t="shared" si="42"/>
        <v>0</v>
      </c>
      <c r="AR28" s="58">
        <f t="shared" si="42"/>
        <v>0</v>
      </c>
      <c r="AS28" s="58">
        <f t="shared" si="42"/>
        <v>0</v>
      </c>
      <c r="AT28" s="58">
        <f t="shared" si="42"/>
        <v>0</v>
      </c>
      <c r="AU28" s="59">
        <f>SUM(AI28:AT28)</f>
        <v>0</v>
      </c>
      <c r="AV28" s="63">
        <f>AU28+AB28</f>
        <v>0</v>
      </c>
    </row>
    <row r="29" spans="1:48" ht="15.6" hidden="1">
      <c r="A29" s="87" t="s">
        <v>70</v>
      </c>
      <c r="B29" s="49" t="s">
        <v>49</v>
      </c>
      <c r="C29" s="50" t="s">
        <v>50</v>
      </c>
      <c r="D29" s="50" t="s">
        <v>65</v>
      </c>
      <c r="E29" s="50" t="s">
        <v>65</v>
      </c>
      <c r="F29" s="49">
        <v>2030</v>
      </c>
      <c r="G29" s="51">
        <v>1450</v>
      </c>
      <c r="H29" s="51" t="s">
        <v>66</v>
      </c>
      <c r="I29" s="81"/>
      <c r="J29" s="82"/>
      <c r="K29" s="54">
        <v>1.04</v>
      </c>
      <c r="L29" s="49">
        <v>0.31</v>
      </c>
      <c r="M29" s="55">
        <v>0</v>
      </c>
      <c r="N29" s="56">
        <f>((K29*G29)*L29)*0.00220462*(1-M29)</f>
        <v>1.0306157576000001</v>
      </c>
      <c r="O29" s="80"/>
      <c r="P29" s="58">
        <f>P32*$N29</f>
        <v>0</v>
      </c>
      <c r="Q29" s="58">
        <f>Q32*$N29</f>
        <v>0</v>
      </c>
      <c r="R29" s="58">
        <f>R32*$N29</f>
        <v>0</v>
      </c>
      <c r="S29" s="58">
        <f>S32*$N29</f>
        <v>0</v>
      </c>
      <c r="T29" s="58">
        <f t="shared" ref="T29:AA29" si="43">T32*$N29</f>
        <v>0</v>
      </c>
      <c r="U29" s="58">
        <f t="shared" si="43"/>
        <v>0</v>
      </c>
      <c r="V29" s="58">
        <f t="shared" si="43"/>
        <v>0</v>
      </c>
      <c r="W29" s="58">
        <f t="shared" si="43"/>
        <v>0</v>
      </c>
      <c r="X29" s="58">
        <f t="shared" si="43"/>
        <v>0</v>
      </c>
      <c r="Y29" s="58">
        <f t="shared" si="43"/>
        <v>0</v>
      </c>
      <c r="Z29" s="58">
        <f t="shared" si="43"/>
        <v>0</v>
      </c>
      <c r="AA29" s="58">
        <f t="shared" si="43"/>
        <v>0</v>
      </c>
      <c r="AB29" s="59">
        <f>SUM(P29:AA29)</f>
        <v>0</v>
      </c>
      <c r="AC29" s="83"/>
      <c r="AD29" s="85">
        <v>5.0000000000000001E-3</v>
      </c>
      <c r="AE29" s="86"/>
      <c r="AF29" s="49">
        <v>0.31</v>
      </c>
      <c r="AG29" s="55">
        <v>0</v>
      </c>
      <c r="AH29" s="62">
        <f>((SUM(AC29:AE29)*G29)*AF29)*0.00220462*(1-AG29)</f>
        <v>4.9548834500000001E-3</v>
      </c>
      <c r="AI29" s="58">
        <f>AI32*$AH29</f>
        <v>0</v>
      </c>
      <c r="AJ29" s="58">
        <f t="shared" ref="AJ29:AT29" si="44">AJ32*$AH29</f>
        <v>0</v>
      </c>
      <c r="AK29" s="58">
        <f t="shared" si="44"/>
        <v>0</v>
      </c>
      <c r="AL29" s="58">
        <f t="shared" si="44"/>
        <v>0</v>
      </c>
      <c r="AM29" s="58">
        <f t="shared" si="44"/>
        <v>0</v>
      </c>
      <c r="AN29" s="58">
        <f t="shared" si="44"/>
        <v>0</v>
      </c>
      <c r="AO29" s="58">
        <f t="shared" si="44"/>
        <v>0</v>
      </c>
      <c r="AP29" s="58">
        <f t="shared" si="44"/>
        <v>0</v>
      </c>
      <c r="AQ29" s="58">
        <f t="shared" si="44"/>
        <v>0</v>
      </c>
      <c r="AR29" s="58">
        <f t="shared" si="44"/>
        <v>0</v>
      </c>
      <c r="AS29" s="58">
        <f t="shared" si="44"/>
        <v>0</v>
      </c>
      <c r="AT29" s="58">
        <f t="shared" si="44"/>
        <v>0</v>
      </c>
      <c r="AU29" s="59">
        <f>SUM(AI29:AT29)</f>
        <v>0</v>
      </c>
      <c r="AV29" s="63">
        <f>AU29+AB29</f>
        <v>0</v>
      </c>
    </row>
    <row r="30" spans="1:48" ht="15.6" hidden="1">
      <c r="A30" s="87" t="s">
        <v>70</v>
      </c>
      <c r="B30" s="49" t="s">
        <v>52</v>
      </c>
      <c r="C30" s="49" t="s">
        <v>53</v>
      </c>
      <c r="D30" s="50" t="s">
        <v>61</v>
      </c>
      <c r="E30" s="50" t="s">
        <v>62</v>
      </c>
      <c r="F30" s="49">
        <v>2024</v>
      </c>
      <c r="G30" s="51">
        <v>87</v>
      </c>
      <c r="H30" s="51" t="s">
        <v>63</v>
      </c>
      <c r="I30" s="81"/>
      <c r="J30" s="82"/>
      <c r="K30" s="56">
        <v>3.22</v>
      </c>
      <c r="L30" s="49">
        <v>0.39</v>
      </c>
      <c r="M30" s="55">
        <v>0</v>
      </c>
      <c r="N30" s="56">
        <f>((K30*G30)*L30)*0.00220462*(1-M30)</f>
        <v>0.24086487625200007</v>
      </c>
      <c r="O30" s="80"/>
      <c r="P30" s="58">
        <f>P32*$N30*0.66667</f>
        <v>0</v>
      </c>
      <c r="Q30" s="58">
        <f>Q32*$N30*0.66667</f>
        <v>0</v>
      </c>
      <c r="R30" s="58">
        <f>R32*$N30*0.66667</f>
        <v>0</v>
      </c>
      <c r="S30" s="58">
        <f>S32*$N30*0.66667</f>
        <v>0</v>
      </c>
      <c r="T30" s="58">
        <f t="shared" ref="T30:AA30" si="45">T32*$N30*0.66667</f>
        <v>0</v>
      </c>
      <c r="U30" s="58">
        <f t="shared" si="45"/>
        <v>0</v>
      </c>
      <c r="V30" s="58">
        <f t="shared" si="45"/>
        <v>0</v>
      </c>
      <c r="W30" s="58">
        <f t="shared" si="45"/>
        <v>0</v>
      </c>
      <c r="X30" s="58">
        <f t="shared" si="45"/>
        <v>0</v>
      </c>
      <c r="Y30" s="58">
        <f t="shared" si="45"/>
        <v>0</v>
      </c>
      <c r="Z30" s="58">
        <f t="shared" si="45"/>
        <v>0</v>
      </c>
      <c r="AA30" s="58">
        <f t="shared" si="45"/>
        <v>0</v>
      </c>
      <c r="AB30" s="59">
        <f>SUM(P30:AA30)</f>
        <v>0</v>
      </c>
      <c r="AC30" s="83"/>
      <c r="AD30" s="60"/>
      <c r="AE30" s="84">
        <v>1.2999999999999999E-2</v>
      </c>
      <c r="AF30" s="49">
        <v>0.39</v>
      </c>
      <c r="AG30" s="55">
        <v>0</v>
      </c>
      <c r="AH30" s="62">
        <f>((SUM(AC30:AE30)*G30)*AF30)*0.00220462*(1-AG30)</f>
        <v>9.7243583580000007E-4</v>
      </c>
      <c r="AI30" s="58">
        <f>AI32*$AH30*0.66667</f>
        <v>0</v>
      </c>
      <c r="AJ30" s="58">
        <f t="shared" ref="AJ30:AT30" si="46">AJ32*$AH30*0.66667</f>
        <v>0</v>
      </c>
      <c r="AK30" s="58">
        <f t="shared" si="46"/>
        <v>0</v>
      </c>
      <c r="AL30" s="58">
        <f t="shared" si="46"/>
        <v>0</v>
      </c>
      <c r="AM30" s="58">
        <f t="shared" si="46"/>
        <v>0</v>
      </c>
      <c r="AN30" s="58">
        <f t="shared" si="46"/>
        <v>0</v>
      </c>
      <c r="AO30" s="58">
        <f t="shared" si="46"/>
        <v>0</v>
      </c>
      <c r="AP30" s="58">
        <f t="shared" si="46"/>
        <v>0</v>
      </c>
      <c r="AQ30" s="58">
        <f t="shared" si="46"/>
        <v>0</v>
      </c>
      <c r="AR30" s="58">
        <f t="shared" si="46"/>
        <v>0</v>
      </c>
      <c r="AS30" s="58">
        <f t="shared" si="46"/>
        <v>0</v>
      </c>
      <c r="AT30" s="58">
        <f t="shared" si="46"/>
        <v>0</v>
      </c>
      <c r="AU30" s="59">
        <f>SUM(AI30:AT30)</f>
        <v>0</v>
      </c>
      <c r="AV30" s="63">
        <f>AU30+AB30</f>
        <v>0</v>
      </c>
    </row>
    <row r="31" spans="1:48" ht="15.6" hidden="1">
      <c r="A31" s="87" t="s">
        <v>70</v>
      </c>
      <c r="B31" s="49" t="s">
        <v>52</v>
      </c>
      <c r="C31" s="49" t="s">
        <v>53</v>
      </c>
      <c r="D31" s="50" t="s">
        <v>61</v>
      </c>
      <c r="E31" s="50" t="s">
        <v>62</v>
      </c>
      <c r="F31" s="49">
        <v>2024</v>
      </c>
      <c r="G31" s="51">
        <v>87</v>
      </c>
      <c r="H31" s="51" t="s">
        <v>63</v>
      </c>
      <c r="I31" s="81"/>
      <c r="J31" s="82"/>
      <c r="K31" s="56">
        <v>3.22</v>
      </c>
      <c r="L31" s="49">
        <v>0.39</v>
      </c>
      <c r="M31" s="55">
        <v>0</v>
      </c>
      <c r="N31" s="56">
        <f>((K31*G31)*L31)*0.00220462*(1-M31)</f>
        <v>0.24086487625200007</v>
      </c>
      <c r="O31" s="80"/>
      <c r="P31" s="58">
        <f>P32*$N31*0.66667</f>
        <v>0</v>
      </c>
      <c r="Q31" s="58">
        <f>Q32*$N31*0.66667</f>
        <v>0</v>
      </c>
      <c r="R31" s="58">
        <f>R32*$N31*0.66667</f>
        <v>0</v>
      </c>
      <c r="S31" s="58">
        <f>S32*$N31*0.66667</f>
        <v>0</v>
      </c>
      <c r="T31" s="58">
        <f t="shared" ref="T31:AA31" si="47">T32*$N31*0.66667</f>
        <v>0</v>
      </c>
      <c r="U31" s="58">
        <f t="shared" si="47"/>
        <v>0</v>
      </c>
      <c r="V31" s="58">
        <f t="shared" si="47"/>
        <v>0</v>
      </c>
      <c r="W31" s="58">
        <f t="shared" si="47"/>
        <v>0</v>
      </c>
      <c r="X31" s="58">
        <f t="shared" si="47"/>
        <v>0</v>
      </c>
      <c r="Y31" s="58">
        <f t="shared" si="47"/>
        <v>0</v>
      </c>
      <c r="Z31" s="58">
        <f t="shared" si="47"/>
        <v>0</v>
      </c>
      <c r="AA31" s="58">
        <f t="shared" si="47"/>
        <v>0</v>
      </c>
      <c r="AB31" s="59">
        <f>SUM(P31:AA31)</f>
        <v>0</v>
      </c>
      <c r="AC31" s="83"/>
      <c r="AD31" s="60"/>
      <c r="AE31" s="84">
        <v>1.2999999999999999E-2</v>
      </c>
      <c r="AF31" s="49">
        <v>0.39</v>
      </c>
      <c r="AG31" s="55">
        <v>0</v>
      </c>
      <c r="AH31" s="62">
        <f>((SUM(AC31:AE31)*G31)*AF31)*0.00220462*(1-AG31)</f>
        <v>9.7243583580000007E-4</v>
      </c>
      <c r="AI31" s="58">
        <f>AI32*$AH31*0.66667</f>
        <v>0</v>
      </c>
      <c r="AJ31" s="58">
        <f t="shared" ref="AJ31:AT31" si="48">AJ32*$AH31*0.66667</f>
        <v>0</v>
      </c>
      <c r="AK31" s="58">
        <f t="shared" si="48"/>
        <v>0</v>
      </c>
      <c r="AL31" s="58">
        <f t="shared" si="48"/>
        <v>0</v>
      </c>
      <c r="AM31" s="58">
        <f t="shared" si="48"/>
        <v>0</v>
      </c>
      <c r="AN31" s="58">
        <f t="shared" si="48"/>
        <v>0</v>
      </c>
      <c r="AO31" s="58">
        <f t="shared" si="48"/>
        <v>0</v>
      </c>
      <c r="AP31" s="58">
        <f t="shared" si="48"/>
        <v>0</v>
      </c>
      <c r="AQ31" s="58">
        <f t="shared" si="48"/>
        <v>0</v>
      </c>
      <c r="AR31" s="58">
        <f t="shared" si="48"/>
        <v>0</v>
      </c>
      <c r="AS31" s="58">
        <f t="shared" si="48"/>
        <v>0</v>
      </c>
      <c r="AT31" s="58">
        <f t="shared" si="48"/>
        <v>0</v>
      </c>
      <c r="AU31" s="59">
        <f>SUM(AI31:AT31)</f>
        <v>0</v>
      </c>
      <c r="AV31" s="63">
        <f>AU31+AB31</f>
        <v>0</v>
      </c>
    </row>
    <row r="32" spans="1:48" ht="30" hidden="1">
      <c r="A32" s="64" t="s">
        <v>72</v>
      </c>
      <c r="B32" s="65"/>
      <c r="C32" s="65" t="s">
        <v>57</v>
      </c>
      <c r="D32" s="66">
        <v>0.66700000000000004</v>
      </c>
      <c r="E32" s="67"/>
      <c r="F32" s="65"/>
      <c r="G32" s="68"/>
      <c r="H32" s="68"/>
      <c r="I32" s="69"/>
      <c r="J32" s="70"/>
      <c r="K32" s="71"/>
      <c r="L32" s="65"/>
      <c r="M32" s="66"/>
      <c r="N32" s="72"/>
      <c r="O32" s="73" t="s">
        <v>58</v>
      </c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  <c r="AC32" s="71"/>
      <c r="AD32" s="76"/>
      <c r="AE32" s="76"/>
      <c r="AF32" s="65"/>
      <c r="AG32" s="66"/>
      <c r="AH32" s="77"/>
      <c r="AI32" s="74">
        <f t="shared" ref="AI32:AT32" si="49">P32</f>
        <v>0</v>
      </c>
      <c r="AJ32" s="74">
        <f t="shared" si="49"/>
        <v>0</v>
      </c>
      <c r="AK32" s="74">
        <f t="shared" si="49"/>
        <v>0</v>
      </c>
      <c r="AL32" s="74">
        <f t="shared" si="49"/>
        <v>0</v>
      </c>
      <c r="AM32" s="74">
        <f t="shared" si="49"/>
        <v>0</v>
      </c>
      <c r="AN32" s="74">
        <f t="shared" si="49"/>
        <v>0</v>
      </c>
      <c r="AO32" s="74">
        <f t="shared" si="49"/>
        <v>0</v>
      </c>
      <c r="AP32" s="74">
        <f t="shared" si="49"/>
        <v>0</v>
      </c>
      <c r="AQ32" s="74">
        <f t="shared" si="49"/>
        <v>0</v>
      </c>
      <c r="AR32" s="74">
        <f t="shared" si="49"/>
        <v>0</v>
      </c>
      <c r="AS32" s="74">
        <f t="shared" si="49"/>
        <v>0</v>
      </c>
      <c r="AT32" s="74">
        <f t="shared" si="49"/>
        <v>0</v>
      </c>
      <c r="AU32" s="75"/>
      <c r="AV32" s="78"/>
    </row>
    <row r="33" spans="1:48" ht="15.6">
      <c r="A33" s="89" t="s">
        <v>73</v>
      </c>
      <c r="B33" s="49" t="s">
        <v>49</v>
      </c>
      <c r="C33" s="50" t="s">
        <v>50</v>
      </c>
      <c r="D33" s="50" t="s">
        <v>51</v>
      </c>
      <c r="E33" s="50" t="s">
        <v>51</v>
      </c>
      <c r="F33" s="49">
        <v>2021</v>
      </c>
      <c r="G33" s="51">
        <v>1450</v>
      </c>
      <c r="H33" s="51">
        <v>4</v>
      </c>
      <c r="I33" s="52">
        <v>2028</v>
      </c>
      <c r="J33" s="53">
        <f>I33+2</f>
        <v>2030</v>
      </c>
      <c r="K33" s="54">
        <v>1.04</v>
      </c>
      <c r="L33" s="49">
        <v>0.31</v>
      </c>
      <c r="M33" s="55">
        <v>0</v>
      </c>
      <c r="N33" s="56">
        <f>((K33*G33)*L33)*0.00220462*(1-M33)</f>
        <v>1.0306157576000001</v>
      </c>
      <c r="O33" s="57"/>
      <c r="P33" s="58">
        <f>P37*$N33</f>
        <v>2061.2315152000001</v>
      </c>
      <c r="Q33" s="58">
        <f>Q37*$N33</f>
        <v>2318.8854546000002</v>
      </c>
      <c r="R33" s="58">
        <f>R37*$N33</f>
        <v>2576.5393940000004</v>
      </c>
      <c r="S33" s="58">
        <f>S37*$N33</f>
        <v>1545.9236364000001</v>
      </c>
      <c r="T33" s="58">
        <f t="shared" ref="T33:AA33" si="50">T37*$N33</f>
        <v>1288.2696970000002</v>
      </c>
      <c r="U33" s="58">
        <f t="shared" si="50"/>
        <v>1288.2696970000002</v>
      </c>
      <c r="V33" s="58">
        <f t="shared" si="50"/>
        <v>1030.6157576000001</v>
      </c>
      <c r="W33" s="58">
        <f t="shared" si="50"/>
        <v>1288.2696970000002</v>
      </c>
      <c r="X33" s="58">
        <f t="shared" si="50"/>
        <v>772.96181820000004</v>
      </c>
      <c r="Y33" s="58">
        <f t="shared" si="50"/>
        <v>515.30787880000003</v>
      </c>
      <c r="Z33" s="58">
        <f t="shared" si="50"/>
        <v>515.30787880000003</v>
      </c>
      <c r="AA33" s="58">
        <f t="shared" si="50"/>
        <v>515.30787880000003</v>
      </c>
      <c r="AB33" s="59">
        <f>SUM(P33:AA33)</f>
        <v>15716.890303400001</v>
      </c>
      <c r="AC33" s="54">
        <v>0.03</v>
      </c>
      <c r="AD33" s="60"/>
      <c r="AE33" s="61"/>
      <c r="AF33" s="49">
        <v>0.31</v>
      </c>
      <c r="AG33" s="55">
        <v>0.3</v>
      </c>
      <c r="AH33" s="62">
        <f>((SUM(AC33:AE33)*G33)*AF33)*0.00220462*(1-AG33)</f>
        <v>2.081051049E-2</v>
      </c>
      <c r="AI33" s="58">
        <f>AI37*$AH33</f>
        <v>41.621020979999997</v>
      </c>
      <c r="AJ33" s="58">
        <f t="shared" ref="AJ33:AT33" si="51">AJ37*$AH33</f>
        <v>46.8236486025</v>
      </c>
      <c r="AK33" s="58">
        <f t="shared" si="51"/>
        <v>52.026276224999997</v>
      </c>
      <c r="AL33" s="58">
        <f t="shared" si="51"/>
        <v>31.215765734999998</v>
      </c>
      <c r="AM33" s="58">
        <f t="shared" si="51"/>
        <v>26.013138112499998</v>
      </c>
      <c r="AN33" s="58">
        <f t="shared" si="51"/>
        <v>26.013138112499998</v>
      </c>
      <c r="AO33" s="58">
        <f t="shared" si="51"/>
        <v>20.810510489999999</v>
      </c>
      <c r="AP33" s="58">
        <f t="shared" si="51"/>
        <v>26.013138112499998</v>
      </c>
      <c r="AQ33" s="58">
        <f t="shared" si="51"/>
        <v>15.607882867499999</v>
      </c>
      <c r="AR33" s="58">
        <f t="shared" si="51"/>
        <v>10.405255244999999</v>
      </c>
      <c r="AS33" s="58">
        <f t="shared" si="51"/>
        <v>10.405255244999999</v>
      </c>
      <c r="AT33" s="58">
        <f t="shared" si="51"/>
        <v>10.405255244999999</v>
      </c>
      <c r="AU33" s="59">
        <f>SUM(AI33:AT33)</f>
        <v>317.36028497249987</v>
      </c>
      <c r="AV33" s="63">
        <f>AU33+AB33</f>
        <v>16034.250588372501</v>
      </c>
    </row>
    <row r="34" spans="1:48" ht="15.6">
      <c r="A34" s="89" t="s">
        <v>73</v>
      </c>
      <c r="B34" s="49" t="s">
        <v>49</v>
      </c>
      <c r="C34" s="50" t="s">
        <v>50</v>
      </c>
      <c r="D34" s="50" t="s">
        <v>51</v>
      </c>
      <c r="E34" s="50" t="s">
        <v>51</v>
      </c>
      <c r="F34" s="49">
        <v>2021</v>
      </c>
      <c r="G34" s="51">
        <v>1450</v>
      </c>
      <c r="H34" s="51">
        <v>4</v>
      </c>
      <c r="I34" s="52">
        <v>2028</v>
      </c>
      <c r="J34" s="53">
        <f>I34+2</f>
        <v>2030</v>
      </c>
      <c r="K34" s="54">
        <v>1.04</v>
      </c>
      <c r="L34" s="49">
        <v>0.31</v>
      </c>
      <c r="M34" s="55">
        <v>0</v>
      </c>
      <c r="N34" s="56">
        <f>((K34*G34)*L34)*0.00220462*(1-M34)</f>
        <v>1.0306157576000001</v>
      </c>
      <c r="O34" s="57"/>
      <c r="P34" s="58">
        <f>P37*$N34</f>
        <v>2061.2315152000001</v>
      </c>
      <c r="Q34" s="58">
        <f>Q37*$N34</f>
        <v>2318.8854546000002</v>
      </c>
      <c r="R34" s="58">
        <f>R37*$N34</f>
        <v>2576.5393940000004</v>
      </c>
      <c r="S34" s="58">
        <f>S37*$N34</f>
        <v>1545.9236364000001</v>
      </c>
      <c r="T34" s="58">
        <f t="shared" ref="T34:AA34" si="52">T37*$N34</f>
        <v>1288.2696970000002</v>
      </c>
      <c r="U34" s="58">
        <f t="shared" si="52"/>
        <v>1288.2696970000002</v>
      </c>
      <c r="V34" s="58">
        <f t="shared" si="52"/>
        <v>1030.6157576000001</v>
      </c>
      <c r="W34" s="58">
        <f t="shared" si="52"/>
        <v>1288.2696970000002</v>
      </c>
      <c r="X34" s="58">
        <f t="shared" si="52"/>
        <v>772.96181820000004</v>
      </c>
      <c r="Y34" s="58">
        <f t="shared" si="52"/>
        <v>515.30787880000003</v>
      </c>
      <c r="Z34" s="58">
        <f t="shared" si="52"/>
        <v>515.30787880000003</v>
      </c>
      <c r="AA34" s="58">
        <f t="shared" si="52"/>
        <v>515.30787880000003</v>
      </c>
      <c r="AB34" s="59">
        <f>SUM(P34:AA34)</f>
        <v>15716.890303400001</v>
      </c>
      <c r="AC34" s="54">
        <v>0.03</v>
      </c>
      <c r="AD34" s="60"/>
      <c r="AE34" s="61"/>
      <c r="AF34" s="49">
        <v>0.31</v>
      </c>
      <c r="AG34" s="55">
        <v>0.3</v>
      </c>
      <c r="AH34" s="62">
        <f>((SUM(AC34:AE34)*G34)*AF34)*0.00220462*(1-AG34)</f>
        <v>2.081051049E-2</v>
      </c>
      <c r="AI34" s="58">
        <f>AI37*$AH34</f>
        <v>41.621020979999997</v>
      </c>
      <c r="AJ34" s="58">
        <f t="shared" ref="AJ34:AT34" si="53">AJ37*$AH34</f>
        <v>46.8236486025</v>
      </c>
      <c r="AK34" s="58">
        <f t="shared" si="53"/>
        <v>52.026276224999997</v>
      </c>
      <c r="AL34" s="58">
        <f t="shared" si="53"/>
        <v>31.215765734999998</v>
      </c>
      <c r="AM34" s="58">
        <f t="shared" si="53"/>
        <v>26.013138112499998</v>
      </c>
      <c r="AN34" s="58">
        <f t="shared" si="53"/>
        <v>26.013138112499998</v>
      </c>
      <c r="AO34" s="58">
        <f t="shared" si="53"/>
        <v>20.810510489999999</v>
      </c>
      <c r="AP34" s="58">
        <f t="shared" si="53"/>
        <v>26.013138112499998</v>
      </c>
      <c r="AQ34" s="58">
        <f t="shared" si="53"/>
        <v>15.607882867499999</v>
      </c>
      <c r="AR34" s="58">
        <f t="shared" si="53"/>
        <v>10.405255244999999</v>
      </c>
      <c r="AS34" s="58">
        <f t="shared" si="53"/>
        <v>10.405255244999999</v>
      </c>
      <c r="AT34" s="58">
        <f t="shared" si="53"/>
        <v>10.405255244999999</v>
      </c>
      <c r="AU34" s="59">
        <f>SUM(AI34:AT34)</f>
        <v>317.36028497249987</v>
      </c>
      <c r="AV34" s="63">
        <f>AU34+AB34</f>
        <v>16034.250588372501</v>
      </c>
    </row>
    <row r="35" spans="1:48" ht="15.6">
      <c r="A35" s="89" t="s">
        <v>73</v>
      </c>
      <c r="B35" s="49" t="s">
        <v>52</v>
      </c>
      <c r="C35" s="49" t="s">
        <v>53</v>
      </c>
      <c r="D35" s="50" t="s">
        <v>54</v>
      </c>
      <c r="E35" s="50" t="s">
        <v>55</v>
      </c>
      <c r="F35" s="49">
        <v>2008</v>
      </c>
      <c r="G35" s="51">
        <v>87</v>
      </c>
      <c r="H35" s="51">
        <v>2</v>
      </c>
      <c r="I35" s="52">
        <v>2024</v>
      </c>
      <c r="J35" s="53">
        <f>I35+2</f>
        <v>2026</v>
      </c>
      <c r="K35" s="54">
        <v>4.0199999999999996</v>
      </c>
      <c r="L35" s="49">
        <v>0.39</v>
      </c>
      <c r="M35" s="55">
        <v>0.1</v>
      </c>
      <c r="N35" s="56">
        <f>((K35*G35)*L35)*0.00220462*(1-M35)</f>
        <v>0.27063637337879998</v>
      </c>
      <c r="O35" s="57"/>
      <c r="P35" s="58">
        <f>P37*$N35*0.66667</f>
        <v>360.85030208088915</v>
      </c>
      <c r="Q35" s="58">
        <f>Q37*$N35*0.66667</f>
        <v>405.95658984100027</v>
      </c>
      <c r="R35" s="58">
        <f>R37*$N35*0.66667</f>
        <v>451.0628776011115</v>
      </c>
      <c r="S35" s="58">
        <f>S37*$N35*0.66667</f>
        <v>270.63772656066686</v>
      </c>
      <c r="T35" s="58">
        <f t="shared" ref="T35:AA35" si="54">T37*$N35*0.66667</f>
        <v>225.53143880055575</v>
      </c>
      <c r="U35" s="58">
        <f t="shared" si="54"/>
        <v>225.53143880055575</v>
      </c>
      <c r="V35" s="58">
        <f t="shared" si="54"/>
        <v>180.42515104044458</v>
      </c>
      <c r="W35" s="58">
        <f t="shared" si="54"/>
        <v>225.53143880055575</v>
      </c>
      <c r="X35" s="58">
        <f t="shared" si="54"/>
        <v>135.31886328033343</v>
      </c>
      <c r="Y35" s="58">
        <f t="shared" si="54"/>
        <v>90.212575520222288</v>
      </c>
      <c r="Z35" s="58">
        <f t="shared" si="54"/>
        <v>90.212575520222288</v>
      </c>
      <c r="AA35" s="58">
        <f t="shared" si="54"/>
        <v>90.212575520222288</v>
      </c>
      <c r="AB35" s="59">
        <f>SUM(P35:AA35)</f>
        <v>2751.4835533667806</v>
      </c>
      <c r="AC35" s="54">
        <v>0.17</v>
      </c>
      <c r="AD35" s="60"/>
      <c r="AE35" s="60"/>
      <c r="AF35" s="49">
        <v>0.39</v>
      </c>
      <c r="AG35" s="55">
        <v>0.3</v>
      </c>
      <c r="AH35" s="62">
        <f>((SUM(AC35:AE35)*G35)*AF35)*0.00220462*(1-AG35)</f>
        <v>8.9015280354000012E-3</v>
      </c>
      <c r="AI35" s="58">
        <f>AI37*$AH35*0.66667</f>
        <v>11.868763390720238</v>
      </c>
      <c r="AJ35" s="58">
        <f t="shared" ref="AJ35:AT35" si="55">AJ37*$AH35*0.66667</f>
        <v>13.352358814560267</v>
      </c>
      <c r="AK35" s="58">
        <f t="shared" si="55"/>
        <v>14.835954238400296</v>
      </c>
      <c r="AL35" s="58">
        <f t="shared" si="55"/>
        <v>8.901572543040178</v>
      </c>
      <c r="AM35" s="58">
        <f t="shared" si="55"/>
        <v>7.417977119200148</v>
      </c>
      <c r="AN35" s="58">
        <f t="shared" si="55"/>
        <v>7.417977119200148</v>
      </c>
      <c r="AO35" s="58">
        <f t="shared" si="55"/>
        <v>5.9343816953601189</v>
      </c>
      <c r="AP35" s="58">
        <f t="shared" si="55"/>
        <v>7.417977119200148</v>
      </c>
      <c r="AQ35" s="58">
        <f t="shared" si="55"/>
        <v>4.450786271520089</v>
      </c>
      <c r="AR35" s="58">
        <f t="shared" si="55"/>
        <v>2.9671908476800595</v>
      </c>
      <c r="AS35" s="58">
        <f t="shared" si="55"/>
        <v>2.9671908476800595</v>
      </c>
      <c r="AT35" s="58">
        <f t="shared" si="55"/>
        <v>2.9671908476800595</v>
      </c>
      <c r="AU35" s="59">
        <f>SUM(AI35:AT35)</f>
        <v>90.499320854241788</v>
      </c>
      <c r="AV35" s="63">
        <f>AU35+AB35</f>
        <v>2841.9828742210225</v>
      </c>
    </row>
    <row r="36" spans="1:48" ht="15.6">
      <c r="A36" s="89" t="s">
        <v>73</v>
      </c>
      <c r="B36" s="49" t="s">
        <v>52</v>
      </c>
      <c r="C36" s="49" t="s">
        <v>53</v>
      </c>
      <c r="D36" s="50" t="s">
        <v>54</v>
      </c>
      <c r="E36" s="50" t="s">
        <v>55</v>
      </c>
      <c r="F36" s="49">
        <v>2008</v>
      </c>
      <c r="G36" s="51">
        <v>87</v>
      </c>
      <c r="H36" s="51">
        <v>2</v>
      </c>
      <c r="I36" s="52">
        <v>2024</v>
      </c>
      <c r="J36" s="53">
        <f>I36+2</f>
        <v>2026</v>
      </c>
      <c r="K36" s="54">
        <v>4.0199999999999996</v>
      </c>
      <c r="L36" s="49">
        <v>0.39</v>
      </c>
      <c r="M36" s="55">
        <v>0.1</v>
      </c>
      <c r="N36" s="56">
        <f>((K36*G36)*L36)*0.00220462*(1-M36)</f>
        <v>0.27063637337879998</v>
      </c>
      <c r="O36" s="57"/>
      <c r="P36" s="58">
        <f>P37*$N36*0.66667</f>
        <v>360.85030208088915</v>
      </c>
      <c r="Q36" s="58">
        <f>Q37*$N36*0.66667</f>
        <v>405.95658984100027</v>
      </c>
      <c r="R36" s="58">
        <f>R37*$N36*0.66667</f>
        <v>451.0628776011115</v>
      </c>
      <c r="S36" s="58">
        <f>S37*$N36*0.66667</f>
        <v>270.63772656066686</v>
      </c>
      <c r="T36" s="58">
        <f t="shared" ref="T36:AA36" si="56">T37*$N36*0.66667</f>
        <v>225.53143880055575</v>
      </c>
      <c r="U36" s="58">
        <f t="shared" si="56"/>
        <v>225.53143880055575</v>
      </c>
      <c r="V36" s="58">
        <f t="shared" si="56"/>
        <v>180.42515104044458</v>
      </c>
      <c r="W36" s="58">
        <f t="shared" si="56"/>
        <v>225.53143880055575</v>
      </c>
      <c r="X36" s="58">
        <f t="shared" si="56"/>
        <v>135.31886328033343</v>
      </c>
      <c r="Y36" s="58">
        <f t="shared" si="56"/>
        <v>90.212575520222288</v>
      </c>
      <c r="Z36" s="58">
        <f t="shared" si="56"/>
        <v>90.212575520222288</v>
      </c>
      <c r="AA36" s="58">
        <f t="shared" si="56"/>
        <v>90.212575520222288</v>
      </c>
      <c r="AB36" s="59">
        <f>SUM(P36:AA36)</f>
        <v>2751.4835533667806</v>
      </c>
      <c r="AC36" s="54">
        <v>0.17</v>
      </c>
      <c r="AD36" s="60"/>
      <c r="AE36" s="60"/>
      <c r="AF36" s="49">
        <v>0.39</v>
      </c>
      <c r="AG36" s="55">
        <v>0.3</v>
      </c>
      <c r="AH36" s="62">
        <f>((SUM(AC36:AE36)*G36)*AF36)*0.00220462*(1-AG36)</f>
        <v>8.9015280354000012E-3</v>
      </c>
      <c r="AI36" s="58">
        <f>AI37*$AH36*0.66667</f>
        <v>11.868763390720238</v>
      </c>
      <c r="AJ36" s="58">
        <f t="shared" ref="AJ36:AT36" si="57">AJ37*$AH36*0.66667</f>
        <v>13.352358814560267</v>
      </c>
      <c r="AK36" s="58">
        <f t="shared" si="57"/>
        <v>14.835954238400296</v>
      </c>
      <c r="AL36" s="58">
        <f t="shared" si="57"/>
        <v>8.901572543040178</v>
      </c>
      <c r="AM36" s="58">
        <f t="shared" si="57"/>
        <v>7.417977119200148</v>
      </c>
      <c r="AN36" s="58">
        <f t="shared" si="57"/>
        <v>7.417977119200148</v>
      </c>
      <c r="AO36" s="58">
        <f t="shared" si="57"/>
        <v>5.9343816953601189</v>
      </c>
      <c r="AP36" s="58">
        <f t="shared" si="57"/>
        <v>7.417977119200148</v>
      </c>
      <c r="AQ36" s="58">
        <f t="shared" si="57"/>
        <v>4.450786271520089</v>
      </c>
      <c r="AR36" s="58">
        <f t="shared" si="57"/>
        <v>2.9671908476800595</v>
      </c>
      <c r="AS36" s="58">
        <f t="shared" si="57"/>
        <v>2.9671908476800595</v>
      </c>
      <c r="AT36" s="58">
        <f t="shared" si="57"/>
        <v>2.9671908476800595</v>
      </c>
      <c r="AU36" s="59">
        <f>SUM(AI36:AT36)</f>
        <v>90.499320854241788</v>
      </c>
      <c r="AV36" s="63">
        <f>AU36+AB36</f>
        <v>2841.9828742210225</v>
      </c>
    </row>
    <row r="37" spans="1:48" ht="30">
      <c r="A37" s="64" t="s">
        <v>74</v>
      </c>
      <c r="B37" s="65"/>
      <c r="C37" s="65" t="s">
        <v>57</v>
      </c>
      <c r="D37" s="66">
        <v>0.66700000000000004</v>
      </c>
      <c r="E37" s="67"/>
      <c r="F37" s="65"/>
      <c r="G37" s="68"/>
      <c r="H37" s="68"/>
      <c r="I37" s="69"/>
      <c r="J37" s="70"/>
      <c r="K37" s="71"/>
      <c r="L37" s="65"/>
      <c r="M37" s="66"/>
      <c r="N37" s="72"/>
      <c r="O37" s="73" t="s">
        <v>58</v>
      </c>
      <c r="P37" s="74">
        <v>2000</v>
      </c>
      <c r="Q37" s="74">
        <v>2250</v>
      </c>
      <c r="R37" s="74">
        <v>2500</v>
      </c>
      <c r="S37" s="74">
        <v>1500</v>
      </c>
      <c r="T37" s="74">
        <v>1250</v>
      </c>
      <c r="U37" s="74">
        <v>1250</v>
      </c>
      <c r="V37" s="74">
        <v>1000</v>
      </c>
      <c r="W37" s="74">
        <v>1250</v>
      </c>
      <c r="X37" s="74">
        <v>750</v>
      </c>
      <c r="Y37" s="74">
        <v>500</v>
      </c>
      <c r="Z37" s="74">
        <v>500</v>
      </c>
      <c r="AA37" s="74">
        <v>500</v>
      </c>
      <c r="AB37" s="75"/>
      <c r="AC37" s="71"/>
      <c r="AD37" s="76"/>
      <c r="AE37" s="76"/>
      <c r="AF37" s="65"/>
      <c r="AG37" s="66"/>
      <c r="AH37" s="77"/>
      <c r="AI37" s="74">
        <f t="shared" ref="AI37:AT37" si="58">P37</f>
        <v>2000</v>
      </c>
      <c r="AJ37" s="74">
        <f t="shared" si="58"/>
        <v>2250</v>
      </c>
      <c r="AK37" s="74">
        <f t="shared" si="58"/>
        <v>2500</v>
      </c>
      <c r="AL37" s="74">
        <f t="shared" si="58"/>
        <v>1500</v>
      </c>
      <c r="AM37" s="74">
        <f t="shared" si="58"/>
        <v>1250</v>
      </c>
      <c r="AN37" s="74">
        <f t="shared" si="58"/>
        <v>1250</v>
      </c>
      <c r="AO37" s="74">
        <f t="shared" si="58"/>
        <v>1000</v>
      </c>
      <c r="AP37" s="74">
        <f t="shared" si="58"/>
        <v>1250</v>
      </c>
      <c r="AQ37" s="74">
        <f t="shared" si="58"/>
        <v>750</v>
      </c>
      <c r="AR37" s="74">
        <f t="shared" si="58"/>
        <v>500</v>
      </c>
      <c r="AS37" s="74">
        <f t="shared" si="58"/>
        <v>500</v>
      </c>
      <c r="AT37" s="74">
        <f t="shared" si="58"/>
        <v>500</v>
      </c>
      <c r="AU37" s="75"/>
      <c r="AV37" s="78"/>
    </row>
    <row r="38" spans="1:48" ht="15.6" hidden="1">
      <c r="A38" s="89" t="s">
        <v>73</v>
      </c>
      <c r="B38" s="49" t="s">
        <v>49</v>
      </c>
      <c r="C38" s="50" t="s">
        <v>50</v>
      </c>
      <c r="D38" s="50" t="s">
        <v>51</v>
      </c>
      <c r="E38" s="50" t="s">
        <v>51</v>
      </c>
      <c r="F38" s="49">
        <v>2021</v>
      </c>
      <c r="G38" s="51">
        <v>1450</v>
      </c>
      <c r="H38" s="51">
        <v>4</v>
      </c>
      <c r="I38" s="79">
        <v>2028</v>
      </c>
      <c r="J38" s="53">
        <f>I38+2</f>
        <v>2030</v>
      </c>
      <c r="K38" s="54">
        <v>1.04</v>
      </c>
      <c r="L38" s="49">
        <v>0.31</v>
      </c>
      <c r="M38" s="55">
        <v>0</v>
      </c>
      <c r="N38" s="56">
        <f>((K38*G38)*L38)*0.00220462*(1-M38)</f>
        <v>1.0306157576000001</v>
      </c>
      <c r="O38" s="80"/>
      <c r="P38" s="58">
        <f>P42*$N38</f>
        <v>0</v>
      </c>
      <c r="Q38" s="58">
        <f>Q42*$N38</f>
        <v>0</v>
      </c>
      <c r="R38" s="58">
        <f>R42*$N38</f>
        <v>0</v>
      </c>
      <c r="S38" s="58">
        <f>S42*$N38</f>
        <v>0</v>
      </c>
      <c r="T38" s="58">
        <f t="shared" ref="T38:AA38" si="59">T42*$N38</f>
        <v>0</v>
      </c>
      <c r="U38" s="58">
        <f t="shared" si="59"/>
        <v>0</v>
      </c>
      <c r="V38" s="58">
        <f t="shared" si="59"/>
        <v>0</v>
      </c>
      <c r="W38" s="58">
        <f t="shared" si="59"/>
        <v>0</v>
      </c>
      <c r="X38" s="58">
        <f t="shared" si="59"/>
        <v>0</v>
      </c>
      <c r="Y38" s="58">
        <f t="shared" si="59"/>
        <v>0</v>
      </c>
      <c r="Z38" s="58">
        <f t="shared" si="59"/>
        <v>0</v>
      </c>
      <c r="AA38" s="58">
        <f t="shared" si="59"/>
        <v>0</v>
      </c>
      <c r="AB38" s="59">
        <f>SUM(P38:AA38)</f>
        <v>0</v>
      </c>
      <c r="AC38" s="54">
        <v>0.03</v>
      </c>
      <c r="AD38" s="60"/>
      <c r="AE38" s="61"/>
      <c r="AF38" s="49">
        <v>0.31</v>
      </c>
      <c r="AG38" s="55">
        <v>0.3</v>
      </c>
      <c r="AH38" s="62">
        <f>((SUM(AC38:AE38)*G38)*AF38)*0.00220462*(1-AG38)</f>
        <v>2.081051049E-2</v>
      </c>
      <c r="AI38" s="58">
        <f>AI42*$AH38</f>
        <v>0</v>
      </c>
      <c r="AJ38" s="58">
        <f t="shared" ref="AJ38:AT38" si="60">AJ42*$AH38</f>
        <v>0</v>
      </c>
      <c r="AK38" s="58">
        <f t="shared" si="60"/>
        <v>0</v>
      </c>
      <c r="AL38" s="58">
        <f t="shared" si="60"/>
        <v>0</v>
      </c>
      <c r="AM38" s="58">
        <f t="shared" si="60"/>
        <v>0</v>
      </c>
      <c r="AN38" s="58">
        <f t="shared" si="60"/>
        <v>0</v>
      </c>
      <c r="AO38" s="58">
        <f t="shared" si="60"/>
        <v>0</v>
      </c>
      <c r="AP38" s="58">
        <f t="shared" si="60"/>
        <v>0</v>
      </c>
      <c r="AQ38" s="58">
        <f t="shared" si="60"/>
        <v>0</v>
      </c>
      <c r="AR38" s="58">
        <f t="shared" si="60"/>
        <v>0</v>
      </c>
      <c r="AS38" s="58">
        <f t="shared" si="60"/>
        <v>0</v>
      </c>
      <c r="AT38" s="58">
        <f t="shared" si="60"/>
        <v>0</v>
      </c>
      <c r="AU38" s="59">
        <f>SUM(AI38:AT38)</f>
        <v>0</v>
      </c>
      <c r="AV38" s="63">
        <f>AU38+AB38</f>
        <v>0</v>
      </c>
    </row>
    <row r="39" spans="1:48" ht="15.6" hidden="1">
      <c r="A39" s="89" t="s">
        <v>73</v>
      </c>
      <c r="B39" s="49" t="s">
        <v>49</v>
      </c>
      <c r="C39" s="50" t="s">
        <v>50</v>
      </c>
      <c r="D39" s="50" t="s">
        <v>51</v>
      </c>
      <c r="E39" s="50" t="s">
        <v>51</v>
      </c>
      <c r="F39" s="49">
        <v>2021</v>
      </c>
      <c r="G39" s="51">
        <v>1450</v>
      </c>
      <c r="H39" s="51">
        <v>4</v>
      </c>
      <c r="I39" s="79">
        <v>2028</v>
      </c>
      <c r="J39" s="53">
        <f>I39+2</f>
        <v>2030</v>
      </c>
      <c r="K39" s="54">
        <v>1.04</v>
      </c>
      <c r="L39" s="49">
        <v>0.31</v>
      </c>
      <c r="M39" s="55">
        <v>0</v>
      </c>
      <c r="N39" s="56">
        <f>((K39*G39)*L39)*0.00220462*(1-M39)</f>
        <v>1.0306157576000001</v>
      </c>
      <c r="O39" s="80"/>
      <c r="P39" s="58">
        <f>P42*$N39</f>
        <v>0</v>
      </c>
      <c r="Q39" s="58">
        <f>Q42*$N39</f>
        <v>0</v>
      </c>
      <c r="R39" s="58">
        <f>R42*$N39</f>
        <v>0</v>
      </c>
      <c r="S39" s="58">
        <f>S42*$N39</f>
        <v>0</v>
      </c>
      <c r="T39" s="58">
        <f t="shared" ref="T39:AA39" si="61">T42*$N39</f>
        <v>0</v>
      </c>
      <c r="U39" s="58">
        <f t="shared" si="61"/>
        <v>0</v>
      </c>
      <c r="V39" s="58">
        <f t="shared" si="61"/>
        <v>0</v>
      </c>
      <c r="W39" s="58">
        <f t="shared" si="61"/>
        <v>0</v>
      </c>
      <c r="X39" s="58">
        <f t="shared" si="61"/>
        <v>0</v>
      </c>
      <c r="Y39" s="58">
        <f t="shared" si="61"/>
        <v>0</v>
      </c>
      <c r="Z39" s="58">
        <f t="shared" si="61"/>
        <v>0</v>
      </c>
      <c r="AA39" s="58">
        <f t="shared" si="61"/>
        <v>0</v>
      </c>
      <c r="AB39" s="59">
        <f>SUM(P39:AA39)</f>
        <v>0</v>
      </c>
      <c r="AC39" s="54">
        <v>0.03</v>
      </c>
      <c r="AD39" s="60"/>
      <c r="AE39" s="61"/>
      <c r="AF39" s="49">
        <v>0.31</v>
      </c>
      <c r="AG39" s="55">
        <v>0.3</v>
      </c>
      <c r="AH39" s="62">
        <f>((SUM(AC39:AE39)*G39)*AF39)*0.00220462*(1-AG39)</f>
        <v>2.081051049E-2</v>
      </c>
      <c r="AI39" s="58">
        <f>AI42*$AH39</f>
        <v>0</v>
      </c>
      <c r="AJ39" s="58">
        <f t="shared" ref="AJ39:AT39" si="62">AJ42*$AH39</f>
        <v>0</v>
      </c>
      <c r="AK39" s="58">
        <f t="shared" si="62"/>
        <v>0</v>
      </c>
      <c r="AL39" s="58">
        <f t="shared" si="62"/>
        <v>0</v>
      </c>
      <c r="AM39" s="58">
        <f t="shared" si="62"/>
        <v>0</v>
      </c>
      <c r="AN39" s="58">
        <f t="shared" si="62"/>
        <v>0</v>
      </c>
      <c r="AO39" s="58">
        <f t="shared" si="62"/>
        <v>0</v>
      </c>
      <c r="AP39" s="58">
        <f t="shared" si="62"/>
        <v>0</v>
      </c>
      <c r="AQ39" s="58">
        <f t="shared" si="62"/>
        <v>0</v>
      </c>
      <c r="AR39" s="58">
        <f t="shared" si="62"/>
        <v>0</v>
      </c>
      <c r="AS39" s="58">
        <f t="shared" si="62"/>
        <v>0</v>
      </c>
      <c r="AT39" s="58">
        <f t="shared" si="62"/>
        <v>0</v>
      </c>
      <c r="AU39" s="59">
        <f>SUM(AI39:AT39)</f>
        <v>0</v>
      </c>
      <c r="AV39" s="63">
        <f>AU39+AB39</f>
        <v>0</v>
      </c>
    </row>
    <row r="40" spans="1:48" ht="15.6" hidden="1">
      <c r="A40" s="89" t="s">
        <v>75</v>
      </c>
      <c r="B40" s="49" t="s">
        <v>52</v>
      </c>
      <c r="C40" s="49" t="s">
        <v>53</v>
      </c>
      <c r="D40" s="50" t="s">
        <v>61</v>
      </c>
      <c r="E40" s="50" t="s">
        <v>62</v>
      </c>
      <c r="F40" s="49">
        <v>2024</v>
      </c>
      <c r="G40" s="51">
        <v>87</v>
      </c>
      <c r="H40" s="51" t="s">
        <v>63</v>
      </c>
      <c r="I40" s="81"/>
      <c r="J40" s="82"/>
      <c r="K40" s="56">
        <v>3.22</v>
      </c>
      <c r="L40" s="49">
        <v>0.39</v>
      </c>
      <c r="M40" s="55">
        <v>0</v>
      </c>
      <c r="N40" s="56">
        <f>((K40*G40)*L40)*0.00220462*(1-M40)</f>
        <v>0.24086487625200007</v>
      </c>
      <c r="O40" s="80"/>
      <c r="P40" s="58">
        <f>P42*$N40*0.66667</f>
        <v>0</v>
      </c>
      <c r="Q40" s="58">
        <f>Q42*$N40*0.66667</f>
        <v>0</v>
      </c>
      <c r="R40" s="58">
        <f>R42*$N40*0.66667</f>
        <v>0</v>
      </c>
      <c r="S40" s="58">
        <f>S42*$N40*0.66667</f>
        <v>0</v>
      </c>
      <c r="T40" s="58">
        <f t="shared" ref="T40:AA40" si="63">T42*$N40*0.66667</f>
        <v>0</v>
      </c>
      <c r="U40" s="58">
        <f t="shared" si="63"/>
        <v>0</v>
      </c>
      <c r="V40" s="58">
        <f t="shared" si="63"/>
        <v>0</v>
      </c>
      <c r="W40" s="58">
        <f t="shared" si="63"/>
        <v>0</v>
      </c>
      <c r="X40" s="58">
        <f t="shared" si="63"/>
        <v>0</v>
      </c>
      <c r="Y40" s="58">
        <f t="shared" si="63"/>
        <v>0</v>
      </c>
      <c r="Z40" s="58">
        <f t="shared" si="63"/>
        <v>0</v>
      </c>
      <c r="AA40" s="58">
        <f t="shared" si="63"/>
        <v>0</v>
      </c>
      <c r="AB40" s="59">
        <f>SUM(P40:AA40)</f>
        <v>0</v>
      </c>
      <c r="AC40" s="83"/>
      <c r="AD40" s="88"/>
      <c r="AE40" s="84">
        <v>1.2999999999999999E-2</v>
      </c>
      <c r="AF40" s="49">
        <v>0.39</v>
      </c>
      <c r="AG40" s="55">
        <v>0</v>
      </c>
      <c r="AH40" s="62">
        <f>((SUM(AC40:AE40)*G40)*AF40)*0.00220462*(1-AG40)</f>
        <v>9.7243583580000007E-4</v>
      </c>
      <c r="AI40" s="58">
        <f>AI42*$AH40*0.66667</f>
        <v>0</v>
      </c>
      <c r="AJ40" s="58">
        <f t="shared" ref="AJ40:AT40" si="64">AJ42*$AH40*0.66667</f>
        <v>0</v>
      </c>
      <c r="AK40" s="58">
        <f t="shared" si="64"/>
        <v>0</v>
      </c>
      <c r="AL40" s="58">
        <f t="shared" si="64"/>
        <v>0</v>
      </c>
      <c r="AM40" s="58">
        <f t="shared" si="64"/>
        <v>0</v>
      </c>
      <c r="AN40" s="58">
        <f t="shared" si="64"/>
        <v>0</v>
      </c>
      <c r="AO40" s="58">
        <f t="shared" si="64"/>
        <v>0</v>
      </c>
      <c r="AP40" s="58">
        <f t="shared" si="64"/>
        <v>0</v>
      </c>
      <c r="AQ40" s="58">
        <f t="shared" si="64"/>
        <v>0</v>
      </c>
      <c r="AR40" s="58">
        <f t="shared" si="64"/>
        <v>0</v>
      </c>
      <c r="AS40" s="58">
        <f t="shared" si="64"/>
        <v>0</v>
      </c>
      <c r="AT40" s="58">
        <f t="shared" si="64"/>
        <v>0</v>
      </c>
      <c r="AU40" s="59">
        <f>SUM(AI40:AT40)</f>
        <v>0</v>
      </c>
      <c r="AV40" s="63">
        <f>AU40+AB40</f>
        <v>0</v>
      </c>
    </row>
    <row r="41" spans="1:48" ht="15.6" hidden="1">
      <c r="A41" s="89" t="s">
        <v>75</v>
      </c>
      <c r="B41" s="49" t="s">
        <v>52</v>
      </c>
      <c r="C41" s="49" t="s">
        <v>53</v>
      </c>
      <c r="D41" s="50" t="s">
        <v>61</v>
      </c>
      <c r="E41" s="50" t="s">
        <v>62</v>
      </c>
      <c r="F41" s="49">
        <v>2024</v>
      </c>
      <c r="G41" s="51">
        <v>87</v>
      </c>
      <c r="H41" s="51" t="s">
        <v>63</v>
      </c>
      <c r="I41" s="81"/>
      <c r="J41" s="82"/>
      <c r="K41" s="56">
        <v>3.22</v>
      </c>
      <c r="L41" s="49">
        <v>0.39</v>
      </c>
      <c r="M41" s="55">
        <v>0</v>
      </c>
      <c r="N41" s="56">
        <f>((K41*G41)*L41)*0.00220462*(1-M41)</f>
        <v>0.24086487625200007</v>
      </c>
      <c r="O41" s="80"/>
      <c r="P41" s="58">
        <f>P42*$N41*0.66667</f>
        <v>0</v>
      </c>
      <c r="Q41" s="58">
        <f>Q42*$N41*0.66667</f>
        <v>0</v>
      </c>
      <c r="R41" s="58">
        <f>R42*$N41*0.66667</f>
        <v>0</v>
      </c>
      <c r="S41" s="58">
        <f>S42*$N41*0.66667</f>
        <v>0</v>
      </c>
      <c r="T41" s="58">
        <f t="shared" ref="T41:AA41" si="65">T42*$N41*0.66667</f>
        <v>0</v>
      </c>
      <c r="U41" s="58">
        <f t="shared" si="65"/>
        <v>0</v>
      </c>
      <c r="V41" s="58">
        <f t="shared" si="65"/>
        <v>0</v>
      </c>
      <c r="W41" s="58">
        <f t="shared" si="65"/>
        <v>0</v>
      </c>
      <c r="X41" s="58">
        <f t="shared" si="65"/>
        <v>0</v>
      </c>
      <c r="Y41" s="58">
        <f t="shared" si="65"/>
        <v>0</v>
      </c>
      <c r="Z41" s="58">
        <f t="shared" si="65"/>
        <v>0</v>
      </c>
      <c r="AA41" s="58">
        <f t="shared" si="65"/>
        <v>0</v>
      </c>
      <c r="AB41" s="59">
        <f>SUM(P41:AA41)</f>
        <v>0</v>
      </c>
      <c r="AC41" s="83"/>
      <c r="AD41" s="88"/>
      <c r="AE41" s="84">
        <v>1.2999999999999999E-2</v>
      </c>
      <c r="AF41" s="49">
        <v>0.39</v>
      </c>
      <c r="AG41" s="55">
        <v>0</v>
      </c>
      <c r="AH41" s="62">
        <f>((SUM(AC41:AE41)*G41)*AF41)*0.00220462*(1-AG41)</f>
        <v>9.7243583580000007E-4</v>
      </c>
      <c r="AI41" s="58">
        <f>AI42*$AH41*0.66667</f>
        <v>0</v>
      </c>
      <c r="AJ41" s="58">
        <f t="shared" ref="AJ41:AT41" si="66">AJ42*$AH41*0.66667</f>
        <v>0</v>
      </c>
      <c r="AK41" s="58">
        <f t="shared" si="66"/>
        <v>0</v>
      </c>
      <c r="AL41" s="58">
        <f t="shared" si="66"/>
        <v>0</v>
      </c>
      <c r="AM41" s="58">
        <f t="shared" si="66"/>
        <v>0</v>
      </c>
      <c r="AN41" s="58">
        <f t="shared" si="66"/>
        <v>0</v>
      </c>
      <c r="AO41" s="58">
        <f t="shared" si="66"/>
        <v>0</v>
      </c>
      <c r="AP41" s="58">
        <f t="shared" si="66"/>
        <v>0</v>
      </c>
      <c r="AQ41" s="58">
        <f t="shared" si="66"/>
        <v>0</v>
      </c>
      <c r="AR41" s="58">
        <f t="shared" si="66"/>
        <v>0</v>
      </c>
      <c r="AS41" s="58">
        <f t="shared" si="66"/>
        <v>0</v>
      </c>
      <c r="AT41" s="58">
        <f t="shared" si="66"/>
        <v>0</v>
      </c>
      <c r="AU41" s="59">
        <f>SUM(AI41:AT41)</f>
        <v>0</v>
      </c>
      <c r="AV41" s="63">
        <f>AU41+AB41</f>
        <v>0</v>
      </c>
    </row>
    <row r="42" spans="1:48" ht="30" hidden="1">
      <c r="A42" s="64" t="s">
        <v>76</v>
      </c>
      <c r="B42" s="65"/>
      <c r="C42" s="65" t="s">
        <v>57</v>
      </c>
      <c r="D42" s="66">
        <v>0.66700000000000004</v>
      </c>
      <c r="E42" s="67"/>
      <c r="F42" s="65"/>
      <c r="G42" s="68"/>
      <c r="H42" s="68"/>
      <c r="I42" s="69"/>
      <c r="J42" s="70"/>
      <c r="K42" s="71"/>
      <c r="L42" s="65"/>
      <c r="M42" s="66"/>
      <c r="N42" s="72"/>
      <c r="O42" s="73" t="s">
        <v>58</v>
      </c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5"/>
      <c r="AC42" s="71"/>
      <c r="AD42" s="76"/>
      <c r="AE42" s="76"/>
      <c r="AF42" s="65"/>
      <c r="AG42" s="66"/>
      <c r="AH42" s="77"/>
      <c r="AI42" s="74">
        <f t="shared" ref="AI42:AT42" si="67">P42</f>
        <v>0</v>
      </c>
      <c r="AJ42" s="74">
        <f t="shared" si="67"/>
        <v>0</v>
      </c>
      <c r="AK42" s="74">
        <f t="shared" si="67"/>
        <v>0</v>
      </c>
      <c r="AL42" s="74">
        <f t="shared" si="67"/>
        <v>0</v>
      </c>
      <c r="AM42" s="74">
        <f t="shared" si="67"/>
        <v>0</v>
      </c>
      <c r="AN42" s="74">
        <f t="shared" si="67"/>
        <v>0</v>
      </c>
      <c r="AO42" s="74">
        <f t="shared" si="67"/>
        <v>0</v>
      </c>
      <c r="AP42" s="74">
        <f t="shared" si="67"/>
        <v>0</v>
      </c>
      <c r="AQ42" s="74">
        <f t="shared" si="67"/>
        <v>0</v>
      </c>
      <c r="AR42" s="74">
        <f t="shared" si="67"/>
        <v>0</v>
      </c>
      <c r="AS42" s="74">
        <f t="shared" si="67"/>
        <v>0</v>
      </c>
      <c r="AT42" s="74">
        <f t="shared" si="67"/>
        <v>0</v>
      </c>
      <c r="AU42" s="75"/>
      <c r="AV42" s="78"/>
    </row>
    <row r="43" spans="1:48" ht="15.6" hidden="1">
      <c r="A43" s="89" t="s">
        <v>75</v>
      </c>
      <c r="B43" s="49" t="s">
        <v>49</v>
      </c>
      <c r="C43" s="50" t="s">
        <v>50</v>
      </c>
      <c r="D43" s="50" t="s">
        <v>65</v>
      </c>
      <c r="E43" s="50" t="s">
        <v>65</v>
      </c>
      <c r="F43" s="49">
        <v>2030</v>
      </c>
      <c r="G43" s="51">
        <v>1450</v>
      </c>
      <c r="H43" s="51" t="s">
        <v>66</v>
      </c>
      <c r="I43" s="81"/>
      <c r="J43" s="82"/>
      <c r="K43" s="54">
        <v>1.04</v>
      </c>
      <c r="L43" s="49">
        <v>0.31</v>
      </c>
      <c r="M43" s="55">
        <v>0</v>
      </c>
      <c r="N43" s="56">
        <f>((K43*G43)*L43)*0.00220462*(1-M43)</f>
        <v>1.0306157576000001</v>
      </c>
      <c r="O43" s="80"/>
      <c r="P43" s="58">
        <f>P47*$N43</f>
        <v>0</v>
      </c>
      <c r="Q43" s="58">
        <f>Q47*$N43</f>
        <v>0</v>
      </c>
      <c r="R43" s="58">
        <f>R47*$N43</f>
        <v>0</v>
      </c>
      <c r="S43" s="58">
        <f>S47*$N43</f>
        <v>0</v>
      </c>
      <c r="T43" s="58">
        <f t="shared" ref="T43:AA43" si="68">T47*$N43</f>
        <v>0</v>
      </c>
      <c r="U43" s="58">
        <f t="shared" si="68"/>
        <v>0</v>
      </c>
      <c r="V43" s="58">
        <f t="shared" si="68"/>
        <v>0</v>
      </c>
      <c r="W43" s="58">
        <f t="shared" si="68"/>
        <v>0</v>
      </c>
      <c r="X43" s="58">
        <f t="shared" si="68"/>
        <v>0</v>
      </c>
      <c r="Y43" s="58">
        <f t="shared" si="68"/>
        <v>0</v>
      </c>
      <c r="Z43" s="58">
        <f t="shared" si="68"/>
        <v>0</v>
      </c>
      <c r="AA43" s="58">
        <f t="shared" si="68"/>
        <v>0</v>
      </c>
      <c r="AB43" s="59">
        <f>SUM(P43:AA43)</f>
        <v>0</v>
      </c>
      <c r="AC43" s="83"/>
      <c r="AD43" s="85">
        <v>5.0000000000000001E-3</v>
      </c>
      <c r="AE43" s="86"/>
      <c r="AF43" s="49">
        <v>0.31</v>
      </c>
      <c r="AG43" s="55">
        <v>0</v>
      </c>
      <c r="AH43" s="62">
        <f>((SUM(AC43:AE43)*G43)*AF43)*0.00220462*(1-AG43)</f>
        <v>4.9548834500000001E-3</v>
      </c>
      <c r="AI43" s="58">
        <f>AI47*$AH43</f>
        <v>0</v>
      </c>
      <c r="AJ43" s="58">
        <f t="shared" ref="AJ43:AT43" si="69">AJ47*$AH43</f>
        <v>0</v>
      </c>
      <c r="AK43" s="58">
        <f t="shared" si="69"/>
        <v>0</v>
      </c>
      <c r="AL43" s="58">
        <f t="shared" si="69"/>
        <v>0</v>
      </c>
      <c r="AM43" s="58">
        <f t="shared" si="69"/>
        <v>0</v>
      </c>
      <c r="AN43" s="58">
        <f t="shared" si="69"/>
        <v>0</v>
      </c>
      <c r="AO43" s="58">
        <f t="shared" si="69"/>
        <v>0</v>
      </c>
      <c r="AP43" s="58">
        <f t="shared" si="69"/>
        <v>0</v>
      </c>
      <c r="AQ43" s="58">
        <f t="shared" si="69"/>
        <v>0</v>
      </c>
      <c r="AR43" s="58">
        <f t="shared" si="69"/>
        <v>0</v>
      </c>
      <c r="AS43" s="58">
        <f t="shared" si="69"/>
        <v>0</v>
      </c>
      <c r="AT43" s="58">
        <f t="shared" si="69"/>
        <v>0</v>
      </c>
      <c r="AU43" s="59">
        <f>SUM(AI43:AT43)</f>
        <v>0</v>
      </c>
      <c r="AV43" s="63">
        <f>AU43+AB43</f>
        <v>0</v>
      </c>
    </row>
    <row r="44" spans="1:48" ht="15.6" hidden="1">
      <c r="A44" s="89" t="s">
        <v>75</v>
      </c>
      <c r="B44" s="49" t="s">
        <v>49</v>
      </c>
      <c r="C44" s="50" t="s">
        <v>50</v>
      </c>
      <c r="D44" s="50" t="s">
        <v>65</v>
      </c>
      <c r="E44" s="50" t="s">
        <v>65</v>
      </c>
      <c r="F44" s="49">
        <v>2030</v>
      </c>
      <c r="G44" s="51">
        <v>1450</v>
      </c>
      <c r="H44" s="51" t="s">
        <v>66</v>
      </c>
      <c r="I44" s="81"/>
      <c r="J44" s="82"/>
      <c r="K44" s="54">
        <v>1.04</v>
      </c>
      <c r="L44" s="49">
        <v>0.31</v>
      </c>
      <c r="M44" s="55">
        <v>0</v>
      </c>
      <c r="N44" s="56">
        <f>((K44*G44)*L44)*0.00220462*(1-M44)</f>
        <v>1.0306157576000001</v>
      </c>
      <c r="O44" s="80"/>
      <c r="P44" s="58">
        <f>P47*$N44</f>
        <v>0</v>
      </c>
      <c r="Q44" s="58">
        <f>Q47*$N44</f>
        <v>0</v>
      </c>
      <c r="R44" s="58">
        <f>R47*$N44</f>
        <v>0</v>
      </c>
      <c r="S44" s="58">
        <f>S47*$N44</f>
        <v>0</v>
      </c>
      <c r="T44" s="58">
        <f t="shared" ref="T44:AA44" si="70">T47*$N44</f>
        <v>0</v>
      </c>
      <c r="U44" s="58">
        <f t="shared" si="70"/>
        <v>0</v>
      </c>
      <c r="V44" s="58">
        <f t="shared" si="70"/>
        <v>0</v>
      </c>
      <c r="W44" s="58">
        <f t="shared" si="70"/>
        <v>0</v>
      </c>
      <c r="X44" s="58">
        <f t="shared" si="70"/>
        <v>0</v>
      </c>
      <c r="Y44" s="58">
        <f t="shared" si="70"/>
        <v>0</v>
      </c>
      <c r="Z44" s="58">
        <f t="shared" si="70"/>
        <v>0</v>
      </c>
      <c r="AA44" s="58">
        <f t="shared" si="70"/>
        <v>0</v>
      </c>
      <c r="AB44" s="59">
        <f>SUM(P44:AA44)</f>
        <v>0</v>
      </c>
      <c r="AC44" s="83"/>
      <c r="AD44" s="85">
        <v>5.0000000000000001E-3</v>
      </c>
      <c r="AE44" s="86"/>
      <c r="AF44" s="49">
        <v>0.31</v>
      </c>
      <c r="AG44" s="55">
        <v>0</v>
      </c>
      <c r="AH44" s="62">
        <f>((SUM(AC44:AE44)*G44)*AF44)*0.00220462*(1-AG44)</f>
        <v>4.9548834500000001E-3</v>
      </c>
      <c r="AI44" s="58">
        <f>AI47*$AH44</f>
        <v>0</v>
      </c>
      <c r="AJ44" s="58">
        <f t="shared" ref="AJ44:AT44" si="71">AJ47*$AH44</f>
        <v>0</v>
      </c>
      <c r="AK44" s="58">
        <f t="shared" si="71"/>
        <v>0</v>
      </c>
      <c r="AL44" s="58">
        <f t="shared" si="71"/>
        <v>0</v>
      </c>
      <c r="AM44" s="58">
        <f t="shared" si="71"/>
        <v>0</v>
      </c>
      <c r="AN44" s="58">
        <f t="shared" si="71"/>
        <v>0</v>
      </c>
      <c r="AO44" s="58">
        <f t="shared" si="71"/>
        <v>0</v>
      </c>
      <c r="AP44" s="58">
        <f t="shared" si="71"/>
        <v>0</v>
      </c>
      <c r="AQ44" s="58">
        <f t="shared" si="71"/>
        <v>0</v>
      </c>
      <c r="AR44" s="58">
        <f t="shared" si="71"/>
        <v>0</v>
      </c>
      <c r="AS44" s="58">
        <f t="shared" si="71"/>
        <v>0</v>
      </c>
      <c r="AT44" s="58">
        <f t="shared" si="71"/>
        <v>0</v>
      </c>
      <c r="AU44" s="59">
        <f>SUM(AI44:AT44)</f>
        <v>0</v>
      </c>
      <c r="AV44" s="63">
        <f>AU44+AB44</f>
        <v>0</v>
      </c>
    </row>
    <row r="45" spans="1:48" ht="15.6" hidden="1">
      <c r="A45" s="89" t="s">
        <v>75</v>
      </c>
      <c r="B45" s="49" t="s">
        <v>52</v>
      </c>
      <c r="C45" s="49" t="s">
        <v>53</v>
      </c>
      <c r="D45" s="50" t="s">
        <v>61</v>
      </c>
      <c r="E45" s="50" t="s">
        <v>62</v>
      </c>
      <c r="F45" s="49">
        <v>2024</v>
      </c>
      <c r="G45" s="51">
        <v>87</v>
      </c>
      <c r="H45" s="51" t="s">
        <v>63</v>
      </c>
      <c r="I45" s="81"/>
      <c r="J45" s="82"/>
      <c r="K45" s="56">
        <v>3.22</v>
      </c>
      <c r="L45" s="49">
        <v>0.39</v>
      </c>
      <c r="M45" s="55">
        <v>0</v>
      </c>
      <c r="N45" s="56">
        <f>((K45*G45)*L45)*0.00220462*(1-M45)</f>
        <v>0.24086487625200007</v>
      </c>
      <c r="O45" s="80"/>
      <c r="P45" s="58">
        <f>P47*$N45*0.66667</f>
        <v>0</v>
      </c>
      <c r="Q45" s="58">
        <f>Q47*$N45*0.66667</f>
        <v>0</v>
      </c>
      <c r="R45" s="58">
        <f>R47*$N45*0.66667</f>
        <v>0</v>
      </c>
      <c r="S45" s="58">
        <f>S47*$N45*0.66667</f>
        <v>0</v>
      </c>
      <c r="T45" s="58">
        <f t="shared" ref="T45:AA45" si="72">T47*$N45*0.66667</f>
        <v>0</v>
      </c>
      <c r="U45" s="58">
        <f t="shared" si="72"/>
        <v>0</v>
      </c>
      <c r="V45" s="58">
        <f t="shared" si="72"/>
        <v>0</v>
      </c>
      <c r="W45" s="58">
        <f t="shared" si="72"/>
        <v>0</v>
      </c>
      <c r="X45" s="58">
        <f t="shared" si="72"/>
        <v>0</v>
      </c>
      <c r="Y45" s="58">
        <f t="shared" si="72"/>
        <v>0</v>
      </c>
      <c r="Z45" s="58">
        <f t="shared" si="72"/>
        <v>0</v>
      </c>
      <c r="AA45" s="58">
        <f t="shared" si="72"/>
        <v>0</v>
      </c>
      <c r="AB45" s="59">
        <f>SUM(P45:AA45)</f>
        <v>0</v>
      </c>
      <c r="AC45" s="83"/>
      <c r="AD45" s="60"/>
      <c r="AE45" s="84">
        <v>1.2999999999999999E-2</v>
      </c>
      <c r="AF45" s="49">
        <v>0.39</v>
      </c>
      <c r="AG45" s="55">
        <v>0</v>
      </c>
      <c r="AH45" s="62">
        <f>((SUM(AC45:AE45)*G45)*AF45)*0.00220462*(1-AG45)</f>
        <v>9.7243583580000007E-4</v>
      </c>
      <c r="AI45" s="58">
        <f>AI47*$AH45*0.66667</f>
        <v>0</v>
      </c>
      <c r="AJ45" s="58">
        <f t="shared" ref="AJ45:AT45" si="73">AJ47*$AH45*0.66667</f>
        <v>0</v>
      </c>
      <c r="AK45" s="58">
        <f t="shared" si="73"/>
        <v>0</v>
      </c>
      <c r="AL45" s="58">
        <f t="shared" si="73"/>
        <v>0</v>
      </c>
      <c r="AM45" s="58">
        <f t="shared" si="73"/>
        <v>0</v>
      </c>
      <c r="AN45" s="58">
        <f t="shared" si="73"/>
        <v>0</v>
      </c>
      <c r="AO45" s="58">
        <f t="shared" si="73"/>
        <v>0</v>
      </c>
      <c r="AP45" s="58">
        <f t="shared" si="73"/>
        <v>0</v>
      </c>
      <c r="AQ45" s="58">
        <f t="shared" si="73"/>
        <v>0</v>
      </c>
      <c r="AR45" s="58">
        <f t="shared" si="73"/>
        <v>0</v>
      </c>
      <c r="AS45" s="58">
        <f t="shared" si="73"/>
        <v>0</v>
      </c>
      <c r="AT45" s="58">
        <f t="shared" si="73"/>
        <v>0</v>
      </c>
      <c r="AU45" s="59">
        <f>SUM(AI45:AT45)</f>
        <v>0</v>
      </c>
      <c r="AV45" s="63">
        <f>AU45+AB45</f>
        <v>0</v>
      </c>
    </row>
    <row r="46" spans="1:48" ht="15.6" hidden="1">
      <c r="A46" s="89" t="s">
        <v>75</v>
      </c>
      <c r="B46" s="49" t="s">
        <v>52</v>
      </c>
      <c r="C46" s="49" t="s">
        <v>53</v>
      </c>
      <c r="D46" s="50" t="s">
        <v>61</v>
      </c>
      <c r="E46" s="50" t="s">
        <v>62</v>
      </c>
      <c r="F46" s="49">
        <v>2024</v>
      </c>
      <c r="G46" s="51">
        <v>87</v>
      </c>
      <c r="H46" s="51" t="s">
        <v>63</v>
      </c>
      <c r="I46" s="81"/>
      <c r="J46" s="82"/>
      <c r="K46" s="56">
        <v>3.22</v>
      </c>
      <c r="L46" s="49">
        <v>0.39</v>
      </c>
      <c r="M46" s="55">
        <v>0</v>
      </c>
      <c r="N46" s="56">
        <f>((K46*G46)*L46)*0.00220462*(1-M46)</f>
        <v>0.24086487625200007</v>
      </c>
      <c r="O46" s="80"/>
      <c r="P46" s="58">
        <f>P47*$N46*0.66667</f>
        <v>0</v>
      </c>
      <c r="Q46" s="58">
        <f>Q47*$N46*0.66667</f>
        <v>0</v>
      </c>
      <c r="R46" s="58">
        <f>R47*$N46*0.66667</f>
        <v>0</v>
      </c>
      <c r="S46" s="58">
        <f>S47*$N46*0.66667</f>
        <v>0</v>
      </c>
      <c r="T46" s="58">
        <f t="shared" ref="T46:AA46" si="74">T47*$N46*0.66667</f>
        <v>0</v>
      </c>
      <c r="U46" s="58">
        <f t="shared" si="74"/>
        <v>0</v>
      </c>
      <c r="V46" s="58">
        <f t="shared" si="74"/>
        <v>0</v>
      </c>
      <c r="W46" s="58">
        <f t="shared" si="74"/>
        <v>0</v>
      </c>
      <c r="X46" s="58">
        <f t="shared" si="74"/>
        <v>0</v>
      </c>
      <c r="Y46" s="58">
        <f t="shared" si="74"/>
        <v>0</v>
      </c>
      <c r="Z46" s="58">
        <f t="shared" si="74"/>
        <v>0</v>
      </c>
      <c r="AA46" s="58">
        <f t="shared" si="74"/>
        <v>0</v>
      </c>
      <c r="AB46" s="59">
        <f>SUM(P46:AA46)</f>
        <v>0</v>
      </c>
      <c r="AC46" s="83"/>
      <c r="AD46" s="60"/>
      <c r="AE46" s="84">
        <v>1.2999999999999999E-2</v>
      </c>
      <c r="AF46" s="49">
        <v>0.39</v>
      </c>
      <c r="AG46" s="55">
        <v>0</v>
      </c>
      <c r="AH46" s="62">
        <f>((SUM(AC46:AE46)*G46)*AF46)*0.00220462*(1-AG46)</f>
        <v>9.7243583580000007E-4</v>
      </c>
      <c r="AI46" s="58">
        <f>AI47*$AH46*0.66667</f>
        <v>0</v>
      </c>
      <c r="AJ46" s="58">
        <f t="shared" ref="AJ46:AT46" si="75">AJ47*$AH46*0.66667</f>
        <v>0</v>
      </c>
      <c r="AK46" s="58">
        <f t="shared" si="75"/>
        <v>0</v>
      </c>
      <c r="AL46" s="58">
        <f t="shared" si="75"/>
        <v>0</v>
      </c>
      <c r="AM46" s="58">
        <f t="shared" si="75"/>
        <v>0</v>
      </c>
      <c r="AN46" s="58">
        <f t="shared" si="75"/>
        <v>0</v>
      </c>
      <c r="AO46" s="58">
        <f t="shared" si="75"/>
        <v>0</v>
      </c>
      <c r="AP46" s="58">
        <f t="shared" si="75"/>
        <v>0</v>
      </c>
      <c r="AQ46" s="58">
        <f t="shared" si="75"/>
        <v>0</v>
      </c>
      <c r="AR46" s="58">
        <f t="shared" si="75"/>
        <v>0</v>
      </c>
      <c r="AS46" s="58">
        <f t="shared" si="75"/>
        <v>0</v>
      </c>
      <c r="AT46" s="58">
        <f t="shared" si="75"/>
        <v>0</v>
      </c>
      <c r="AU46" s="59">
        <f>SUM(AI46:AT46)</f>
        <v>0</v>
      </c>
      <c r="AV46" s="63">
        <f>AU46+AB46</f>
        <v>0</v>
      </c>
    </row>
    <row r="47" spans="1:48" ht="30" hidden="1">
      <c r="A47" s="64" t="s">
        <v>77</v>
      </c>
      <c r="B47" s="65"/>
      <c r="C47" s="65" t="s">
        <v>57</v>
      </c>
      <c r="D47" s="66">
        <v>0.66700000000000004</v>
      </c>
      <c r="E47" s="67"/>
      <c r="F47" s="65"/>
      <c r="G47" s="68"/>
      <c r="H47" s="68"/>
      <c r="I47" s="69"/>
      <c r="J47" s="70"/>
      <c r="K47" s="71"/>
      <c r="L47" s="65"/>
      <c r="M47" s="66"/>
      <c r="N47" s="72"/>
      <c r="O47" s="73" t="s">
        <v>58</v>
      </c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1"/>
      <c r="AD47" s="76"/>
      <c r="AE47" s="76"/>
      <c r="AF47" s="65"/>
      <c r="AG47" s="66"/>
      <c r="AH47" s="77"/>
      <c r="AI47" s="74">
        <f t="shared" ref="AI47:AT47" si="76">P47</f>
        <v>0</v>
      </c>
      <c r="AJ47" s="74">
        <f t="shared" si="76"/>
        <v>0</v>
      </c>
      <c r="AK47" s="74">
        <f t="shared" si="76"/>
        <v>0</v>
      </c>
      <c r="AL47" s="74">
        <f t="shared" si="76"/>
        <v>0</v>
      </c>
      <c r="AM47" s="74">
        <f t="shared" si="76"/>
        <v>0</v>
      </c>
      <c r="AN47" s="74">
        <f t="shared" si="76"/>
        <v>0</v>
      </c>
      <c r="AO47" s="74">
        <f t="shared" si="76"/>
        <v>0</v>
      </c>
      <c r="AP47" s="74">
        <f t="shared" si="76"/>
        <v>0</v>
      </c>
      <c r="AQ47" s="74">
        <f t="shared" si="76"/>
        <v>0</v>
      </c>
      <c r="AR47" s="74">
        <f t="shared" si="76"/>
        <v>0</v>
      </c>
      <c r="AS47" s="74">
        <f t="shared" si="76"/>
        <v>0</v>
      </c>
      <c r="AT47" s="74">
        <f t="shared" si="76"/>
        <v>0</v>
      </c>
      <c r="AU47" s="75"/>
      <c r="AV47" s="78"/>
    </row>
    <row r="48" spans="1:48" ht="15.6">
      <c r="A48" s="90" t="s">
        <v>78</v>
      </c>
      <c r="B48" s="49" t="s">
        <v>49</v>
      </c>
      <c r="C48" s="50" t="s">
        <v>50</v>
      </c>
      <c r="D48" s="50" t="s">
        <v>51</v>
      </c>
      <c r="E48" s="50" t="s">
        <v>51</v>
      </c>
      <c r="F48" s="49">
        <v>2021</v>
      </c>
      <c r="G48" s="51">
        <v>1450</v>
      </c>
      <c r="H48" s="51">
        <v>4</v>
      </c>
      <c r="I48" s="52">
        <v>2028</v>
      </c>
      <c r="J48" s="53">
        <f>I48+2</f>
        <v>2030</v>
      </c>
      <c r="K48" s="54">
        <v>1.04</v>
      </c>
      <c r="L48" s="49">
        <v>0.31</v>
      </c>
      <c r="M48" s="55">
        <v>0</v>
      </c>
      <c r="N48" s="56">
        <f>((K48*G48)*L48)*0.00220462*(1-M48)</f>
        <v>1.0306157576000001</v>
      </c>
      <c r="O48" s="57"/>
      <c r="P48" s="58">
        <f>P52*$N48</f>
        <v>2061.2315152000001</v>
      </c>
      <c r="Q48" s="58">
        <f>Q52*$N48</f>
        <v>2318.8854546000002</v>
      </c>
      <c r="R48" s="58">
        <f>R52*$N48</f>
        <v>2576.5393940000004</v>
      </c>
      <c r="S48" s="58">
        <f>S52*$N48</f>
        <v>2061.2315152000001</v>
      </c>
      <c r="T48" s="58">
        <f t="shared" ref="T48:AA48" si="77">T52*$N48</f>
        <v>1288.2696970000002</v>
      </c>
      <c r="U48" s="58">
        <f t="shared" si="77"/>
        <v>1288.2696970000002</v>
      </c>
      <c r="V48" s="58">
        <f t="shared" si="77"/>
        <v>1030.6157576000001</v>
      </c>
      <c r="W48" s="58">
        <f t="shared" si="77"/>
        <v>1030.6157576000001</v>
      </c>
      <c r="X48" s="58">
        <f t="shared" si="77"/>
        <v>772.96181820000004</v>
      </c>
      <c r="Y48" s="58">
        <f t="shared" si="77"/>
        <v>515.30787880000003</v>
      </c>
      <c r="Z48" s="58">
        <f t="shared" si="77"/>
        <v>515.30787880000003</v>
      </c>
      <c r="AA48" s="58">
        <f t="shared" si="77"/>
        <v>515.30787880000003</v>
      </c>
      <c r="AB48" s="59">
        <f>SUM(P48:AA48)</f>
        <v>15974.544242800002</v>
      </c>
      <c r="AC48" s="54">
        <v>0.03</v>
      </c>
      <c r="AD48" s="60"/>
      <c r="AE48" s="61"/>
      <c r="AF48" s="49">
        <v>0.31</v>
      </c>
      <c r="AG48" s="55">
        <v>0.3</v>
      </c>
      <c r="AH48" s="62">
        <f>((SUM(AC48:AE48)*G48)*AF48)*0.00220462*(1-AG48)</f>
        <v>2.081051049E-2</v>
      </c>
      <c r="AI48" s="58">
        <f>AI52*$AH48</f>
        <v>41.621020979999997</v>
      </c>
      <c r="AJ48" s="58">
        <f t="shared" ref="AJ48:AT48" si="78">AJ52*$AH48</f>
        <v>46.8236486025</v>
      </c>
      <c r="AK48" s="58">
        <f t="shared" si="78"/>
        <v>52.026276224999997</v>
      </c>
      <c r="AL48" s="58">
        <f t="shared" si="78"/>
        <v>41.621020979999997</v>
      </c>
      <c r="AM48" s="58">
        <f t="shared" si="78"/>
        <v>26.013138112499998</v>
      </c>
      <c r="AN48" s="58">
        <f t="shared" si="78"/>
        <v>26.013138112499998</v>
      </c>
      <c r="AO48" s="58">
        <f t="shared" si="78"/>
        <v>20.810510489999999</v>
      </c>
      <c r="AP48" s="58">
        <f t="shared" si="78"/>
        <v>20.810510489999999</v>
      </c>
      <c r="AQ48" s="58">
        <f t="shared" si="78"/>
        <v>15.607882867499999</v>
      </c>
      <c r="AR48" s="58">
        <f t="shared" si="78"/>
        <v>10.405255244999999</v>
      </c>
      <c r="AS48" s="58">
        <f t="shared" si="78"/>
        <v>10.405255244999999</v>
      </c>
      <c r="AT48" s="58">
        <f t="shared" si="78"/>
        <v>10.405255244999999</v>
      </c>
      <c r="AU48" s="59">
        <f>SUM(AI48:AT48)</f>
        <v>322.56291259499994</v>
      </c>
      <c r="AV48" s="63">
        <f>AU48+AB48</f>
        <v>16297.107155395002</v>
      </c>
    </row>
    <row r="49" spans="1:48" ht="15.6">
      <c r="A49" s="90" t="s">
        <v>78</v>
      </c>
      <c r="B49" s="49" t="s">
        <v>49</v>
      </c>
      <c r="C49" s="50" t="s">
        <v>50</v>
      </c>
      <c r="D49" s="50" t="s">
        <v>51</v>
      </c>
      <c r="E49" s="50" t="s">
        <v>51</v>
      </c>
      <c r="F49" s="49">
        <v>2021</v>
      </c>
      <c r="G49" s="51">
        <v>1450</v>
      </c>
      <c r="H49" s="51">
        <v>4</v>
      </c>
      <c r="I49" s="52">
        <v>2028</v>
      </c>
      <c r="J49" s="53">
        <f>I49+2</f>
        <v>2030</v>
      </c>
      <c r="K49" s="54">
        <v>1.04</v>
      </c>
      <c r="L49" s="49">
        <v>0.31</v>
      </c>
      <c r="M49" s="55">
        <v>0</v>
      </c>
      <c r="N49" s="56">
        <f>((K49*G49)*L49)*0.00220462*(1-M49)</f>
        <v>1.0306157576000001</v>
      </c>
      <c r="O49" s="57"/>
      <c r="P49" s="58">
        <f>P52*$N49</f>
        <v>2061.2315152000001</v>
      </c>
      <c r="Q49" s="58">
        <f>Q52*$N49</f>
        <v>2318.8854546000002</v>
      </c>
      <c r="R49" s="58">
        <f>R52*$N49</f>
        <v>2576.5393940000004</v>
      </c>
      <c r="S49" s="58">
        <f>S52*$N49</f>
        <v>2061.2315152000001</v>
      </c>
      <c r="T49" s="58">
        <f t="shared" ref="T49:AA49" si="79">T52*$N49</f>
        <v>1288.2696970000002</v>
      </c>
      <c r="U49" s="58">
        <f t="shared" si="79"/>
        <v>1288.2696970000002</v>
      </c>
      <c r="V49" s="58">
        <f t="shared" si="79"/>
        <v>1030.6157576000001</v>
      </c>
      <c r="W49" s="58">
        <f t="shared" si="79"/>
        <v>1030.6157576000001</v>
      </c>
      <c r="X49" s="58">
        <f t="shared" si="79"/>
        <v>772.96181820000004</v>
      </c>
      <c r="Y49" s="58">
        <f t="shared" si="79"/>
        <v>515.30787880000003</v>
      </c>
      <c r="Z49" s="58">
        <f t="shared" si="79"/>
        <v>515.30787880000003</v>
      </c>
      <c r="AA49" s="58">
        <f t="shared" si="79"/>
        <v>515.30787880000003</v>
      </c>
      <c r="AB49" s="59">
        <f>SUM(P49:AA49)</f>
        <v>15974.544242800002</v>
      </c>
      <c r="AC49" s="54">
        <v>0.03</v>
      </c>
      <c r="AD49" s="60"/>
      <c r="AE49" s="61"/>
      <c r="AF49" s="49">
        <v>0.31</v>
      </c>
      <c r="AG49" s="55">
        <v>0.3</v>
      </c>
      <c r="AH49" s="62">
        <f>((SUM(AC49:AE49)*G49)*AF49)*0.00220462*(1-AG49)</f>
        <v>2.081051049E-2</v>
      </c>
      <c r="AI49" s="58">
        <f>AI52*$AH49</f>
        <v>41.621020979999997</v>
      </c>
      <c r="AJ49" s="58">
        <f t="shared" ref="AJ49:AT49" si="80">AJ52*$AH49</f>
        <v>46.8236486025</v>
      </c>
      <c r="AK49" s="58">
        <f t="shared" si="80"/>
        <v>52.026276224999997</v>
      </c>
      <c r="AL49" s="58">
        <f t="shared" si="80"/>
        <v>41.621020979999997</v>
      </c>
      <c r="AM49" s="58">
        <f t="shared" si="80"/>
        <v>26.013138112499998</v>
      </c>
      <c r="AN49" s="58">
        <f t="shared" si="80"/>
        <v>26.013138112499998</v>
      </c>
      <c r="AO49" s="58">
        <f t="shared" si="80"/>
        <v>20.810510489999999</v>
      </c>
      <c r="AP49" s="58">
        <f t="shared" si="80"/>
        <v>20.810510489999999</v>
      </c>
      <c r="AQ49" s="58">
        <f t="shared" si="80"/>
        <v>15.607882867499999</v>
      </c>
      <c r="AR49" s="58">
        <f t="shared" si="80"/>
        <v>10.405255244999999</v>
      </c>
      <c r="AS49" s="58">
        <f t="shared" si="80"/>
        <v>10.405255244999999</v>
      </c>
      <c r="AT49" s="58">
        <f t="shared" si="80"/>
        <v>10.405255244999999</v>
      </c>
      <c r="AU49" s="59">
        <f>SUM(AI49:AT49)</f>
        <v>322.56291259499994</v>
      </c>
      <c r="AV49" s="63">
        <f>AU49+AB49</f>
        <v>16297.107155395002</v>
      </c>
    </row>
    <row r="50" spans="1:48" ht="15.6">
      <c r="A50" s="90" t="s">
        <v>78</v>
      </c>
      <c r="B50" s="49" t="s">
        <v>52</v>
      </c>
      <c r="C50" s="49" t="s">
        <v>53</v>
      </c>
      <c r="D50" s="50" t="s">
        <v>54</v>
      </c>
      <c r="E50" s="50" t="s">
        <v>55</v>
      </c>
      <c r="F50" s="49">
        <v>2009</v>
      </c>
      <c r="G50" s="51">
        <v>87</v>
      </c>
      <c r="H50" s="51">
        <v>2</v>
      </c>
      <c r="I50" s="52">
        <v>2024</v>
      </c>
      <c r="J50" s="53">
        <f>I50+2</f>
        <v>2026</v>
      </c>
      <c r="K50" s="54">
        <v>4.0199999999999996</v>
      </c>
      <c r="L50" s="49">
        <v>0.39</v>
      </c>
      <c r="M50" s="55">
        <v>0.1</v>
      </c>
      <c r="N50" s="56">
        <f>((K50*G50)*L50)*0.00220462*(1-M50)</f>
        <v>0.27063637337879998</v>
      </c>
      <c r="O50" s="57"/>
      <c r="P50" s="58">
        <f>P52*$N50*0.66667</f>
        <v>360.85030208088915</v>
      </c>
      <c r="Q50" s="58">
        <f>Q52*$N50*0.66667</f>
        <v>405.95658984100027</v>
      </c>
      <c r="R50" s="58">
        <f>R52*$N50*0.66667</f>
        <v>451.0628776011115</v>
      </c>
      <c r="S50" s="58">
        <f>S52*$N50*0.66667</f>
        <v>360.85030208088915</v>
      </c>
      <c r="T50" s="58">
        <f t="shared" ref="T50:AA50" si="81">T52*$N50*0.66667</f>
        <v>225.53143880055575</v>
      </c>
      <c r="U50" s="58">
        <f t="shared" si="81"/>
        <v>225.53143880055575</v>
      </c>
      <c r="V50" s="58">
        <f t="shared" si="81"/>
        <v>180.42515104044458</v>
      </c>
      <c r="W50" s="58">
        <f t="shared" si="81"/>
        <v>180.42515104044458</v>
      </c>
      <c r="X50" s="58">
        <f t="shared" si="81"/>
        <v>135.31886328033343</v>
      </c>
      <c r="Y50" s="58">
        <f t="shared" si="81"/>
        <v>90.212575520222288</v>
      </c>
      <c r="Z50" s="58">
        <f t="shared" si="81"/>
        <v>90.212575520222288</v>
      </c>
      <c r="AA50" s="58">
        <f t="shared" si="81"/>
        <v>90.212575520222288</v>
      </c>
      <c r="AB50" s="59">
        <f>SUM(P50:AA50)</f>
        <v>2796.5898411268918</v>
      </c>
      <c r="AC50" s="54">
        <v>0.17</v>
      </c>
      <c r="AD50" s="60"/>
      <c r="AE50" s="60"/>
      <c r="AF50" s="49">
        <v>0.39</v>
      </c>
      <c r="AG50" s="55">
        <v>0.3</v>
      </c>
      <c r="AH50" s="62">
        <f>((SUM(AC50:AE50)*G50)*AF50)*0.00220462*(1-AG50)</f>
        <v>8.9015280354000012E-3</v>
      </c>
      <c r="AI50" s="58">
        <f>AI52*$AH50*0.66667</f>
        <v>11.868763390720238</v>
      </c>
      <c r="AJ50" s="58">
        <f t="shared" ref="AJ50:AT50" si="82">AJ52*$AH50*0.66667</f>
        <v>13.352358814560267</v>
      </c>
      <c r="AK50" s="58">
        <f t="shared" si="82"/>
        <v>14.835954238400296</v>
      </c>
      <c r="AL50" s="58">
        <f t="shared" si="82"/>
        <v>11.868763390720238</v>
      </c>
      <c r="AM50" s="58">
        <f t="shared" si="82"/>
        <v>7.417977119200148</v>
      </c>
      <c r="AN50" s="58">
        <f t="shared" si="82"/>
        <v>7.417977119200148</v>
      </c>
      <c r="AO50" s="58">
        <f t="shared" si="82"/>
        <v>5.9343816953601189</v>
      </c>
      <c r="AP50" s="58">
        <f t="shared" si="82"/>
        <v>5.9343816953601189</v>
      </c>
      <c r="AQ50" s="58">
        <f t="shared" si="82"/>
        <v>4.450786271520089</v>
      </c>
      <c r="AR50" s="58">
        <f t="shared" si="82"/>
        <v>2.9671908476800595</v>
      </c>
      <c r="AS50" s="58">
        <f t="shared" si="82"/>
        <v>2.9671908476800595</v>
      </c>
      <c r="AT50" s="58">
        <f t="shared" si="82"/>
        <v>2.9671908476800595</v>
      </c>
      <c r="AU50" s="59">
        <f>SUM(AI50:AT50)</f>
        <v>91.982916278081831</v>
      </c>
      <c r="AV50" s="63">
        <f>AU50+AB50</f>
        <v>2888.5727574049738</v>
      </c>
    </row>
    <row r="51" spans="1:48" ht="15.6">
      <c r="A51" s="90" t="s">
        <v>78</v>
      </c>
      <c r="B51" s="49" t="s">
        <v>52</v>
      </c>
      <c r="C51" s="49" t="s">
        <v>53</v>
      </c>
      <c r="D51" s="50" t="s">
        <v>54</v>
      </c>
      <c r="E51" s="50" t="s">
        <v>55</v>
      </c>
      <c r="F51" s="49">
        <v>2009</v>
      </c>
      <c r="G51" s="51">
        <v>87</v>
      </c>
      <c r="H51" s="51">
        <v>2</v>
      </c>
      <c r="I51" s="52">
        <v>2024</v>
      </c>
      <c r="J51" s="53">
        <f>I51+2</f>
        <v>2026</v>
      </c>
      <c r="K51" s="54">
        <v>4.0199999999999996</v>
      </c>
      <c r="L51" s="49">
        <v>0.39</v>
      </c>
      <c r="M51" s="55">
        <v>0.1</v>
      </c>
      <c r="N51" s="56">
        <f>((K51*G51)*L51)*0.00220462*(1-M51)</f>
        <v>0.27063637337879998</v>
      </c>
      <c r="O51" s="57"/>
      <c r="P51" s="58">
        <f>P52*$N51*0.66667</f>
        <v>360.85030208088915</v>
      </c>
      <c r="Q51" s="58">
        <f>Q52*$N51*0.66667</f>
        <v>405.95658984100027</v>
      </c>
      <c r="R51" s="58">
        <f>R52*$N51*0.66667</f>
        <v>451.0628776011115</v>
      </c>
      <c r="S51" s="58">
        <f>S52*$N51*0.66667</f>
        <v>360.85030208088915</v>
      </c>
      <c r="T51" s="58">
        <f t="shared" ref="T51:AA51" si="83">T52*$N51*0.66667</f>
        <v>225.53143880055575</v>
      </c>
      <c r="U51" s="58">
        <f t="shared" si="83"/>
        <v>225.53143880055575</v>
      </c>
      <c r="V51" s="58">
        <f t="shared" si="83"/>
        <v>180.42515104044458</v>
      </c>
      <c r="W51" s="58">
        <f t="shared" si="83"/>
        <v>180.42515104044458</v>
      </c>
      <c r="X51" s="58">
        <f t="shared" si="83"/>
        <v>135.31886328033343</v>
      </c>
      <c r="Y51" s="58">
        <f t="shared" si="83"/>
        <v>90.212575520222288</v>
      </c>
      <c r="Z51" s="58">
        <f t="shared" si="83"/>
        <v>90.212575520222288</v>
      </c>
      <c r="AA51" s="58">
        <f t="shared" si="83"/>
        <v>90.212575520222288</v>
      </c>
      <c r="AB51" s="59">
        <f>SUM(P51:AA51)</f>
        <v>2796.5898411268918</v>
      </c>
      <c r="AC51" s="54">
        <v>0.17</v>
      </c>
      <c r="AD51" s="60"/>
      <c r="AE51" s="60"/>
      <c r="AF51" s="49">
        <v>0.39</v>
      </c>
      <c r="AG51" s="55">
        <v>0.3</v>
      </c>
      <c r="AH51" s="62">
        <f>((SUM(AC51:AE51)*G51)*AF51)*0.00220462*(1-AG51)</f>
        <v>8.9015280354000012E-3</v>
      </c>
      <c r="AI51" s="58">
        <f>AI52*$AH51*0.66667</f>
        <v>11.868763390720238</v>
      </c>
      <c r="AJ51" s="58">
        <f t="shared" ref="AJ51:AT51" si="84">AJ52*$AH51*0.66667</f>
        <v>13.352358814560267</v>
      </c>
      <c r="AK51" s="58">
        <f t="shared" si="84"/>
        <v>14.835954238400296</v>
      </c>
      <c r="AL51" s="58">
        <f t="shared" si="84"/>
        <v>11.868763390720238</v>
      </c>
      <c r="AM51" s="58">
        <f t="shared" si="84"/>
        <v>7.417977119200148</v>
      </c>
      <c r="AN51" s="58">
        <f t="shared" si="84"/>
        <v>7.417977119200148</v>
      </c>
      <c r="AO51" s="58">
        <f t="shared" si="84"/>
        <v>5.9343816953601189</v>
      </c>
      <c r="AP51" s="58">
        <f t="shared" si="84"/>
        <v>5.9343816953601189</v>
      </c>
      <c r="AQ51" s="58">
        <f t="shared" si="84"/>
        <v>4.450786271520089</v>
      </c>
      <c r="AR51" s="58">
        <f t="shared" si="84"/>
        <v>2.9671908476800595</v>
      </c>
      <c r="AS51" s="58">
        <f t="shared" si="84"/>
        <v>2.9671908476800595</v>
      </c>
      <c r="AT51" s="58">
        <f t="shared" si="84"/>
        <v>2.9671908476800595</v>
      </c>
      <c r="AU51" s="59">
        <f>SUM(AI51:AT51)</f>
        <v>91.982916278081831</v>
      </c>
      <c r="AV51" s="63">
        <f>AU51+AB51</f>
        <v>2888.5727574049738</v>
      </c>
    </row>
    <row r="52" spans="1:48" ht="30">
      <c r="A52" s="64" t="s">
        <v>79</v>
      </c>
      <c r="B52" s="65"/>
      <c r="C52" s="65" t="s">
        <v>57</v>
      </c>
      <c r="D52" s="66">
        <v>0.66700000000000004</v>
      </c>
      <c r="E52" s="67"/>
      <c r="F52" s="65"/>
      <c r="G52" s="68"/>
      <c r="H52" s="68"/>
      <c r="I52" s="69"/>
      <c r="J52" s="70"/>
      <c r="K52" s="71"/>
      <c r="L52" s="65"/>
      <c r="M52" s="66"/>
      <c r="N52" s="72"/>
      <c r="O52" s="73" t="s">
        <v>58</v>
      </c>
      <c r="P52" s="74">
        <v>2000</v>
      </c>
      <c r="Q52" s="74">
        <v>2250</v>
      </c>
      <c r="R52" s="74">
        <v>2500</v>
      </c>
      <c r="S52" s="74">
        <v>2000</v>
      </c>
      <c r="T52" s="74">
        <v>1250</v>
      </c>
      <c r="U52" s="74">
        <v>1250</v>
      </c>
      <c r="V52" s="74">
        <v>1000</v>
      </c>
      <c r="W52" s="74">
        <v>1000</v>
      </c>
      <c r="X52" s="74">
        <v>750</v>
      </c>
      <c r="Y52" s="74">
        <v>500</v>
      </c>
      <c r="Z52" s="74">
        <v>500</v>
      </c>
      <c r="AA52" s="74">
        <v>500</v>
      </c>
      <c r="AB52" s="75"/>
      <c r="AC52" s="71"/>
      <c r="AD52" s="76"/>
      <c r="AE52" s="76"/>
      <c r="AF52" s="65"/>
      <c r="AG52" s="66"/>
      <c r="AH52" s="77"/>
      <c r="AI52" s="74">
        <f t="shared" ref="AI52:AT52" si="85">P52</f>
        <v>2000</v>
      </c>
      <c r="AJ52" s="74">
        <f t="shared" si="85"/>
        <v>2250</v>
      </c>
      <c r="AK52" s="74">
        <f t="shared" si="85"/>
        <v>2500</v>
      </c>
      <c r="AL52" s="74">
        <f t="shared" si="85"/>
        <v>2000</v>
      </c>
      <c r="AM52" s="74">
        <f t="shared" si="85"/>
        <v>1250</v>
      </c>
      <c r="AN52" s="74">
        <f t="shared" si="85"/>
        <v>1250</v>
      </c>
      <c r="AO52" s="74">
        <f t="shared" si="85"/>
        <v>1000</v>
      </c>
      <c r="AP52" s="74">
        <f t="shared" si="85"/>
        <v>1000</v>
      </c>
      <c r="AQ52" s="74">
        <f t="shared" si="85"/>
        <v>750</v>
      </c>
      <c r="AR52" s="74">
        <f t="shared" si="85"/>
        <v>500</v>
      </c>
      <c r="AS52" s="74">
        <f t="shared" si="85"/>
        <v>500</v>
      </c>
      <c r="AT52" s="74">
        <f t="shared" si="85"/>
        <v>500</v>
      </c>
      <c r="AU52" s="75"/>
      <c r="AV52" s="78"/>
    </row>
    <row r="53" spans="1:48" ht="15.6" hidden="1">
      <c r="A53" s="90" t="s">
        <v>78</v>
      </c>
      <c r="B53" s="49" t="s">
        <v>49</v>
      </c>
      <c r="C53" s="50" t="s">
        <v>50</v>
      </c>
      <c r="D53" s="50" t="s">
        <v>51</v>
      </c>
      <c r="E53" s="50" t="s">
        <v>51</v>
      </c>
      <c r="F53" s="49">
        <v>2021</v>
      </c>
      <c r="G53" s="51">
        <v>1450</v>
      </c>
      <c r="H53" s="51">
        <v>4</v>
      </c>
      <c r="I53" s="79">
        <v>2028</v>
      </c>
      <c r="J53" s="53">
        <f>I53+2</f>
        <v>2030</v>
      </c>
      <c r="K53" s="54">
        <v>1.04</v>
      </c>
      <c r="L53" s="49">
        <v>0.31</v>
      </c>
      <c r="M53" s="55">
        <v>0</v>
      </c>
      <c r="N53" s="56">
        <f>((K53*G53)*L53)*0.00220462*(1-M53)</f>
        <v>1.0306157576000001</v>
      </c>
      <c r="O53" s="80"/>
      <c r="P53" s="58">
        <f>P57*$N53</f>
        <v>0</v>
      </c>
      <c r="Q53" s="58">
        <f>Q57*$N53</f>
        <v>0</v>
      </c>
      <c r="R53" s="58">
        <f>R57*$N53</f>
        <v>0</v>
      </c>
      <c r="S53" s="58">
        <f>S57*$N53</f>
        <v>0</v>
      </c>
      <c r="T53" s="58">
        <f t="shared" ref="T53:AA53" si="86">T57*$N53</f>
        <v>0</v>
      </c>
      <c r="U53" s="58">
        <f t="shared" si="86"/>
        <v>0</v>
      </c>
      <c r="V53" s="58">
        <f t="shared" si="86"/>
        <v>0</v>
      </c>
      <c r="W53" s="58">
        <f t="shared" si="86"/>
        <v>0</v>
      </c>
      <c r="X53" s="58">
        <f t="shared" si="86"/>
        <v>0</v>
      </c>
      <c r="Y53" s="58">
        <f t="shared" si="86"/>
        <v>0</v>
      </c>
      <c r="Z53" s="58">
        <f t="shared" si="86"/>
        <v>0</v>
      </c>
      <c r="AA53" s="58">
        <f t="shared" si="86"/>
        <v>0</v>
      </c>
      <c r="AB53" s="59">
        <f>SUM(P53:AA53)</f>
        <v>0</v>
      </c>
      <c r="AC53" s="54">
        <v>0.03</v>
      </c>
      <c r="AD53" s="60"/>
      <c r="AE53" s="61"/>
      <c r="AF53" s="49">
        <v>0.31</v>
      </c>
      <c r="AG53" s="55">
        <v>0.3</v>
      </c>
      <c r="AH53" s="62">
        <f>((SUM(AC53:AE53)*G53)*AF53)*0.00220462*(1-AG53)</f>
        <v>2.081051049E-2</v>
      </c>
      <c r="AI53" s="58">
        <f>AI57*$AH53</f>
        <v>0</v>
      </c>
      <c r="AJ53" s="58">
        <f t="shared" ref="AJ53:AT53" si="87">AJ57*$AH53</f>
        <v>0</v>
      </c>
      <c r="AK53" s="58">
        <f t="shared" si="87"/>
        <v>0</v>
      </c>
      <c r="AL53" s="58">
        <f t="shared" si="87"/>
        <v>0</v>
      </c>
      <c r="AM53" s="58">
        <f t="shared" si="87"/>
        <v>0</v>
      </c>
      <c r="AN53" s="58">
        <f t="shared" si="87"/>
        <v>0</v>
      </c>
      <c r="AO53" s="58">
        <f t="shared" si="87"/>
        <v>0</v>
      </c>
      <c r="AP53" s="58">
        <f t="shared" si="87"/>
        <v>0</v>
      </c>
      <c r="AQ53" s="58">
        <f t="shared" si="87"/>
        <v>0</v>
      </c>
      <c r="AR53" s="58">
        <f t="shared" si="87"/>
        <v>0</v>
      </c>
      <c r="AS53" s="58">
        <f t="shared" si="87"/>
        <v>0</v>
      </c>
      <c r="AT53" s="58">
        <f t="shared" si="87"/>
        <v>0</v>
      </c>
      <c r="AU53" s="59">
        <f>SUM(AI53:AT53)</f>
        <v>0</v>
      </c>
      <c r="AV53" s="63">
        <f>AU53+AB53</f>
        <v>0</v>
      </c>
    </row>
    <row r="54" spans="1:48" ht="15.6" hidden="1">
      <c r="A54" s="90" t="s">
        <v>78</v>
      </c>
      <c r="B54" s="49" t="s">
        <v>49</v>
      </c>
      <c r="C54" s="50" t="s">
        <v>50</v>
      </c>
      <c r="D54" s="50" t="s">
        <v>51</v>
      </c>
      <c r="E54" s="50" t="s">
        <v>51</v>
      </c>
      <c r="F54" s="49">
        <v>2021</v>
      </c>
      <c r="G54" s="51">
        <v>1450</v>
      </c>
      <c r="H54" s="51">
        <v>4</v>
      </c>
      <c r="I54" s="79">
        <v>2028</v>
      </c>
      <c r="J54" s="53">
        <f>I54+2</f>
        <v>2030</v>
      </c>
      <c r="K54" s="54">
        <v>1.04</v>
      </c>
      <c r="L54" s="49">
        <v>0.31</v>
      </c>
      <c r="M54" s="55">
        <v>0</v>
      </c>
      <c r="N54" s="56">
        <f>((K54*G54)*L54)*0.00220462*(1-M54)</f>
        <v>1.0306157576000001</v>
      </c>
      <c r="O54" s="80"/>
      <c r="P54" s="58">
        <f>P57*$N54</f>
        <v>0</v>
      </c>
      <c r="Q54" s="58">
        <f>Q57*$N54</f>
        <v>0</v>
      </c>
      <c r="R54" s="58">
        <f>R57*$N54</f>
        <v>0</v>
      </c>
      <c r="S54" s="58">
        <f>S57*$N54</f>
        <v>0</v>
      </c>
      <c r="T54" s="58">
        <f t="shared" ref="T54:AA54" si="88">T57*$N54</f>
        <v>0</v>
      </c>
      <c r="U54" s="58">
        <f t="shared" si="88"/>
        <v>0</v>
      </c>
      <c r="V54" s="58">
        <f t="shared" si="88"/>
        <v>0</v>
      </c>
      <c r="W54" s="58">
        <f t="shared" si="88"/>
        <v>0</v>
      </c>
      <c r="X54" s="58">
        <f t="shared" si="88"/>
        <v>0</v>
      </c>
      <c r="Y54" s="58">
        <f t="shared" si="88"/>
        <v>0</v>
      </c>
      <c r="Z54" s="58">
        <f t="shared" si="88"/>
        <v>0</v>
      </c>
      <c r="AA54" s="58">
        <f t="shared" si="88"/>
        <v>0</v>
      </c>
      <c r="AB54" s="59">
        <f>SUM(P54:AA54)</f>
        <v>0</v>
      </c>
      <c r="AC54" s="54">
        <v>0.03</v>
      </c>
      <c r="AD54" s="60"/>
      <c r="AE54" s="61"/>
      <c r="AF54" s="49">
        <v>0.31</v>
      </c>
      <c r="AG54" s="55">
        <v>0.3</v>
      </c>
      <c r="AH54" s="62">
        <f>((SUM(AC54:AE54)*G54)*AF54)*0.00220462*(1-AG54)</f>
        <v>2.081051049E-2</v>
      </c>
      <c r="AI54" s="58">
        <f>AI57*$AH54</f>
        <v>0</v>
      </c>
      <c r="AJ54" s="58">
        <f t="shared" ref="AJ54:AT54" si="89">AJ57*$AH54</f>
        <v>0</v>
      </c>
      <c r="AK54" s="58">
        <f t="shared" si="89"/>
        <v>0</v>
      </c>
      <c r="AL54" s="58">
        <f t="shared" si="89"/>
        <v>0</v>
      </c>
      <c r="AM54" s="58">
        <f t="shared" si="89"/>
        <v>0</v>
      </c>
      <c r="AN54" s="58">
        <f t="shared" si="89"/>
        <v>0</v>
      </c>
      <c r="AO54" s="58">
        <f t="shared" si="89"/>
        <v>0</v>
      </c>
      <c r="AP54" s="58">
        <f t="shared" si="89"/>
        <v>0</v>
      </c>
      <c r="AQ54" s="58">
        <f t="shared" si="89"/>
        <v>0</v>
      </c>
      <c r="AR54" s="58">
        <f t="shared" si="89"/>
        <v>0</v>
      </c>
      <c r="AS54" s="58">
        <f t="shared" si="89"/>
        <v>0</v>
      </c>
      <c r="AT54" s="58">
        <f t="shared" si="89"/>
        <v>0</v>
      </c>
      <c r="AU54" s="59">
        <f>SUM(AI54:AT54)</f>
        <v>0</v>
      </c>
      <c r="AV54" s="63">
        <f>AU54+AB54</f>
        <v>0</v>
      </c>
    </row>
    <row r="55" spans="1:48" ht="15.6" hidden="1">
      <c r="A55" s="90" t="s">
        <v>80</v>
      </c>
      <c r="B55" s="49" t="s">
        <v>52</v>
      </c>
      <c r="C55" s="49" t="s">
        <v>53</v>
      </c>
      <c r="D55" s="50" t="s">
        <v>61</v>
      </c>
      <c r="E55" s="50" t="s">
        <v>62</v>
      </c>
      <c r="F55" s="49">
        <v>2024</v>
      </c>
      <c r="G55" s="51">
        <v>87</v>
      </c>
      <c r="H55" s="51" t="s">
        <v>63</v>
      </c>
      <c r="I55" s="81"/>
      <c r="J55" s="82"/>
      <c r="K55" s="56">
        <v>3.22</v>
      </c>
      <c r="L55" s="49">
        <v>0.39</v>
      </c>
      <c r="M55" s="55">
        <v>0</v>
      </c>
      <c r="N55" s="56">
        <f>((K55*G55)*L55)*0.00220462*(1-M55)</f>
        <v>0.24086487625200007</v>
      </c>
      <c r="O55" s="80"/>
      <c r="P55" s="58">
        <f>P57*$N55*0.66667</f>
        <v>0</v>
      </c>
      <c r="Q55" s="58">
        <f>Q57*$N55*0.66667</f>
        <v>0</v>
      </c>
      <c r="R55" s="58">
        <f>R57*$N55*0.66667</f>
        <v>0</v>
      </c>
      <c r="S55" s="58">
        <f>S57*$N55*0.66667</f>
        <v>0</v>
      </c>
      <c r="T55" s="58">
        <f t="shared" ref="T55:AA55" si="90">T57*$N55*0.66667</f>
        <v>0</v>
      </c>
      <c r="U55" s="58">
        <f t="shared" si="90"/>
        <v>0</v>
      </c>
      <c r="V55" s="58">
        <f t="shared" si="90"/>
        <v>0</v>
      </c>
      <c r="W55" s="58">
        <f t="shared" si="90"/>
        <v>0</v>
      </c>
      <c r="X55" s="58">
        <f t="shared" si="90"/>
        <v>0</v>
      </c>
      <c r="Y55" s="58">
        <f t="shared" si="90"/>
        <v>0</v>
      </c>
      <c r="Z55" s="58">
        <f t="shared" si="90"/>
        <v>0</v>
      </c>
      <c r="AA55" s="58">
        <f t="shared" si="90"/>
        <v>0</v>
      </c>
      <c r="AB55" s="59">
        <f>SUM(P55:AA55)</f>
        <v>0</v>
      </c>
      <c r="AC55" s="83"/>
      <c r="AD55" s="88"/>
      <c r="AE55" s="84">
        <v>1.2999999999999999E-2</v>
      </c>
      <c r="AF55" s="49">
        <v>0.39</v>
      </c>
      <c r="AG55" s="55">
        <v>0</v>
      </c>
      <c r="AH55" s="62">
        <f>((SUM(AC55:AE55)*G55)*AF55)*0.00220462*(1-AG55)</f>
        <v>9.7243583580000007E-4</v>
      </c>
      <c r="AI55" s="58">
        <f>AI57*$AH55*0.66667</f>
        <v>0</v>
      </c>
      <c r="AJ55" s="58">
        <f t="shared" ref="AJ55:AT55" si="91">AJ57*$AH55*0.66667</f>
        <v>0</v>
      </c>
      <c r="AK55" s="58">
        <f t="shared" si="91"/>
        <v>0</v>
      </c>
      <c r="AL55" s="58">
        <f t="shared" si="91"/>
        <v>0</v>
      </c>
      <c r="AM55" s="58">
        <f t="shared" si="91"/>
        <v>0</v>
      </c>
      <c r="AN55" s="58">
        <f t="shared" si="91"/>
        <v>0</v>
      </c>
      <c r="AO55" s="58">
        <f t="shared" si="91"/>
        <v>0</v>
      </c>
      <c r="AP55" s="58">
        <f t="shared" si="91"/>
        <v>0</v>
      </c>
      <c r="AQ55" s="58">
        <f t="shared" si="91"/>
        <v>0</v>
      </c>
      <c r="AR55" s="58">
        <f t="shared" si="91"/>
        <v>0</v>
      </c>
      <c r="AS55" s="58">
        <f t="shared" si="91"/>
        <v>0</v>
      </c>
      <c r="AT55" s="58">
        <f t="shared" si="91"/>
        <v>0</v>
      </c>
      <c r="AU55" s="59">
        <f>SUM(AI55:AT55)</f>
        <v>0</v>
      </c>
      <c r="AV55" s="63">
        <f>AU55+AB55</f>
        <v>0</v>
      </c>
    </row>
    <row r="56" spans="1:48" ht="15.6" hidden="1">
      <c r="A56" s="90" t="s">
        <v>80</v>
      </c>
      <c r="B56" s="49" t="s">
        <v>52</v>
      </c>
      <c r="C56" s="49" t="s">
        <v>53</v>
      </c>
      <c r="D56" s="50" t="s">
        <v>61</v>
      </c>
      <c r="E56" s="50" t="s">
        <v>62</v>
      </c>
      <c r="F56" s="49">
        <v>2024</v>
      </c>
      <c r="G56" s="51">
        <v>87</v>
      </c>
      <c r="H56" s="51" t="s">
        <v>63</v>
      </c>
      <c r="I56" s="81"/>
      <c r="J56" s="82"/>
      <c r="K56" s="56">
        <v>3.22</v>
      </c>
      <c r="L56" s="49">
        <v>0.39</v>
      </c>
      <c r="M56" s="55">
        <v>0</v>
      </c>
      <c r="N56" s="56">
        <f>((K56*G56)*L56)*0.00220462*(1-M56)</f>
        <v>0.24086487625200007</v>
      </c>
      <c r="O56" s="80"/>
      <c r="P56" s="58">
        <f>P57*$N56*0.66667</f>
        <v>0</v>
      </c>
      <c r="Q56" s="58">
        <f>Q57*$N56*0.66667</f>
        <v>0</v>
      </c>
      <c r="R56" s="58">
        <f>R57*$N56*0.66667</f>
        <v>0</v>
      </c>
      <c r="S56" s="58">
        <f>S57*$N56*0.66667</f>
        <v>0</v>
      </c>
      <c r="T56" s="58">
        <f t="shared" ref="T56:AA56" si="92">T57*$N56*0.66667</f>
        <v>0</v>
      </c>
      <c r="U56" s="58">
        <f t="shared" si="92"/>
        <v>0</v>
      </c>
      <c r="V56" s="58">
        <f t="shared" si="92"/>
        <v>0</v>
      </c>
      <c r="W56" s="58">
        <f t="shared" si="92"/>
        <v>0</v>
      </c>
      <c r="X56" s="58">
        <f t="shared" si="92"/>
        <v>0</v>
      </c>
      <c r="Y56" s="58">
        <f t="shared" si="92"/>
        <v>0</v>
      </c>
      <c r="Z56" s="58">
        <f t="shared" si="92"/>
        <v>0</v>
      </c>
      <c r="AA56" s="58">
        <f t="shared" si="92"/>
        <v>0</v>
      </c>
      <c r="AB56" s="59">
        <f>SUM(P56:AA56)</f>
        <v>0</v>
      </c>
      <c r="AC56" s="83"/>
      <c r="AD56" s="88"/>
      <c r="AE56" s="84">
        <v>1.2999999999999999E-2</v>
      </c>
      <c r="AF56" s="49">
        <v>0.39</v>
      </c>
      <c r="AG56" s="55">
        <v>0</v>
      </c>
      <c r="AH56" s="62">
        <f>((SUM(AC56:AE56)*G56)*AF56)*0.00220462*(1-AG56)</f>
        <v>9.7243583580000007E-4</v>
      </c>
      <c r="AI56" s="58">
        <f>AI57*$AH56*0.66667</f>
        <v>0</v>
      </c>
      <c r="AJ56" s="58">
        <f t="shared" ref="AJ56:AT56" si="93">AJ57*$AH56*0.66667</f>
        <v>0</v>
      </c>
      <c r="AK56" s="58">
        <f t="shared" si="93"/>
        <v>0</v>
      </c>
      <c r="AL56" s="58">
        <f t="shared" si="93"/>
        <v>0</v>
      </c>
      <c r="AM56" s="58">
        <f t="shared" si="93"/>
        <v>0</v>
      </c>
      <c r="AN56" s="58">
        <f t="shared" si="93"/>
        <v>0</v>
      </c>
      <c r="AO56" s="58">
        <f t="shared" si="93"/>
        <v>0</v>
      </c>
      <c r="AP56" s="58">
        <f t="shared" si="93"/>
        <v>0</v>
      </c>
      <c r="AQ56" s="58">
        <f t="shared" si="93"/>
        <v>0</v>
      </c>
      <c r="AR56" s="58">
        <f t="shared" si="93"/>
        <v>0</v>
      </c>
      <c r="AS56" s="58">
        <f t="shared" si="93"/>
        <v>0</v>
      </c>
      <c r="AT56" s="58">
        <f t="shared" si="93"/>
        <v>0</v>
      </c>
      <c r="AU56" s="59">
        <f>SUM(AI56:AT56)</f>
        <v>0</v>
      </c>
      <c r="AV56" s="63">
        <f>AU56+AB56</f>
        <v>0</v>
      </c>
    </row>
    <row r="57" spans="1:48" ht="30" hidden="1">
      <c r="A57" s="64" t="s">
        <v>81</v>
      </c>
      <c r="B57" s="65"/>
      <c r="C57" s="65" t="s">
        <v>57</v>
      </c>
      <c r="D57" s="66" t="s">
        <v>82</v>
      </c>
      <c r="E57" s="67"/>
      <c r="F57" s="65"/>
      <c r="G57" s="68"/>
      <c r="H57" s="68"/>
      <c r="I57" s="69"/>
      <c r="J57" s="70"/>
      <c r="K57" s="71"/>
      <c r="L57" s="65"/>
      <c r="M57" s="66"/>
      <c r="N57" s="72"/>
      <c r="O57" s="73" t="s">
        <v>58</v>
      </c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5"/>
      <c r="AC57" s="71"/>
      <c r="AD57" s="76"/>
      <c r="AE57" s="76"/>
      <c r="AF57" s="65"/>
      <c r="AG57" s="66"/>
      <c r="AH57" s="77"/>
      <c r="AI57" s="74">
        <f t="shared" ref="AI57:AT57" si="94">P57</f>
        <v>0</v>
      </c>
      <c r="AJ57" s="74">
        <f t="shared" si="94"/>
        <v>0</v>
      </c>
      <c r="AK57" s="74">
        <f t="shared" si="94"/>
        <v>0</v>
      </c>
      <c r="AL57" s="74">
        <f t="shared" si="94"/>
        <v>0</v>
      </c>
      <c r="AM57" s="74">
        <f t="shared" si="94"/>
        <v>0</v>
      </c>
      <c r="AN57" s="74">
        <f t="shared" si="94"/>
        <v>0</v>
      </c>
      <c r="AO57" s="74">
        <f t="shared" si="94"/>
        <v>0</v>
      </c>
      <c r="AP57" s="74">
        <f t="shared" si="94"/>
        <v>0</v>
      </c>
      <c r="AQ57" s="74">
        <f t="shared" si="94"/>
        <v>0</v>
      </c>
      <c r="AR57" s="74">
        <f t="shared" si="94"/>
        <v>0</v>
      </c>
      <c r="AS57" s="74">
        <f t="shared" si="94"/>
        <v>0</v>
      </c>
      <c r="AT57" s="74">
        <f t="shared" si="94"/>
        <v>0</v>
      </c>
      <c r="AU57" s="75"/>
      <c r="AV57" s="78"/>
    </row>
    <row r="58" spans="1:48" ht="15.6" hidden="1">
      <c r="A58" s="90" t="s">
        <v>80</v>
      </c>
      <c r="B58" s="49" t="s">
        <v>49</v>
      </c>
      <c r="C58" s="50" t="s">
        <v>50</v>
      </c>
      <c r="D58" s="50" t="s">
        <v>65</v>
      </c>
      <c r="E58" s="50" t="s">
        <v>65</v>
      </c>
      <c r="F58" s="49">
        <v>2030</v>
      </c>
      <c r="G58" s="51">
        <v>1450</v>
      </c>
      <c r="H58" s="51" t="s">
        <v>66</v>
      </c>
      <c r="I58" s="81"/>
      <c r="J58" s="82"/>
      <c r="K58" s="54">
        <v>1.04</v>
      </c>
      <c r="L58" s="49">
        <v>0.31</v>
      </c>
      <c r="M58" s="55">
        <v>0</v>
      </c>
      <c r="N58" s="56">
        <f>((K58*G58)*L58)*0.00220462*(1-M58)</f>
        <v>1.0306157576000001</v>
      </c>
      <c r="O58" s="80"/>
      <c r="P58" s="58">
        <f>P62*$N58</f>
        <v>0</v>
      </c>
      <c r="Q58" s="58">
        <f>Q62*$N58</f>
        <v>0</v>
      </c>
      <c r="R58" s="58">
        <f>R62*$N58</f>
        <v>0</v>
      </c>
      <c r="S58" s="58">
        <f>S62*$N58</f>
        <v>0</v>
      </c>
      <c r="T58" s="58">
        <f t="shared" ref="T58:AA58" si="95">T62*$N58</f>
        <v>0</v>
      </c>
      <c r="U58" s="58">
        <f t="shared" si="95"/>
        <v>0</v>
      </c>
      <c r="V58" s="58">
        <f t="shared" si="95"/>
        <v>0</v>
      </c>
      <c r="W58" s="58">
        <f t="shared" si="95"/>
        <v>0</v>
      </c>
      <c r="X58" s="58">
        <f t="shared" si="95"/>
        <v>0</v>
      </c>
      <c r="Y58" s="58">
        <f t="shared" si="95"/>
        <v>0</v>
      </c>
      <c r="Z58" s="58">
        <f t="shared" si="95"/>
        <v>0</v>
      </c>
      <c r="AA58" s="58">
        <f t="shared" si="95"/>
        <v>0</v>
      </c>
      <c r="AB58" s="59">
        <f>SUM(P58:AA58)</f>
        <v>0</v>
      </c>
      <c r="AC58" s="83"/>
      <c r="AD58" s="85">
        <v>5.0000000000000001E-3</v>
      </c>
      <c r="AE58" s="86"/>
      <c r="AF58" s="49">
        <v>0.31</v>
      </c>
      <c r="AG58" s="55">
        <v>0</v>
      </c>
      <c r="AH58" s="62">
        <f>((SUM(AC58:AE58)*G58)*AF58)*0.00220462*(1-AG58)</f>
        <v>4.9548834500000001E-3</v>
      </c>
      <c r="AI58" s="58">
        <f>AI62*$AH58</f>
        <v>0</v>
      </c>
      <c r="AJ58" s="58">
        <f t="shared" ref="AJ58:AT58" si="96">AJ62*$AH58</f>
        <v>0</v>
      </c>
      <c r="AK58" s="58">
        <f t="shared" si="96"/>
        <v>0</v>
      </c>
      <c r="AL58" s="58">
        <f t="shared" si="96"/>
        <v>0</v>
      </c>
      <c r="AM58" s="58">
        <f t="shared" si="96"/>
        <v>0</v>
      </c>
      <c r="AN58" s="58">
        <f t="shared" si="96"/>
        <v>0</v>
      </c>
      <c r="AO58" s="58">
        <f t="shared" si="96"/>
        <v>0</v>
      </c>
      <c r="AP58" s="58">
        <f t="shared" si="96"/>
        <v>0</v>
      </c>
      <c r="AQ58" s="58">
        <f t="shared" si="96"/>
        <v>0</v>
      </c>
      <c r="AR58" s="58">
        <f t="shared" si="96"/>
        <v>0</v>
      </c>
      <c r="AS58" s="58">
        <f t="shared" si="96"/>
        <v>0</v>
      </c>
      <c r="AT58" s="58">
        <f t="shared" si="96"/>
        <v>0</v>
      </c>
      <c r="AU58" s="59">
        <f>SUM(AI58:AT58)</f>
        <v>0</v>
      </c>
      <c r="AV58" s="63">
        <f>AU58+AB58</f>
        <v>0</v>
      </c>
    </row>
    <row r="59" spans="1:48" ht="15.6" hidden="1">
      <c r="A59" s="90" t="s">
        <v>80</v>
      </c>
      <c r="B59" s="49" t="s">
        <v>49</v>
      </c>
      <c r="C59" s="50" t="s">
        <v>50</v>
      </c>
      <c r="D59" s="50" t="s">
        <v>65</v>
      </c>
      <c r="E59" s="50" t="s">
        <v>65</v>
      </c>
      <c r="F59" s="49">
        <v>2030</v>
      </c>
      <c r="G59" s="51">
        <v>1450</v>
      </c>
      <c r="H59" s="51" t="s">
        <v>66</v>
      </c>
      <c r="I59" s="81"/>
      <c r="J59" s="82"/>
      <c r="K59" s="54">
        <v>1.04</v>
      </c>
      <c r="L59" s="49">
        <v>0.31</v>
      </c>
      <c r="M59" s="55">
        <v>0</v>
      </c>
      <c r="N59" s="56">
        <f>((K59*G59)*L59)*0.00220462*(1-M59)</f>
        <v>1.0306157576000001</v>
      </c>
      <c r="O59" s="80"/>
      <c r="P59" s="58">
        <f>P62*$N59</f>
        <v>0</v>
      </c>
      <c r="Q59" s="58">
        <f>Q62*$N59</f>
        <v>0</v>
      </c>
      <c r="R59" s="58">
        <f>R62*$N59</f>
        <v>0</v>
      </c>
      <c r="S59" s="58">
        <f>S62*$N59</f>
        <v>0</v>
      </c>
      <c r="T59" s="58">
        <f t="shared" ref="T59:AA59" si="97">T62*$N59</f>
        <v>0</v>
      </c>
      <c r="U59" s="58">
        <f t="shared" si="97"/>
        <v>0</v>
      </c>
      <c r="V59" s="58">
        <f t="shared" si="97"/>
        <v>0</v>
      </c>
      <c r="W59" s="58">
        <f t="shared" si="97"/>
        <v>0</v>
      </c>
      <c r="X59" s="58">
        <f t="shared" si="97"/>
        <v>0</v>
      </c>
      <c r="Y59" s="58">
        <f t="shared" si="97"/>
        <v>0</v>
      </c>
      <c r="Z59" s="58">
        <f t="shared" si="97"/>
        <v>0</v>
      </c>
      <c r="AA59" s="58">
        <f t="shared" si="97"/>
        <v>0</v>
      </c>
      <c r="AB59" s="59">
        <f>SUM(P59:AA59)</f>
        <v>0</v>
      </c>
      <c r="AC59" s="83"/>
      <c r="AD59" s="85">
        <v>5.0000000000000001E-3</v>
      </c>
      <c r="AE59" s="86"/>
      <c r="AF59" s="49">
        <v>0.31</v>
      </c>
      <c r="AG59" s="55">
        <v>0</v>
      </c>
      <c r="AH59" s="62">
        <f>((SUM(AC59:AE59)*G59)*AF59)*0.00220462*(1-AG59)</f>
        <v>4.9548834500000001E-3</v>
      </c>
      <c r="AI59" s="58">
        <f>AI62*$AH59</f>
        <v>0</v>
      </c>
      <c r="AJ59" s="58">
        <f t="shared" ref="AJ59:AT59" si="98">AJ62*$AH59</f>
        <v>0</v>
      </c>
      <c r="AK59" s="58">
        <f t="shared" si="98"/>
        <v>0</v>
      </c>
      <c r="AL59" s="58">
        <f t="shared" si="98"/>
        <v>0</v>
      </c>
      <c r="AM59" s="58">
        <f t="shared" si="98"/>
        <v>0</v>
      </c>
      <c r="AN59" s="58">
        <f t="shared" si="98"/>
        <v>0</v>
      </c>
      <c r="AO59" s="58">
        <f t="shared" si="98"/>
        <v>0</v>
      </c>
      <c r="AP59" s="58">
        <f t="shared" si="98"/>
        <v>0</v>
      </c>
      <c r="AQ59" s="58">
        <f t="shared" si="98"/>
        <v>0</v>
      </c>
      <c r="AR59" s="58">
        <f t="shared" si="98"/>
        <v>0</v>
      </c>
      <c r="AS59" s="58">
        <f t="shared" si="98"/>
        <v>0</v>
      </c>
      <c r="AT59" s="58">
        <f t="shared" si="98"/>
        <v>0</v>
      </c>
      <c r="AU59" s="59">
        <f>SUM(AI59:AT59)</f>
        <v>0</v>
      </c>
      <c r="AV59" s="63">
        <f>AU59+AB59</f>
        <v>0</v>
      </c>
    </row>
    <row r="60" spans="1:48" ht="15.6" hidden="1">
      <c r="A60" s="90" t="s">
        <v>80</v>
      </c>
      <c r="B60" s="49" t="s">
        <v>52</v>
      </c>
      <c r="C60" s="49" t="s">
        <v>53</v>
      </c>
      <c r="D60" s="50" t="s">
        <v>61</v>
      </c>
      <c r="E60" s="50" t="s">
        <v>62</v>
      </c>
      <c r="F60" s="49">
        <v>2024</v>
      </c>
      <c r="G60" s="51">
        <v>87</v>
      </c>
      <c r="H60" s="51" t="s">
        <v>63</v>
      </c>
      <c r="I60" s="81"/>
      <c r="J60" s="82"/>
      <c r="K60" s="56">
        <v>3.22</v>
      </c>
      <c r="L60" s="49">
        <v>0.39</v>
      </c>
      <c r="M60" s="55">
        <v>0</v>
      </c>
      <c r="N60" s="56">
        <f>((K60*G60)*L60)*0.00220462*(1-M60)</f>
        <v>0.24086487625200007</v>
      </c>
      <c r="O60" s="80"/>
      <c r="P60" s="58">
        <f>P62*$N60*0.66667</f>
        <v>0</v>
      </c>
      <c r="Q60" s="58">
        <f>Q62*$N60*0.66667</f>
        <v>0</v>
      </c>
      <c r="R60" s="58">
        <f>R62*$N60*0.66667</f>
        <v>0</v>
      </c>
      <c r="S60" s="58">
        <f>S62*$N60*0.66667</f>
        <v>0</v>
      </c>
      <c r="T60" s="58">
        <f t="shared" ref="T60:AA60" si="99">T62*$N60*0.66667</f>
        <v>0</v>
      </c>
      <c r="U60" s="58">
        <f t="shared" si="99"/>
        <v>0</v>
      </c>
      <c r="V60" s="58">
        <f t="shared" si="99"/>
        <v>0</v>
      </c>
      <c r="W60" s="58">
        <f t="shared" si="99"/>
        <v>0</v>
      </c>
      <c r="X60" s="58">
        <f t="shared" si="99"/>
        <v>0</v>
      </c>
      <c r="Y60" s="58">
        <f t="shared" si="99"/>
        <v>0</v>
      </c>
      <c r="Z60" s="58">
        <f t="shared" si="99"/>
        <v>0</v>
      </c>
      <c r="AA60" s="58">
        <f t="shared" si="99"/>
        <v>0</v>
      </c>
      <c r="AB60" s="59">
        <f>SUM(P60:AA60)</f>
        <v>0</v>
      </c>
      <c r="AC60" s="83"/>
      <c r="AD60" s="60"/>
      <c r="AE60" s="84">
        <v>1.2999999999999999E-2</v>
      </c>
      <c r="AF60" s="49">
        <v>0.39</v>
      </c>
      <c r="AG60" s="55">
        <v>0</v>
      </c>
      <c r="AH60" s="62">
        <f>((SUM(AC60:AE60)*G60)*AF60)*0.00220462*(1-AG60)</f>
        <v>9.7243583580000007E-4</v>
      </c>
      <c r="AI60" s="58">
        <f>AI62*$AH60*0.66667</f>
        <v>0</v>
      </c>
      <c r="AJ60" s="58">
        <f t="shared" ref="AJ60:AT60" si="100">AJ62*$AH60*0.66667</f>
        <v>0</v>
      </c>
      <c r="AK60" s="58">
        <f t="shared" si="100"/>
        <v>0</v>
      </c>
      <c r="AL60" s="58">
        <f t="shared" si="100"/>
        <v>0</v>
      </c>
      <c r="AM60" s="58">
        <f t="shared" si="100"/>
        <v>0</v>
      </c>
      <c r="AN60" s="58">
        <f t="shared" si="100"/>
        <v>0</v>
      </c>
      <c r="AO60" s="58">
        <f t="shared" si="100"/>
        <v>0</v>
      </c>
      <c r="AP60" s="58">
        <f t="shared" si="100"/>
        <v>0</v>
      </c>
      <c r="AQ60" s="58">
        <f t="shared" si="100"/>
        <v>0</v>
      </c>
      <c r="AR60" s="58">
        <f t="shared" si="100"/>
        <v>0</v>
      </c>
      <c r="AS60" s="58">
        <f t="shared" si="100"/>
        <v>0</v>
      </c>
      <c r="AT60" s="58">
        <f t="shared" si="100"/>
        <v>0</v>
      </c>
      <c r="AU60" s="59">
        <f>SUM(AI60:AT60)</f>
        <v>0</v>
      </c>
      <c r="AV60" s="63">
        <f>AU60+AB60</f>
        <v>0</v>
      </c>
    </row>
    <row r="61" spans="1:48" ht="15.6" hidden="1">
      <c r="A61" s="90" t="s">
        <v>80</v>
      </c>
      <c r="B61" s="49" t="s">
        <v>52</v>
      </c>
      <c r="C61" s="49" t="s">
        <v>53</v>
      </c>
      <c r="D61" s="50" t="s">
        <v>61</v>
      </c>
      <c r="E61" s="50" t="s">
        <v>62</v>
      </c>
      <c r="F61" s="49">
        <v>2024</v>
      </c>
      <c r="G61" s="51">
        <v>87</v>
      </c>
      <c r="H61" s="51" t="s">
        <v>63</v>
      </c>
      <c r="I61" s="81"/>
      <c r="J61" s="82"/>
      <c r="K61" s="56">
        <v>3.22</v>
      </c>
      <c r="L61" s="49">
        <v>0.39</v>
      </c>
      <c r="M61" s="55">
        <v>0</v>
      </c>
      <c r="N61" s="56">
        <f>((K61*G61)*L61)*0.00220462*(1-M61)</f>
        <v>0.24086487625200007</v>
      </c>
      <c r="O61" s="80"/>
      <c r="P61" s="58">
        <f>P62*$N61*0.66667</f>
        <v>0</v>
      </c>
      <c r="Q61" s="58">
        <f>Q62*$N61*0.66667</f>
        <v>0</v>
      </c>
      <c r="R61" s="58">
        <f>R62*$N61*0.66667</f>
        <v>0</v>
      </c>
      <c r="S61" s="58">
        <f>S62*$N61*0.66667</f>
        <v>0</v>
      </c>
      <c r="T61" s="58">
        <f t="shared" ref="T61:AA61" si="101">T62*$N61*0.66667</f>
        <v>0</v>
      </c>
      <c r="U61" s="58">
        <f t="shared" si="101"/>
        <v>0</v>
      </c>
      <c r="V61" s="58">
        <f t="shared" si="101"/>
        <v>0</v>
      </c>
      <c r="W61" s="58">
        <f t="shared" si="101"/>
        <v>0</v>
      </c>
      <c r="X61" s="58">
        <f t="shared" si="101"/>
        <v>0</v>
      </c>
      <c r="Y61" s="58">
        <f t="shared" si="101"/>
        <v>0</v>
      </c>
      <c r="Z61" s="58">
        <f t="shared" si="101"/>
        <v>0</v>
      </c>
      <c r="AA61" s="58">
        <f t="shared" si="101"/>
        <v>0</v>
      </c>
      <c r="AB61" s="59">
        <f>SUM(P61:AA61)</f>
        <v>0</v>
      </c>
      <c r="AC61" s="83"/>
      <c r="AD61" s="60"/>
      <c r="AE61" s="84">
        <v>1.2999999999999999E-2</v>
      </c>
      <c r="AF61" s="49">
        <v>0.39</v>
      </c>
      <c r="AG61" s="55">
        <v>0</v>
      </c>
      <c r="AH61" s="62">
        <f>((SUM(AC61:AE61)*G61)*AF61)*0.00220462*(1-AG61)</f>
        <v>9.7243583580000007E-4</v>
      </c>
      <c r="AI61" s="58">
        <f>AI62*$AH61*0.66667</f>
        <v>0</v>
      </c>
      <c r="AJ61" s="58">
        <f t="shared" ref="AJ61:AT61" si="102">AJ62*$AH61*0.66667</f>
        <v>0</v>
      </c>
      <c r="AK61" s="58">
        <f t="shared" si="102"/>
        <v>0</v>
      </c>
      <c r="AL61" s="58">
        <f t="shared" si="102"/>
        <v>0</v>
      </c>
      <c r="AM61" s="58">
        <f t="shared" si="102"/>
        <v>0</v>
      </c>
      <c r="AN61" s="58">
        <f t="shared" si="102"/>
        <v>0</v>
      </c>
      <c r="AO61" s="58">
        <f t="shared" si="102"/>
        <v>0</v>
      </c>
      <c r="AP61" s="58">
        <f t="shared" si="102"/>
        <v>0</v>
      </c>
      <c r="AQ61" s="58">
        <f t="shared" si="102"/>
        <v>0</v>
      </c>
      <c r="AR61" s="58">
        <f t="shared" si="102"/>
        <v>0</v>
      </c>
      <c r="AS61" s="58">
        <f t="shared" si="102"/>
        <v>0</v>
      </c>
      <c r="AT61" s="58">
        <f t="shared" si="102"/>
        <v>0</v>
      </c>
      <c r="AU61" s="59">
        <f>SUM(AI61:AT61)</f>
        <v>0</v>
      </c>
      <c r="AV61" s="63">
        <f>AU61+AB61</f>
        <v>0</v>
      </c>
    </row>
    <row r="62" spans="1:48" ht="30" hidden="1">
      <c r="A62" s="64" t="s">
        <v>83</v>
      </c>
      <c r="B62" s="65"/>
      <c r="C62" s="65" t="s">
        <v>57</v>
      </c>
      <c r="D62" s="66" t="s">
        <v>82</v>
      </c>
      <c r="E62" s="67"/>
      <c r="F62" s="65"/>
      <c r="G62" s="68"/>
      <c r="H62" s="68"/>
      <c r="I62" s="69"/>
      <c r="J62" s="70"/>
      <c r="K62" s="71"/>
      <c r="L62" s="65"/>
      <c r="M62" s="66"/>
      <c r="N62" s="72"/>
      <c r="O62" s="73" t="s">
        <v>58</v>
      </c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5"/>
      <c r="AC62" s="71"/>
      <c r="AD62" s="76"/>
      <c r="AE62" s="76"/>
      <c r="AF62" s="65"/>
      <c r="AG62" s="66"/>
      <c r="AH62" s="77"/>
      <c r="AI62" s="74">
        <f t="shared" ref="AI62:AT62" si="103">P62</f>
        <v>0</v>
      </c>
      <c r="AJ62" s="74">
        <f t="shared" si="103"/>
        <v>0</v>
      </c>
      <c r="AK62" s="74">
        <f t="shared" si="103"/>
        <v>0</v>
      </c>
      <c r="AL62" s="74">
        <f t="shared" si="103"/>
        <v>0</v>
      </c>
      <c r="AM62" s="74">
        <f t="shared" si="103"/>
        <v>0</v>
      </c>
      <c r="AN62" s="74">
        <f t="shared" si="103"/>
        <v>0</v>
      </c>
      <c r="AO62" s="74">
        <f t="shared" si="103"/>
        <v>0</v>
      </c>
      <c r="AP62" s="74">
        <f t="shared" si="103"/>
        <v>0</v>
      </c>
      <c r="AQ62" s="74">
        <f t="shared" si="103"/>
        <v>0</v>
      </c>
      <c r="AR62" s="74">
        <f t="shared" si="103"/>
        <v>0</v>
      </c>
      <c r="AS62" s="74">
        <f t="shared" si="103"/>
        <v>0</v>
      </c>
      <c r="AT62" s="74">
        <f t="shared" si="103"/>
        <v>0</v>
      </c>
      <c r="AU62" s="75"/>
      <c r="AV62" s="78"/>
    </row>
    <row r="63" spans="1:48" ht="15.6">
      <c r="A63" s="48" t="s">
        <v>84</v>
      </c>
      <c r="B63" s="49" t="s">
        <v>49</v>
      </c>
      <c r="C63" s="50" t="s">
        <v>85</v>
      </c>
      <c r="D63" s="50" t="s">
        <v>86</v>
      </c>
      <c r="E63" s="50" t="s">
        <v>87</v>
      </c>
      <c r="F63" s="49">
        <v>2015</v>
      </c>
      <c r="G63" s="51">
        <v>1950</v>
      </c>
      <c r="H63" s="51">
        <v>3</v>
      </c>
      <c r="I63" s="52">
        <v>2026</v>
      </c>
      <c r="J63" s="53">
        <f>I63+2</f>
        <v>2028</v>
      </c>
      <c r="K63" s="54">
        <v>3.69</v>
      </c>
      <c r="L63" s="49">
        <v>0.31</v>
      </c>
      <c r="M63" s="55">
        <v>0.1</v>
      </c>
      <c r="N63" s="56">
        <f>((K63*G63)*L63)*0.00220462*(1-M63)</f>
        <v>4.4258727555899995</v>
      </c>
      <c r="O63" s="57"/>
      <c r="P63" s="58">
        <f>P67*$N63</f>
        <v>13277.618266769998</v>
      </c>
      <c r="Q63" s="58">
        <f>Q67*$N63</f>
        <v>13277.618266769998</v>
      </c>
      <c r="R63" s="58">
        <f>R67*$N63</f>
        <v>11064.681888974999</v>
      </c>
      <c r="S63" s="58">
        <f>S67*$N63</f>
        <v>11064.681888974999</v>
      </c>
      <c r="T63" s="58">
        <f t="shared" ref="T63:AA63" si="104">T67*$N63</f>
        <v>11064.681888974999</v>
      </c>
      <c r="U63" s="58">
        <f t="shared" si="104"/>
        <v>0</v>
      </c>
      <c r="V63" s="58">
        <f t="shared" si="104"/>
        <v>0</v>
      </c>
      <c r="W63" s="58">
        <f t="shared" si="104"/>
        <v>0</v>
      </c>
      <c r="X63" s="58">
        <f t="shared" si="104"/>
        <v>0</v>
      </c>
      <c r="Y63" s="58">
        <f t="shared" si="104"/>
        <v>0</v>
      </c>
      <c r="Z63" s="58">
        <f t="shared" si="104"/>
        <v>0</v>
      </c>
      <c r="AA63" s="58">
        <f t="shared" si="104"/>
        <v>0</v>
      </c>
      <c r="AB63" s="59">
        <f>SUM(P63:AA63)</f>
        <v>59749.282200464993</v>
      </c>
      <c r="AC63" s="54">
        <v>0.05</v>
      </c>
      <c r="AD63" s="60"/>
      <c r="AE63" s="61"/>
      <c r="AF63" s="49">
        <v>0.31</v>
      </c>
      <c r="AG63" s="55">
        <v>0.3</v>
      </c>
      <c r="AH63" s="62">
        <f>((SUM(AC63:AE63)*G63)*AF63)*0.00220462*(1-AG63)</f>
        <v>4.6644247650000005E-2</v>
      </c>
      <c r="AI63" s="58">
        <f>AI67*$AH63</f>
        <v>139.93274295000001</v>
      </c>
      <c r="AJ63" s="58">
        <f t="shared" ref="AJ63:AT63" si="105">AJ67*$AH63</f>
        <v>139.93274295000001</v>
      </c>
      <c r="AK63" s="58">
        <f t="shared" si="105"/>
        <v>116.61061912500001</v>
      </c>
      <c r="AL63" s="58">
        <f t="shared" si="105"/>
        <v>116.61061912500001</v>
      </c>
      <c r="AM63" s="58">
        <f t="shared" si="105"/>
        <v>116.61061912500001</v>
      </c>
      <c r="AN63" s="58">
        <f t="shared" si="105"/>
        <v>0</v>
      </c>
      <c r="AO63" s="58">
        <f t="shared" si="105"/>
        <v>0</v>
      </c>
      <c r="AP63" s="58">
        <f t="shared" si="105"/>
        <v>0</v>
      </c>
      <c r="AQ63" s="58">
        <f t="shared" si="105"/>
        <v>0</v>
      </c>
      <c r="AR63" s="58">
        <f t="shared" si="105"/>
        <v>0</v>
      </c>
      <c r="AS63" s="58">
        <f t="shared" si="105"/>
        <v>0</v>
      </c>
      <c r="AT63" s="58">
        <f t="shared" si="105"/>
        <v>0</v>
      </c>
      <c r="AU63" s="59">
        <f>SUM(AI63:AT63)</f>
        <v>629.69734327499998</v>
      </c>
      <c r="AV63" s="63">
        <f>AU63+AB63</f>
        <v>60378.979543739995</v>
      </c>
    </row>
    <row r="64" spans="1:48" ht="15.6">
      <c r="A64" s="48" t="s">
        <v>84</v>
      </c>
      <c r="B64" s="49" t="s">
        <v>49</v>
      </c>
      <c r="C64" s="50" t="s">
        <v>85</v>
      </c>
      <c r="D64" s="50" t="s">
        <v>86</v>
      </c>
      <c r="E64" s="50" t="s">
        <v>87</v>
      </c>
      <c r="F64" s="49">
        <v>2015</v>
      </c>
      <c r="G64" s="51">
        <v>1950</v>
      </c>
      <c r="H64" s="51">
        <v>3</v>
      </c>
      <c r="I64" s="52">
        <v>2026</v>
      </c>
      <c r="J64" s="53">
        <f>I64+2</f>
        <v>2028</v>
      </c>
      <c r="K64" s="54">
        <v>3.69</v>
      </c>
      <c r="L64" s="49">
        <v>0.31</v>
      </c>
      <c r="M64" s="55">
        <v>0.1</v>
      </c>
      <c r="N64" s="56">
        <f>((K64*G64)*L64)*0.00220462*(1-M64)</f>
        <v>4.4258727555899995</v>
      </c>
      <c r="O64" s="57"/>
      <c r="P64" s="58">
        <f>P67*$N64</f>
        <v>13277.618266769998</v>
      </c>
      <c r="Q64" s="58">
        <f>Q67*$N64</f>
        <v>13277.618266769998</v>
      </c>
      <c r="R64" s="58">
        <f>R67*$N64</f>
        <v>11064.681888974999</v>
      </c>
      <c r="S64" s="58">
        <f>S67*$N64</f>
        <v>11064.681888974999</v>
      </c>
      <c r="T64" s="58">
        <f t="shared" ref="T64:AA64" si="106">T67*$N64</f>
        <v>11064.681888974999</v>
      </c>
      <c r="U64" s="58">
        <f t="shared" si="106"/>
        <v>0</v>
      </c>
      <c r="V64" s="58">
        <f t="shared" si="106"/>
        <v>0</v>
      </c>
      <c r="W64" s="58">
        <f t="shared" si="106"/>
        <v>0</v>
      </c>
      <c r="X64" s="58">
        <f t="shared" si="106"/>
        <v>0</v>
      </c>
      <c r="Y64" s="58">
        <f t="shared" si="106"/>
        <v>0</v>
      </c>
      <c r="Z64" s="58">
        <f t="shared" si="106"/>
        <v>0</v>
      </c>
      <c r="AA64" s="58">
        <f t="shared" si="106"/>
        <v>0</v>
      </c>
      <c r="AB64" s="59">
        <f>SUM(P64:AA64)</f>
        <v>59749.282200464993</v>
      </c>
      <c r="AC64" s="54">
        <v>0.05</v>
      </c>
      <c r="AD64" s="60"/>
      <c r="AE64" s="61"/>
      <c r="AF64" s="49">
        <v>0.31</v>
      </c>
      <c r="AG64" s="55">
        <v>0.3</v>
      </c>
      <c r="AH64" s="62">
        <f>((SUM(AC64:AE64)*G64)*AF64)*0.00220462*(1-AG64)</f>
        <v>4.6644247650000005E-2</v>
      </c>
      <c r="AI64" s="58">
        <f>AI67*$AH64</f>
        <v>139.93274295000001</v>
      </c>
      <c r="AJ64" s="58">
        <f t="shared" ref="AJ64:AT64" si="107">AJ67*$AH64</f>
        <v>139.93274295000001</v>
      </c>
      <c r="AK64" s="58">
        <f t="shared" si="107"/>
        <v>116.61061912500001</v>
      </c>
      <c r="AL64" s="58">
        <f t="shared" si="107"/>
        <v>116.61061912500001</v>
      </c>
      <c r="AM64" s="58">
        <f t="shared" si="107"/>
        <v>116.61061912500001</v>
      </c>
      <c r="AN64" s="58">
        <f t="shared" si="107"/>
        <v>0</v>
      </c>
      <c r="AO64" s="58">
        <f t="shared" si="107"/>
        <v>0</v>
      </c>
      <c r="AP64" s="58">
        <f t="shared" si="107"/>
        <v>0</v>
      </c>
      <c r="AQ64" s="58">
        <f t="shared" si="107"/>
        <v>0</v>
      </c>
      <c r="AR64" s="58">
        <f t="shared" si="107"/>
        <v>0</v>
      </c>
      <c r="AS64" s="58">
        <f t="shared" si="107"/>
        <v>0</v>
      </c>
      <c r="AT64" s="58">
        <f t="shared" si="107"/>
        <v>0</v>
      </c>
      <c r="AU64" s="59">
        <f>SUM(AI64:AT64)</f>
        <v>629.69734327499998</v>
      </c>
      <c r="AV64" s="63">
        <f>AU64+AB64</f>
        <v>60378.979543739995</v>
      </c>
    </row>
    <row r="65" spans="1:48" ht="15.6">
      <c r="A65" s="48" t="s">
        <v>84</v>
      </c>
      <c r="B65" s="49" t="s">
        <v>52</v>
      </c>
      <c r="C65" s="49" t="s">
        <v>53</v>
      </c>
      <c r="D65" s="50" t="s">
        <v>88</v>
      </c>
      <c r="E65" s="50" t="s">
        <v>89</v>
      </c>
      <c r="F65" s="49">
        <v>2014</v>
      </c>
      <c r="G65" s="51">
        <v>162</v>
      </c>
      <c r="H65" s="51">
        <v>3</v>
      </c>
      <c r="I65" s="52">
        <v>2026</v>
      </c>
      <c r="J65" s="53">
        <f>I65+2</f>
        <v>2028</v>
      </c>
      <c r="K65" s="54">
        <v>3.22</v>
      </c>
      <c r="L65" s="49">
        <v>0.39</v>
      </c>
      <c r="M65" s="55">
        <v>0.1</v>
      </c>
      <c r="N65" s="56">
        <f>((K65*G65)*L65)*0.00220462*(1-M65)</f>
        <v>0.40365630985680001</v>
      </c>
      <c r="O65" s="57"/>
      <c r="P65" s="58">
        <f>P67*$N65*0.66667</f>
        <v>807.3166562766985</v>
      </c>
      <c r="Q65" s="58">
        <f>Q67*$N65*0.66667</f>
        <v>807.3166562766985</v>
      </c>
      <c r="R65" s="58">
        <f>R67*$N65*0.66667</f>
        <v>672.76388023058212</v>
      </c>
      <c r="S65" s="58">
        <f>S67*$N65*0.66667</f>
        <v>672.76388023058212</v>
      </c>
      <c r="T65" s="58">
        <f t="shared" ref="T65:AA65" si="108">T67*$N65*0.66667</f>
        <v>672.76388023058212</v>
      </c>
      <c r="U65" s="58">
        <f t="shared" si="108"/>
        <v>0</v>
      </c>
      <c r="V65" s="58">
        <f t="shared" si="108"/>
        <v>0</v>
      </c>
      <c r="W65" s="58">
        <f t="shared" si="108"/>
        <v>0</v>
      </c>
      <c r="X65" s="58">
        <f t="shared" si="108"/>
        <v>0</v>
      </c>
      <c r="Y65" s="58">
        <f t="shared" si="108"/>
        <v>0</v>
      </c>
      <c r="Z65" s="58">
        <f t="shared" si="108"/>
        <v>0</v>
      </c>
      <c r="AA65" s="58">
        <f t="shared" si="108"/>
        <v>0</v>
      </c>
      <c r="AB65" s="59">
        <f>SUM(P65:AA65)</f>
        <v>3632.9249532451431</v>
      </c>
      <c r="AC65" s="54">
        <v>7.0000000000000007E-2</v>
      </c>
      <c r="AD65" s="60"/>
      <c r="AE65" s="60"/>
      <c r="AF65" s="49">
        <v>0.39</v>
      </c>
      <c r="AG65" s="55">
        <v>0.3</v>
      </c>
      <c r="AH65" s="62">
        <f>((SUM(AC65:AE65)*G65)*AF65)*0.00220462*(1-AG65)</f>
        <v>6.8251066884000011E-3</v>
      </c>
      <c r="AI65" s="58">
        <f>AI67*$AH65*0.66667</f>
        <v>13.650281627866885</v>
      </c>
      <c r="AJ65" s="58">
        <f t="shared" ref="AJ65:AT65" si="109">AJ67*$AH65*0.66667</f>
        <v>13.650281627866885</v>
      </c>
      <c r="AK65" s="58">
        <f t="shared" si="109"/>
        <v>11.375234689889071</v>
      </c>
      <c r="AL65" s="58">
        <f t="shared" si="109"/>
        <v>11.375234689889071</v>
      </c>
      <c r="AM65" s="58">
        <f t="shared" si="109"/>
        <v>11.375234689889071</v>
      </c>
      <c r="AN65" s="58">
        <f t="shared" si="109"/>
        <v>0</v>
      </c>
      <c r="AO65" s="58">
        <f t="shared" si="109"/>
        <v>0</v>
      </c>
      <c r="AP65" s="58">
        <f t="shared" si="109"/>
        <v>0</v>
      </c>
      <c r="AQ65" s="58">
        <f t="shared" si="109"/>
        <v>0</v>
      </c>
      <c r="AR65" s="58">
        <f t="shared" si="109"/>
        <v>0</v>
      </c>
      <c r="AS65" s="58">
        <f t="shared" si="109"/>
        <v>0</v>
      </c>
      <c r="AT65" s="58">
        <f t="shared" si="109"/>
        <v>0</v>
      </c>
      <c r="AU65" s="59">
        <f>SUM(AI65:AT65)</f>
        <v>61.426267325400978</v>
      </c>
      <c r="AV65" s="63">
        <f>AU65+AB65</f>
        <v>3694.3512205705442</v>
      </c>
    </row>
    <row r="66" spans="1:48" ht="15.6">
      <c r="A66" s="48" t="s">
        <v>84</v>
      </c>
      <c r="B66" s="49" t="s">
        <v>52</v>
      </c>
      <c r="C66" s="49" t="s">
        <v>53</v>
      </c>
      <c r="D66" s="50" t="s">
        <v>88</v>
      </c>
      <c r="E66" s="50" t="s">
        <v>89</v>
      </c>
      <c r="F66" s="49">
        <v>2014</v>
      </c>
      <c r="G66" s="51">
        <v>162</v>
      </c>
      <c r="H66" s="51">
        <v>3</v>
      </c>
      <c r="I66" s="52">
        <v>2026</v>
      </c>
      <c r="J66" s="53">
        <f>I66+2</f>
        <v>2028</v>
      </c>
      <c r="K66" s="54">
        <v>3.22</v>
      </c>
      <c r="L66" s="49">
        <v>0.39</v>
      </c>
      <c r="M66" s="55">
        <v>0.1</v>
      </c>
      <c r="N66" s="56">
        <f>((K66*G66)*L66)*0.00220462*(1-M66)</f>
        <v>0.40365630985680001</v>
      </c>
      <c r="O66" s="57"/>
      <c r="P66" s="58">
        <f>P67*$N66*0.66667</f>
        <v>807.3166562766985</v>
      </c>
      <c r="Q66" s="58">
        <f>Q67*$N66*0.66667</f>
        <v>807.3166562766985</v>
      </c>
      <c r="R66" s="58">
        <f>R67*$N66*0.66667</f>
        <v>672.76388023058212</v>
      </c>
      <c r="S66" s="58">
        <f>S67*$N66*0.66667</f>
        <v>672.76388023058212</v>
      </c>
      <c r="T66" s="58">
        <f t="shared" ref="T66:AA66" si="110">T67*$N66*0.66667</f>
        <v>672.76388023058212</v>
      </c>
      <c r="U66" s="58">
        <f t="shared" si="110"/>
        <v>0</v>
      </c>
      <c r="V66" s="58">
        <f t="shared" si="110"/>
        <v>0</v>
      </c>
      <c r="W66" s="58">
        <f t="shared" si="110"/>
        <v>0</v>
      </c>
      <c r="X66" s="58">
        <f t="shared" si="110"/>
        <v>0</v>
      </c>
      <c r="Y66" s="58">
        <f t="shared" si="110"/>
        <v>0</v>
      </c>
      <c r="Z66" s="58">
        <f t="shared" si="110"/>
        <v>0</v>
      </c>
      <c r="AA66" s="58">
        <f t="shared" si="110"/>
        <v>0</v>
      </c>
      <c r="AB66" s="59">
        <f>SUM(P66:AA66)</f>
        <v>3632.9249532451431</v>
      </c>
      <c r="AC66" s="54">
        <v>7.0000000000000007E-2</v>
      </c>
      <c r="AD66" s="60"/>
      <c r="AE66" s="60"/>
      <c r="AF66" s="49">
        <v>0.39</v>
      </c>
      <c r="AG66" s="55">
        <v>0.3</v>
      </c>
      <c r="AH66" s="62">
        <f>((SUM(AC66:AE66)*G66)*AF66)*0.00220462*(1-AG66)</f>
        <v>6.8251066884000011E-3</v>
      </c>
      <c r="AI66" s="58">
        <f>AI67*$AH66*0.66667</f>
        <v>13.650281627866885</v>
      </c>
      <c r="AJ66" s="58">
        <f t="shared" ref="AJ66:AT66" si="111">AJ67*$AH66*0.66667</f>
        <v>13.650281627866885</v>
      </c>
      <c r="AK66" s="58">
        <f t="shared" si="111"/>
        <v>11.375234689889071</v>
      </c>
      <c r="AL66" s="58">
        <f t="shared" si="111"/>
        <v>11.375234689889071</v>
      </c>
      <c r="AM66" s="58">
        <f t="shared" si="111"/>
        <v>11.375234689889071</v>
      </c>
      <c r="AN66" s="58">
        <f t="shared" si="111"/>
        <v>0</v>
      </c>
      <c r="AO66" s="58">
        <f t="shared" si="111"/>
        <v>0</v>
      </c>
      <c r="AP66" s="58">
        <f t="shared" si="111"/>
        <v>0</v>
      </c>
      <c r="AQ66" s="58">
        <f t="shared" si="111"/>
        <v>0</v>
      </c>
      <c r="AR66" s="58">
        <f t="shared" si="111"/>
        <v>0</v>
      </c>
      <c r="AS66" s="58">
        <f t="shared" si="111"/>
        <v>0</v>
      </c>
      <c r="AT66" s="58">
        <f t="shared" si="111"/>
        <v>0</v>
      </c>
      <c r="AU66" s="59">
        <f>SUM(AI66:AT66)</f>
        <v>61.426267325400978</v>
      </c>
      <c r="AV66" s="63">
        <f>AU66+AB66</f>
        <v>3694.3512205705442</v>
      </c>
    </row>
    <row r="67" spans="1:48" ht="30">
      <c r="A67" s="64" t="s">
        <v>90</v>
      </c>
      <c r="B67" s="65"/>
      <c r="C67" s="65" t="s">
        <v>57</v>
      </c>
      <c r="D67" s="66">
        <v>0.66700000000000004</v>
      </c>
      <c r="E67" s="67"/>
      <c r="F67" s="65"/>
      <c r="G67" s="68"/>
      <c r="H67" s="68"/>
      <c r="I67" s="69"/>
      <c r="J67" s="70"/>
      <c r="K67" s="71"/>
      <c r="L67" s="65"/>
      <c r="M67" s="66"/>
      <c r="N67" s="72"/>
      <c r="O67" s="73" t="s">
        <v>58</v>
      </c>
      <c r="P67" s="74">
        <v>3000</v>
      </c>
      <c r="Q67" s="74">
        <v>3000</v>
      </c>
      <c r="R67" s="74">
        <v>2500</v>
      </c>
      <c r="S67" s="74">
        <v>2500</v>
      </c>
      <c r="T67" s="74">
        <v>2500</v>
      </c>
      <c r="U67" s="74">
        <v>0</v>
      </c>
      <c r="V67" s="74"/>
      <c r="W67" s="74"/>
      <c r="X67" s="74"/>
      <c r="Y67" s="74"/>
      <c r="Z67" s="74"/>
      <c r="AA67" s="74"/>
      <c r="AB67" s="75"/>
      <c r="AC67" s="71"/>
      <c r="AD67" s="76"/>
      <c r="AE67" s="76"/>
      <c r="AF67" s="65"/>
      <c r="AG67" s="66"/>
      <c r="AH67" s="77"/>
      <c r="AI67" s="74">
        <f t="shared" ref="AI67:AT67" si="112">P67</f>
        <v>3000</v>
      </c>
      <c r="AJ67" s="74">
        <f t="shared" si="112"/>
        <v>3000</v>
      </c>
      <c r="AK67" s="74">
        <f t="shared" si="112"/>
        <v>2500</v>
      </c>
      <c r="AL67" s="74">
        <f t="shared" si="112"/>
        <v>2500</v>
      </c>
      <c r="AM67" s="74">
        <f t="shared" si="112"/>
        <v>2500</v>
      </c>
      <c r="AN67" s="74">
        <f t="shared" si="112"/>
        <v>0</v>
      </c>
      <c r="AO67" s="74">
        <f t="shared" si="112"/>
        <v>0</v>
      </c>
      <c r="AP67" s="74">
        <f t="shared" si="112"/>
        <v>0</v>
      </c>
      <c r="AQ67" s="74">
        <f t="shared" si="112"/>
        <v>0</v>
      </c>
      <c r="AR67" s="74">
        <f t="shared" si="112"/>
        <v>0</v>
      </c>
      <c r="AS67" s="74">
        <f t="shared" si="112"/>
        <v>0</v>
      </c>
      <c r="AT67" s="74">
        <f t="shared" si="112"/>
        <v>0</v>
      </c>
      <c r="AU67" s="75"/>
      <c r="AV67" s="78"/>
    </row>
    <row r="68" spans="1:48" ht="15.6">
      <c r="A68" s="193" t="s">
        <v>197</v>
      </c>
      <c r="B68" s="49" t="s">
        <v>49</v>
      </c>
      <c r="C68" s="49" t="s">
        <v>164</v>
      </c>
      <c r="D68" s="50" t="s">
        <v>165</v>
      </c>
      <c r="E68" s="50" t="s">
        <v>164</v>
      </c>
      <c r="F68" s="49">
        <v>2030</v>
      </c>
      <c r="G68" s="51">
        <v>1676</v>
      </c>
      <c r="H68" s="51" t="s">
        <v>198</v>
      </c>
      <c r="I68" s="81"/>
      <c r="J68" s="82"/>
      <c r="K68" s="83"/>
      <c r="L68" s="49">
        <v>0.31</v>
      </c>
      <c r="M68" s="55"/>
      <c r="N68" s="56">
        <f>((SUM(K68:K68)*G68)*L68)*0.00220462</f>
        <v>0</v>
      </c>
      <c r="O68" s="95">
        <f>($E$230*G68*L68)/0.9</f>
        <v>0.22394200162495451</v>
      </c>
      <c r="P68" s="58">
        <f>P71*$O68</f>
        <v>0</v>
      </c>
      <c r="Q68" s="58">
        <f t="shared" ref="Q68:AA68" si="113">Q71*$O68</f>
        <v>0</v>
      </c>
      <c r="R68" s="58">
        <f t="shared" si="113"/>
        <v>0</v>
      </c>
      <c r="S68" s="58">
        <f t="shared" si="113"/>
        <v>0</v>
      </c>
      <c r="T68" s="58">
        <f t="shared" si="113"/>
        <v>0</v>
      </c>
      <c r="U68" s="58">
        <f t="shared" si="113"/>
        <v>0</v>
      </c>
      <c r="V68" s="58">
        <f t="shared" si="113"/>
        <v>447.88400324990903</v>
      </c>
      <c r="W68" s="58">
        <f t="shared" si="113"/>
        <v>671.82600487486354</v>
      </c>
      <c r="X68" s="58">
        <f t="shared" si="113"/>
        <v>671.82600487486354</v>
      </c>
      <c r="Y68" s="58">
        <f t="shared" si="113"/>
        <v>671.82600487486354</v>
      </c>
      <c r="Z68" s="58">
        <f t="shared" si="113"/>
        <v>671.82600487486354</v>
      </c>
      <c r="AA68" s="58">
        <f t="shared" si="113"/>
        <v>671.82600487486354</v>
      </c>
      <c r="AB68" s="59">
        <f>SUM(P68:AA68)</f>
        <v>3807.0140276242264</v>
      </c>
      <c r="AC68" s="83"/>
      <c r="AD68" s="85"/>
      <c r="AE68" s="86"/>
      <c r="AF68" s="49">
        <v>0.31</v>
      </c>
      <c r="AG68" s="55"/>
      <c r="AH68" s="62">
        <f>((SUM(AC68:AE68)*G68)*AF68)*0.00220462</f>
        <v>0</v>
      </c>
      <c r="AI68" s="58">
        <f t="shared" ref="AI68:AT68" si="114">AI71*$AH68</f>
        <v>0</v>
      </c>
      <c r="AJ68" s="58">
        <f t="shared" si="114"/>
        <v>0</v>
      </c>
      <c r="AK68" s="58">
        <f t="shared" si="114"/>
        <v>0</v>
      </c>
      <c r="AL68" s="58">
        <f t="shared" si="114"/>
        <v>0</v>
      </c>
      <c r="AM68" s="58">
        <f t="shared" si="114"/>
        <v>0</v>
      </c>
      <c r="AN68" s="58">
        <f t="shared" si="114"/>
        <v>0</v>
      </c>
      <c r="AO68" s="58">
        <f t="shared" si="114"/>
        <v>0</v>
      </c>
      <c r="AP68" s="58">
        <f t="shared" si="114"/>
        <v>0</v>
      </c>
      <c r="AQ68" s="58">
        <f t="shared" si="114"/>
        <v>0</v>
      </c>
      <c r="AR68" s="58">
        <f t="shared" si="114"/>
        <v>0</v>
      </c>
      <c r="AS68" s="58">
        <f t="shared" si="114"/>
        <v>0</v>
      </c>
      <c r="AT68" s="58">
        <f t="shared" si="114"/>
        <v>0</v>
      </c>
      <c r="AU68" s="59">
        <f>SUM(AI68:AT68)</f>
        <v>0</v>
      </c>
      <c r="AV68" s="63">
        <f>AU68+AB68</f>
        <v>3807.0140276242264</v>
      </c>
    </row>
    <row r="69" spans="1:48" ht="15.6">
      <c r="A69" s="193" t="s">
        <v>197</v>
      </c>
      <c r="B69" s="49" t="s">
        <v>49</v>
      </c>
      <c r="C69" s="49" t="s">
        <v>164</v>
      </c>
      <c r="D69" s="50" t="s">
        <v>165</v>
      </c>
      <c r="E69" s="50" t="s">
        <v>164</v>
      </c>
      <c r="F69" s="49">
        <v>2030</v>
      </c>
      <c r="G69" s="51">
        <v>1676</v>
      </c>
      <c r="H69" s="51" t="s">
        <v>198</v>
      </c>
      <c r="I69" s="81"/>
      <c r="J69" s="82"/>
      <c r="K69" s="83"/>
      <c r="L69" s="49">
        <v>0.31</v>
      </c>
      <c r="M69" s="55"/>
      <c r="N69" s="56">
        <f>((SUM(K69:K69)*G69)*L69)*0.00220462</f>
        <v>0</v>
      </c>
      <c r="O69" s="95">
        <f>($E$230*G69*L69)/0.9</f>
        <v>0.22394200162495451</v>
      </c>
      <c r="P69" s="58">
        <f>P71*$O69</f>
        <v>0</v>
      </c>
      <c r="Q69" s="58">
        <f t="shared" ref="Q69:AA69" si="115">Q71*$O69</f>
        <v>0</v>
      </c>
      <c r="R69" s="58">
        <f t="shared" si="115"/>
        <v>0</v>
      </c>
      <c r="S69" s="58">
        <f t="shared" si="115"/>
        <v>0</v>
      </c>
      <c r="T69" s="58">
        <f t="shared" si="115"/>
        <v>0</v>
      </c>
      <c r="U69" s="58">
        <f t="shared" si="115"/>
        <v>0</v>
      </c>
      <c r="V69" s="58">
        <f t="shared" si="115"/>
        <v>447.88400324990903</v>
      </c>
      <c r="W69" s="58">
        <f t="shared" si="115"/>
        <v>671.82600487486354</v>
      </c>
      <c r="X69" s="58">
        <f t="shared" si="115"/>
        <v>671.82600487486354</v>
      </c>
      <c r="Y69" s="58">
        <f t="shared" si="115"/>
        <v>671.82600487486354</v>
      </c>
      <c r="Z69" s="58">
        <f t="shared" si="115"/>
        <v>671.82600487486354</v>
      </c>
      <c r="AA69" s="58">
        <f t="shared" si="115"/>
        <v>671.82600487486354</v>
      </c>
      <c r="AB69" s="59">
        <f>SUM(P69:AA69)</f>
        <v>3807.0140276242264</v>
      </c>
      <c r="AC69" s="83"/>
      <c r="AD69" s="85"/>
      <c r="AE69" s="86"/>
      <c r="AF69" s="49">
        <v>0.31</v>
      </c>
      <c r="AG69" s="55"/>
      <c r="AH69" s="62">
        <f>((SUM(AC69:AE69)*G69)*AF69)*0.00220462</f>
        <v>0</v>
      </c>
      <c r="AI69" s="58">
        <f t="shared" ref="AI69:AT69" si="116">AI71*$AH69</f>
        <v>0</v>
      </c>
      <c r="AJ69" s="58">
        <f t="shared" si="116"/>
        <v>0</v>
      </c>
      <c r="AK69" s="58">
        <f t="shared" si="116"/>
        <v>0</v>
      </c>
      <c r="AL69" s="58">
        <f t="shared" si="116"/>
        <v>0</v>
      </c>
      <c r="AM69" s="58">
        <f t="shared" si="116"/>
        <v>0</v>
      </c>
      <c r="AN69" s="58">
        <f t="shared" si="116"/>
        <v>0</v>
      </c>
      <c r="AO69" s="58">
        <f t="shared" si="116"/>
        <v>0</v>
      </c>
      <c r="AP69" s="58">
        <f t="shared" si="116"/>
        <v>0</v>
      </c>
      <c r="AQ69" s="58">
        <f t="shared" si="116"/>
        <v>0</v>
      </c>
      <c r="AR69" s="58">
        <f t="shared" si="116"/>
        <v>0</v>
      </c>
      <c r="AS69" s="58">
        <f t="shared" si="116"/>
        <v>0</v>
      </c>
      <c r="AT69" s="58">
        <f t="shared" si="116"/>
        <v>0</v>
      </c>
      <c r="AU69" s="59">
        <f>SUM(AI69:AT69)</f>
        <v>0</v>
      </c>
      <c r="AV69" s="63">
        <f>AU69+AB69</f>
        <v>3807.0140276242264</v>
      </c>
    </row>
    <row r="70" spans="1:48" ht="15.6">
      <c r="A70" s="193" t="s">
        <v>197</v>
      </c>
      <c r="B70" s="49" t="s">
        <v>52</v>
      </c>
      <c r="C70" s="49" t="s">
        <v>164</v>
      </c>
      <c r="D70" s="50" t="s">
        <v>164</v>
      </c>
      <c r="E70" s="50" t="s">
        <v>164</v>
      </c>
      <c r="F70" s="49">
        <v>2030</v>
      </c>
      <c r="G70" s="51">
        <v>175</v>
      </c>
      <c r="H70" s="51" t="s">
        <v>198</v>
      </c>
      <c r="I70" s="81"/>
      <c r="J70" s="82"/>
      <c r="K70" s="83"/>
      <c r="L70" s="49">
        <v>0.39</v>
      </c>
      <c r="M70" s="55"/>
      <c r="N70" s="56">
        <f>((SUM(K70:K70)*G70)*L70)*0.00220462</f>
        <v>0</v>
      </c>
      <c r="O70" s="95">
        <f>($E$230*G70*L70)/0.9</f>
        <v>2.9417279257262192E-2</v>
      </c>
      <c r="P70" s="58">
        <f t="shared" ref="P70:AA70" si="117">P71*$O70</f>
        <v>0</v>
      </c>
      <c r="Q70" s="58">
        <f t="shared" si="117"/>
        <v>0</v>
      </c>
      <c r="R70" s="58">
        <f t="shared" si="117"/>
        <v>0</v>
      </c>
      <c r="S70" s="58">
        <f t="shared" si="117"/>
        <v>0</v>
      </c>
      <c r="T70" s="58">
        <f t="shared" si="117"/>
        <v>0</v>
      </c>
      <c r="U70" s="58">
        <f t="shared" si="117"/>
        <v>0</v>
      </c>
      <c r="V70" s="58">
        <f t="shared" si="117"/>
        <v>58.834558514524382</v>
      </c>
      <c r="W70" s="58">
        <f t="shared" si="117"/>
        <v>88.251837771786569</v>
      </c>
      <c r="X70" s="58">
        <f t="shared" si="117"/>
        <v>88.251837771786569</v>
      </c>
      <c r="Y70" s="58">
        <f t="shared" si="117"/>
        <v>88.251837771786569</v>
      </c>
      <c r="Z70" s="58">
        <f t="shared" si="117"/>
        <v>88.251837771786569</v>
      </c>
      <c r="AA70" s="58">
        <f t="shared" si="117"/>
        <v>88.251837771786569</v>
      </c>
      <c r="AB70" s="59">
        <f>SUM(P70:AA70)</f>
        <v>500.09374737345718</v>
      </c>
      <c r="AC70" s="83"/>
      <c r="AD70" s="60"/>
      <c r="AE70" s="84"/>
      <c r="AF70" s="49">
        <v>0.39</v>
      </c>
      <c r="AG70" s="55"/>
      <c r="AH70" s="62">
        <f>((SUM(AC70:AE70)*G70)*AF70)*0.00220462</f>
        <v>0</v>
      </c>
      <c r="AI70" s="58">
        <f t="shared" ref="AI70:AT70" si="118">AI71*$AH70*0.66667</f>
        <v>0</v>
      </c>
      <c r="AJ70" s="58">
        <f t="shared" si="118"/>
        <v>0</v>
      </c>
      <c r="AK70" s="58">
        <f t="shared" si="118"/>
        <v>0</v>
      </c>
      <c r="AL70" s="58">
        <f t="shared" si="118"/>
        <v>0</v>
      </c>
      <c r="AM70" s="58">
        <f t="shared" si="118"/>
        <v>0</v>
      </c>
      <c r="AN70" s="58">
        <f t="shared" si="118"/>
        <v>0</v>
      </c>
      <c r="AO70" s="58">
        <f t="shared" si="118"/>
        <v>0</v>
      </c>
      <c r="AP70" s="58">
        <f t="shared" si="118"/>
        <v>0</v>
      </c>
      <c r="AQ70" s="58">
        <f t="shared" si="118"/>
        <v>0</v>
      </c>
      <c r="AR70" s="58">
        <f t="shared" si="118"/>
        <v>0</v>
      </c>
      <c r="AS70" s="58">
        <f t="shared" si="118"/>
        <v>0</v>
      </c>
      <c r="AT70" s="58">
        <f t="shared" si="118"/>
        <v>0</v>
      </c>
      <c r="AU70" s="59">
        <f>SUM(AI70:AT70)</f>
        <v>0</v>
      </c>
      <c r="AV70" s="63">
        <f>AU70+AB70</f>
        <v>500.09374737345718</v>
      </c>
    </row>
    <row r="71" spans="1:48" ht="30">
      <c r="A71" s="64" t="s">
        <v>199</v>
      </c>
      <c r="B71" s="65"/>
      <c r="C71" s="65" t="s">
        <v>57</v>
      </c>
      <c r="D71" s="66">
        <v>1</v>
      </c>
      <c r="E71" s="67"/>
      <c r="F71" s="65"/>
      <c r="G71" s="68"/>
      <c r="H71" s="68"/>
      <c r="I71" s="69"/>
      <c r="J71" s="70"/>
      <c r="K71" s="71"/>
      <c r="L71" s="65"/>
      <c r="M71" s="66"/>
      <c r="N71" s="72"/>
      <c r="O71" s="73" t="s">
        <v>58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2000</v>
      </c>
      <c r="W71" s="74">
        <v>3000</v>
      </c>
      <c r="X71" s="74">
        <v>3000</v>
      </c>
      <c r="Y71" s="74">
        <v>3000</v>
      </c>
      <c r="Z71" s="74">
        <v>3000</v>
      </c>
      <c r="AA71" s="74">
        <v>3000</v>
      </c>
      <c r="AB71" s="75"/>
      <c r="AC71" s="71"/>
      <c r="AD71" s="76"/>
      <c r="AE71" s="76"/>
      <c r="AF71" s="65"/>
      <c r="AG71" s="66"/>
      <c r="AH71" s="77"/>
      <c r="AI71" s="74">
        <f t="shared" ref="AI71:AT71" si="119">P71</f>
        <v>0</v>
      </c>
      <c r="AJ71" s="74">
        <f t="shared" si="119"/>
        <v>0</v>
      </c>
      <c r="AK71" s="74">
        <f t="shared" si="119"/>
        <v>0</v>
      </c>
      <c r="AL71" s="74">
        <f t="shared" si="119"/>
        <v>0</v>
      </c>
      <c r="AM71" s="74">
        <f t="shared" si="119"/>
        <v>0</v>
      </c>
      <c r="AN71" s="74">
        <f t="shared" si="119"/>
        <v>0</v>
      </c>
      <c r="AO71" s="74">
        <f t="shared" si="119"/>
        <v>2000</v>
      </c>
      <c r="AP71" s="74">
        <f t="shared" si="119"/>
        <v>3000</v>
      </c>
      <c r="AQ71" s="74">
        <f t="shared" si="119"/>
        <v>3000</v>
      </c>
      <c r="AR71" s="74">
        <f t="shared" si="119"/>
        <v>3000</v>
      </c>
      <c r="AS71" s="74">
        <f t="shared" si="119"/>
        <v>3000</v>
      </c>
      <c r="AT71" s="74">
        <f t="shared" si="119"/>
        <v>3000</v>
      </c>
      <c r="AU71" s="75"/>
      <c r="AV71" s="78"/>
    </row>
    <row r="72" spans="1:48" ht="15.6">
      <c r="A72" s="87" t="s">
        <v>96</v>
      </c>
      <c r="B72" s="49" t="s">
        <v>49</v>
      </c>
      <c r="C72" s="50" t="s">
        <v>85</v>
      </c>
      <c r="D72" s="50" t="s">
        <v>86</v>
      </c>
      <c r="E72" s="50" t="s">
        <v>87</v>
      </c>
      <c r="F72" s="49">
        <v>2015</v>
      </c>
      <c r="G72" s="51">
        <v>1950</v>
      </c>
      <c r="H72" s="51">
        <v>3</v>
      </c>
      <c r="I72" s="52">
        <v>2026</v>
      </c>
      <c r="J72" s="53">
        <f>I72+2</f>
        <v>2028</v>
      </c>
      <c r="K72" s="54">
        <v>3.69</v>
      </c>
      <c r="L72" s="49">
        <v>0.31</v>
      </c>
      <c r="M72" s="55">
        <v>0.1</v>
      </c>
      <c r="N72" s="56">
        <f>((K72*G72)*L72)*0.00220462*(1-M72)</f>
        <v>4.4258727555899995</v>
      </c>
      <c r="O72" s="57"/>
      <c r="P72" s="58">
        <f>P76*$N72</f>
        <v>13277.618266769998</v>
      </c>
      <c r="Q72" s="58">
        <f>Q76*$N72</f>
        <v>13277.618266769998</v>
      </c>
      <c r="R72" s="58">
        <f>R76*$N72</f>
        <v>11064.681888974999</v>
      </c>
      <c r="S72" s="58">
        <f>S76*$N72</f>
        <v>11064.681888974999</v>
      </c>
      <c r="T72" s="58">
        <f t="shared" ref="T72:AA72" si="120">T76*$N72</f>
        <v>11064.681888974999</v>
      </c>
      <c r="U72" s="58">
        <f t="shared" si="120"/>
        <v>8851.7455111799991</v>
      </c>
      <c r="V72" s="58">
        <f t="shared" si="120"/>
        <v>0</v>
      </c>
      <c r="W72" s="58">
        <f t="shared" si="120"/>
        <v>0</v>
      </c>
      <c r="X72" s="58">
        <f t="shared" si="120"/>
        <v>0</v>
      </c>
      <c r="Y72" s="58">
        <f t="shared" si="120"/>
        <v>0</v>
      </c>
      <c r="Z72" s="58">
        <f t="shared" si="120"/>
        <v>0</v>
      </c>
      <c r="AA72" s="58">
        <f t="shared" si="120"/>
        <v>0</v>
      </c>
      <c r="AB72" s="59">
        <f>SUM(P72:AA72)</f>
        <v>68601.027711644987</v>
      </c>
      <c r="AC72" s="54">
        <v>0.05</v>
      </c>
      <c r="AD72" s="60"/>
      <c r="AE72" s="61"/>
      <c r="AF72" s="49">
        <v>0.31</v>
      </c>
      <c r="AG72" s="55">
        <v>0.3</v>
      </c>
      <c r="AH72" s="62">
        <f>((SUM(AC72:AE72)*G72)*AF72)*0.00220462*(1-AG72)</f>
        <v>4.6644247650000005E-2</v>
      </c>
      <c r="AI72" s="58">
        <f>AI76*$AH72</f>
        <v>139.93274295000001</v>
      </c>
      <c r="AJ72" s="58">
        <f t="shared" ref="AJ72:AT72" si="121">AJ76*$AH72</f>
        <v>139.93274295000001</v>
      </c>
      <c r="AK72" s="58">
        <f t="shared" si="121"/>
        <v>116.61061912500001</v>
      </c>
      <c r="AL72" s="58">
        <f t="shared" si="121"/>
        <v>116.61061912500001</v>
      </c>
      <c r="AM72" s="58">
        <f t="shared" si="121"/>
        <v>116.61061912500001</v>
      </c>
      <c r="AN72" s="58">
        <f t="shared" si="121"/>
        <v>93.288495300000008</v>
      </c>
      <c r="AO72" s="58">
        <f t="shared" si="121"/>
        <v>0</v>
      </c>
      <c r="AP72" s="58">
        <f t="shared" si="121"/>
        <v>0</v>
      </c>
      <c r="AQ72" s="58">
        <f t="shared" si="121"/>
        <v>0</v>
      </c>
      <c r="AR72" s="58">
        <f t="shared" si="121"/>
        <v>0</v>
      </c>
      <c r="AS72" s="58">
        <f t="shared" si="121"/>
        <v>0</v>
      </c>
      <c r="AT72" s="58">
        <f t="shared" si="121"/>
        <v>0</v>
      </c>
      <c r="AU72" s="59">
        <f>SUM(AI72:AT72)</f>
        <v>722.985838575</v>
      </c>
      <c r="AV72" s="63">
        <f>AU72+AB72</f>
        <v>69324.013550219985</v>
      </c>
    </row>
    <row r="73" spans="1:48" ht="15.6">
      <c r="A73" s="87" t="s">
        <v>96</v>
      </c>
      <c r="B73" s="49" t="s">
        <v>49</v>
      </c>
      <c r="C73" s="50" t="s">
        <v>85</v>
      </c>
      <c r="D73" s="50" t="s">
        <v>86</v>
      </c>
      <c r="E73" s="50" t="s">
        <v>87</v>
      </c>
      <c r="F73" s="49">
        <v>2015</v>
      </c>
      <c r="G73" s="51">
        <v>1950</v>
      </c>
      <c r="H73" s="51">
        <v>3</v>
      </c>
      <c r="I73" s="52">
        <v>2026</v>
      </c>
      <c r="J73" s="53">
        <f>I73+2</f>
        <v>2028</v>
      </c>
      <c r="K73" s="54">
        <v>3.69</v>
      </c>
      <c r="L73" s="49">
        <v>0.31</v>
      </c>
      <c r="M73" s="55">
        <v>0.1</v>
      </c>
      <c r="N73" s="56">
        <f>((K73*G73)*L73)*0.00220462*(1-M73)</f>
        <v>4.4258727555899995</v>
      </c>
      <c r="O73" s="57"/>
      <c r="P73" s="58">
        <f>P76*$N73</f>
        <v>13277.618266769998</v>
      </c>
      <c r="Q73" s="58">
        <f>Q76*$N73</f>
        <v>13277.618266769998</v>
      </c>
      <c r="R73" s="58">
        <f>R76*$N73</f>
        <v>11064.681888974999</v>
      </c>
      <c r="S73" s="58">
        <f>S76*$N73</f>
        <v>11064.681888974999</v>
      </c>
      <c r="T73" s="58">
        <f t="shared" ref="T73:AA73" si="122">T76*$N73</f>
        <v>11064.681888974999</v>
      </c>
      <c r="U73" s="58">
        <f t="shared" si="122"/>
        <v>8851.7455111799991</v>
      </c>
      <c r="V73" s="58">
        <f t="shared" si="122"/>
        <v>0</v>
      </c>
      <c r="W73" s="58">
        <f t="shared" si="122"/>
        <v>0</v>
      </c>
      <c r="X73" s="58">
        <f t="shared" si="122"/>
        <v>0</v>
      </c>
      <c r="Y73" s="58">
        <f t="shared" si="122"/>
        <v>0</v>
      </c>
      <c r="Z73" s="58">
        <f t="shared" si="122"/>
        <v>0</v>
      </c>
      <c r="AA73" s="58">
        <f t="shared" si="122"/>
        <v>0</v>
      </c>
      <c r="AB73" s="59">
        <f>SUM(P73:AA73)</f>
        <v>68601.027711644987</v>
      </c>
      <c r="AC73" s="54">
        <v>0.05</v>
      </c>
      <c r="AD73" s="60"/>
      <c r="AE73" s="61"/>
      <c r="AF73" s="49">
        <v>0.31</v>
      </c>
      <c r="AG73" s="55">
        <v>0.3</v>
      </c>
      <c r="AH73" s="62">
        <f>((SUM(AC73:AE73)*G73)*AF73)*0.00220462*(1-AG73)</f>
        <v>4.6644247650000005E-2</v>
      </c>
      <c r="AI73" s="58">
        <f>AI76*$AH73</f>
        <v>139.93274295000001</v>
      </c>
      <c r="AJ73" s="58">
        <f t="shared" ref="AJ73:AT73" si="123">AJ76*$AH73</f>
        <v>139.93274295000001</v>
      </c>
      <c r="AK73" s="58">
        <f t="shared" si="123"/>
        <v>116.61061912500001</v>
      </c>
      <c r="AL73" s="58">
        <f t="shared" si="123"/>
        <v>116.61061912500001</v>
      </c>
      <c r="AM73" s="58">
        <f t="shared" si="123"/>
        <v>116.61061912500001</v>
      </c>
      <c r="AN73" s="58">
        <f t="shared" si="123"/>
        <v>93.288495300000008</v>
      </c>
      <c r="AO73" s="58">
        <f t="shared" si="123"/>
        <v>0</v>
      </c>
      <c r="AP73" s="58">
        <f t="shared" si="123"/>
        <v>0</v>
      </c>
      <c r="AQ73" s="58">
        <f t="shared" si="123"/>
        <v>0</v>
      </c>
      <c r="AR73" s="58">
        <f t="shared" si="123"/>
        <v>0</v>
      </c>
      <c r="AS73" s="58">
        <f t="shared" si="123"/>
        <v>0</v>
      </c>
      <c r="AT73" s="58">
        <f t="shared" si="123"/>
        <v>0</v>
      </c>
      <c r="AU73" s="59">
        <f>SUM(AI73:AT73)</f>
        <v>722.985838575</v>
      </c>
      <c r="AV73" s="63">
        <f>AU73+AB73</f>
        <v>69324.013550219985</v>
      </c>
    </row>
    <row r="74" spans="1:48" ht="15.6">
      <c r="A74" s="87" t="s">
        <v>96</v>
      </c>
      <c r="B74" s="49" t="s">
        <v>52</v>
      </c>
      <c r="C74" s="49" t="s">
        <v>53</v>
      </c>
      <c r="D74" s="50" t="s">
        <v>88</v>
      </c>
      <c r="E74" s="50" t="s">
        <v>89</v>
      </c>
      <c r="F74" s="49">
        <v>2016</v>
      </c>
      <c r="G74" s="51">
        <v>162</v>
      </c>
      <c r="H74" s="51">
        <v>3</v>
      </c>
      <c r="I74" s="52">
        <v>2027</v>
      </c>
      <c r="J74" s="53">
        <f>I74+2</f>
        <v>2029</v>
      </c>
      <c r="K74" s="54">
        <v>3.22</v>
      </c>
      <c r="L74" s="49">
        <v>0.39</v>
      </c>
      <c r="M74" s="55">
        <v>0.1</v>
      </c>
      <c r="N74" s="56">
        <f>((K74*G74)*L74)*0.00220462*(1-M74)</f>
        <v>0.40365630985680001</v>
      </c>
      <c r="O74" s="57"/>
      <c r="P74" s="58">
        <f>P76*$N74*0.66667</f>
        <v>807.3166562766985</v>
      </c>
      <c r="Q74" s="58">
        <f>Q76*$N74*0.66667</f>
        <v>807.3166562766985</v>
      </c>
      <c r="R74" s="58">
        <f>R76*$N74*0.66667</f>
        <v>672.76388023058212</v>
      </c>
      <c r="S74" s="58">
        <f>S76*$N74*0.66667</f>
        <v>672.76388023058212</v>
      </c>
      <c r="T74" s="58">
        <f t="shared" ref="T74:AA74" si="124">T76*$N74*0.66667</f>
        <v>672.76388023058212</v>
      </c>
      <c r="U74" s="58">
        <f t="shared" si="124"/>
        <v>538.21110418446574</v>
      </c>
      <c r="V74" s="58">
        <f t="shared" si="124"/>
        <v>0</v>
      </c>
      <c r="W74" s="58">
        <f t="shared" si="124"/>
        <v>0</v>
      </c>
      <c r="X74" s="58">
        <f t="shared" si="124"/>
        <v>0</v>
      </c>
      <c r="Y74" s="58">
        <f t="shared" si="124"/>
        <v>0</v>
      </c>
      <c r="Z74" s="58">
        <f t="shared" si="124"/>
        <v>0</v>
      </c>
      <c r="AA74" s="58">
        <f t="shared" si="124"/>
        <v>0</v>
      </c>
      <c r="AB74" s="59">
        <f>SUM(P74:AA74)</f>
        <v>4171.1360574296086</v>
      </c>
      <c r="AC74" s="54">
        <v>7.0000000000000007E-2</v>
      </c>
      <c r="AD74" s="60"/>
      <c r="AE74" s="60"/>
      <c r="AF74" s="49">
        <v>0.39</v>
      </c>
      <c r="AG74" s="55">
        <v>0.3</v>
      </c>
      <c r="AH74" s="62">
        <f>((SUM(AC74:AE74)*G74)*AF74)*0.00220462*(1-AG74)</f>
        <v>6.8251066884000011E-3</v>
      </c>
      <c r="AI74" s="58">
        <f>AI76*$AH74*0.66667</f>
        <v>13.650281627866885</v>
      </c>
      <c r="AJ74" s="58">
        <f t="shared" ref="AJ74:AT74" si="125">AJ76*$AH74*0.66667</f>
        <v>13.650281627866885</v>
      </c>
      <c r="AK74" s="58">
        <f t="shared" si="125"/>
        <v>11.375234689889071</v>
      </c>
      <c r="AL74" s="58">
        <f t="shared" si="125"/>
        <v>11.375234689889071</v>
      </c>
      <c r="AM74" s="58">
        <f t="shared" si="125"/>
        <v>11.375234689889071</v>
      </c>
      <c r="AN74" s="58">
        <f t="shared" si="125"/>
        <v>9.1001877519112568</v>
      </c>
      <c r="AO74" s="58">
        <f t="shared" si="125"/>
        <v>0</v>
      </c>
      <c r="AP74" s="58">
        <f t="shared" si="125"/>
        <v>0</v>
      </c>
      <c r="AQ74" s="58">
        <f t="shared" si="125"/>
        <v>0</v>
      </c>
      <c r="AR74" s="58">
        <f t="shared" si="125"/>
        <v>0</v>
      </c>
      <c r="AS74" s="58">
        <f t="shared" si="125"/>
        <v>0</v>
      </c>
      <c r="AT74" s="58">
        <f t="shared" si="125"/>
        <v>0</v>
      </c>
      <c r="AU74" s="59">
        <f>SUM(AI74:AT74)</f>
        <v>70.526455077312235</v>
      </c>
      <c r="AV74" s="63">
        <f>AU74+AB74</f>
        <v>4241.6625125069213</v>
      </c>
    </row>
    <row r="75" spans="1:48" ht="15.6">
      <c r="A75" s="87" t="s">
        <v>96</v>
      </c>
      <c r="B75" s="49" t="s">
        <v>52</v>
      </c>
      <c r="C75" s="49" t="s">
        <v>53</v>
      </c>
      <c r="D75" s="50" t="s">
        <v>88</v>
      </c>
      <c r="E75" s="50" t="s">
        <v>89</v>
      </c>
      <c r="F75" s="49">
        <v>2016</v>
      </c>
      <c r="G75" s="51">
        <v>162</v>
      </c>
      <c r="H75" s="51">
        <v>3</v>
      </c>
      <c r="I75" s="52">
        <v>2027</v>
      </c>
      <c r="J75" s="53">
        <f>I75+2</f>
        <v>2029</v>
      </c>
      <c r="K75" s="54">
        <v>3.22</v>
      </c>
      <c r="L75" s="49">
        <v>0.39</v>
      </c>
      <c r="M75" s="55">
        <v>0.1</v>
      </c>
      <c r="N75" s="56">
        <f>((K75*G75)*L75)*0.00220462*(1-M75)</f>
        <v>0.40365630985680001</v>
      </c>
      <c r="O75" s="57"/>
      <c r="P75" s="58">
        <f>P76*$N75*0.66667</f>
        <v>807.3166562766985</v>
      </c>
      <c r="Q75" s="58">
        <f>Q76*$N75*0.66667</f>
        <v>807.3166562766985</v>
      </c>
      <c r="R75" s="58">
        <f>R76*$N75*0.66667</f>
        <v>672.76388023058212</v>
      </c>
      <c r="S75" s="58">
        <f>S76*$N75*0.66667</f>
        <v>672.76388023058212</v>
      </c>
      <c r="T75" s="58">
        <f t="shared" ref="T75:AA75" si="126">T76*$N75*0.66667</f>
        <v>672.76388023058212</v>
      </c>
      <c r="U75" s="58">
        <f t="shared" si="126"/>
        <v>538.21110418446574</v>
      </c>
      <c r="V75" s="58">
        <f t="shared" si="126"/>
        <v>0</v>
      </c>
      <c r="W75" s="58">
        <f t="shared" si="126"/>
        <v>0</v>
      </c>
      <c r="X75" s="58">
        <f t="shared" si="126"/>
        <v>0</v>
      </c>
      <c r="Y75" s="58">
        <f t="shared" si="126"/>
        <v>0</v>
      </c>
      <c r="Z75" s="58">
        <f t="shared" si="126"/>
        <v>0</v>
      </c>
      <c r="AA75" s="58">
        <f t="shared" si="126"/>
        <v>0</v>
      </c>
      <c r="AB75" s="59">
        <f>SUM(P75:AA75)</f>
        <v>4171.1360574296086</v>
      </c>
      <c r="AC75" s="54">
        <v>7.0000000000000007E-2</v>
      </c>
      <c r="AD75" s="60"/>
      <c r="AE75" s="60"/>
      <c r="AF75" s="49">
        <v>0.39</v>
      </c>
      <c r="AG75" s="55">
        <v>0.3</v>
      </c>
      <c r="AH75" s="62">
        <f>((SUM(AC75:AE75)*G75)*AF75)*0.00220462*(1-AG75)</f>
        <v>6.8251066884000011E-3</v>
      </c>
      <c r="AI75" s="58">
        <f>AI76*$AH75*0.66667</f>
        <v>13.650281627866885</v>
      </c>
      <c r="AJ75" s="58">
        <f t="shared" ref="AJ75:AT75" si="127">AJ76*$AH75*0.66667</f>
        <v>13.650281627866885</v>
      </c>
      <c r="AK75" s="58">
        <f t="shared" si="127"/>
        <v>11.375234689889071</v>
      </c>
      <c r="AL75" s="58">
        <f t="shared" si="127"/>
        <v>11.375234689889071</v>
      </c>
      <c r="AM75" s="58">
        <f t="shared" si="127"/>
        <v>11.375234689889071</v>
      </c>
      <c r="AN75" s="58">
        <f t="shared" si="127"/>
        <v>9.1001877519112568</v>
      </c>
      <c r="AO75" s="58">
        <f t="shared" si="127"/>
        <v>0</v>
      </c>
      <c r="AP75" s="58">
        <f t="shared" si="127"/>
        <v>0</v>
      </c>
      <c r="AQ75" s="58">
        <f t="shared" si="127"/>
        <v>0</v>
      </c>
      <c r="AR75" s="58">
        <f t="shared" si="127"/>
        <v>0</v>
      </c>
      <c r="AS75" s="58">
        <f t="shared" si="127"/>
        <v>0</v>
      </c>
      <c r="AT75" s="58">
        <f t="shared" si="127"/>
        <v>0</v>
      </c>
      <c r="AU75" s="59">
        <f>SUM(AI75:AT75)</f>
        <v>70.526455077312235</v>
      </c>
      <c r="AV75" s="63">
        <f>AU75+AB75</f>
        <v>4241.6625125069213</v>
      </c>
    </row>
    <row r="76" spans="1:48" ht="30">
      <c r="A76" s="64" t="s">
        <v>97</v>
      </c>
      <c r="B76" s="65"/>
      <c r="C76" s="65" t="s">
        <v>57</v>
      </c>
      <c r="D76" s="66">
        <v>0.66700000000000004</v>
      </c>
      <c r="E76" s="67"/>
      <c r="F76" s="65"/>
      <c r="G76" s="68"/>
      <c r="H76" s="68"/>
      <c r="I76" s="69"/>
      <c r="J76" s="70"/>
      <c r="K76" s="71"/>
      <c r="L76" s="65"/>
      <c r="M76" s="66"/>
      <c r="N76" s="72"/>
      <c r="O76" s="73" t="s">
        <v>58</v>
      </c>
      <c r="P76" s="74">
        <v>3000</v>
      </c>
      <c r="Q76" s="74">
        <v>3000</v>
      </c>
      <c r="R76" s="74">
        <v>2500</v>
      </c>
      <c r="S76" s="74">
        <v>2500</v>
      </c>
      <c r="T76" s="74">
        <v>2500</v>
      </c>
      <c r="U76" s="74">
        <v>2000</v>
      </c>
      <c r="V76" s="74"/>
      <c r="W76" s="74"/>
      <c r="X76" s="74"/>
      <c r="Y76" s="74"/>
      <c r="Z76" s="74"/>
      <c r="AA76" s="74"/>
      <c r="AB76" s="75"/>
      <c r="AC76" s="71"/>
      <c r="AD76" s="76"/>
      <c r="AE76" s="76"/>
      <c r="AF76" s="65"/>
      <c r="AG76" s="66"/>
      <c r="AH76" s="77"/>
      <c r="AI76" s="74">
        <f t="shared" ref="AI76:AT76" si="128">P76</f>
        <v>3000</v>
      </c>
      <c r="AJ76" s="74">
        <f t="shared" si="128"/>
        <v>3000</v>
      </c>
      <c r="AK76" s="74">
        <f t="shared" si="128"/>
        <v>2500</v>
      </c>
      <c r="AL76" s="74">
        <f t="shared" si="128"/>
        <v>2500</v>
      </c>
      <c r="AM76" s="74">
        <f t="shared" si="128"/>
        <v>2500</v>
      </c>
      <c r="AN76" s="74">
        <f t="shared" si="128"/>
        <v>2000</v>
      </c>
      <c r="AO76" s="74">
        <f t="shared" si="128"/>
        <v>0</v>
      </c>
      <c r="AP76" s="74">
        <f t="shared" si="128"/>
        <v>0</v>
      </c>
      <c r="AQ76" s="74">
        <f t="shared" si="128"/>
        <v>0</v>
      </c>
      <c r="AR76" s="74">
        <f t="shared" si="128"/>
        <v>0</v>
      </c>
      <c r="AS76" s="74">
        <f t="shared" si="128"/>
        <v>0</v>
      </c>
      <c r="AT76" s="74">
        <f t="shared" si="128"/>
        <v>0</v>
      </c>
      <c r="AU76" s="75"/>
      <c r="AV76" s="78"/>
    </row>
    <row r="77" spans="1:48" ht="15.6">
      <c r="A77" s="194" t="s">
        <v>200</v>
      </c>
      <c r="B77" s="49" t="s">
        <v>49</v>
      </c>
      <c r="C77" s="49" t="s">
        <v>164</v>
      </c>
      <c r="D77" s="50" t="s">
        <v>165</v>
      </c>
      <c r="E77" s="50" t="s">
        <v>164</v>
      </c>
      <c r="F77" s="49">
        <v>2030</v>
      </c>
      <c r="G77" s="51">
        <v>1676</v>
      </c>
      <c r="H77" s="51" t="s">
        <v>198</v>
      </c>
      <c r="I77" s="81"/>
      <c r="J77" s="82"/>
      <c r="K77" s="83"/>
      <c r="L77" s="49">
        <v>0.31</v>
      </c>
      <c r="M77" s="55"/>
      <c r="N77" s="56"/>
      <c r="O77" s="95">
        <f>($E$230*G77*L77)/0.9</f>
        <v>0.22394200162495451</v>
      </c>
      <c r="P77" s="58">
        <f>P80*$O77</f>
        <v>0</v>
      </c>
      <c r="Q77" s="58">
        <f t="shared" ref="Q77:AA77" si="129">Q80*$O77</f>
        <v>0</v>
      </c>
      <c r="R77" s="58">
        <f t="shared" si="129"/>
        <v>0</v>
      </c>
      <c r="S77" s="58">
        <f t="shared" si="129"/>
        <v>0</v>
      </c>
      <c r="T77" s="58">
        <f t="shared" si="129"/>
        <v>0</v>
      </c>
      <c r="U77" s="58">
        <f t="shared" si="129"/>
        <v>0</v>
      </c>
      <c r="V77" s="58">
        <f t="shared" si="129"/>
        <v>0</v>
      </c>
      <c r="W77" s="58">
        <f t="shared" si="129"/>
        <v>447.88400324990903</v>
      </c>
      <c r="X77" s="58">
        <f t="shared" si="129"/>
        <v>671.82600487486354</v>
      </c>
      <c r="Y77" s="58">
        <f t="shared" si="129"/>
        <v>671.82600487486354</v>
      </c>
      <c r="Z77" s="58">
        <f t="shared" si="129"/>
        <v>671.82600487486354</v>
      </c>
      <c r="AA77" s="58">
        <f t="shared" si="129"/>
        <v>671.82600487486354</v>
      </c>
      <c r="AB77" s="59">
        <f>SUM(P77:AA77)</f>
        <v>3135.188022749363</v>
      </c>
      <c r="AC77" s="83"/>
      <c r="AD77" s="85"/>
      <c r="AE77" s="86"/>
      <c r="AF77" s="49">
        <v>0.31</v>
      </c>
      <c r="AG77" s="55"/>
      <c r="AH77" s="62">
        <f>((SUM(AC77:AE77)*G77)*AF77)*0.00220462</f>
        <v>0</v>
      </c>
      <c r="AI77" s="58">
        <f t="shared" ref="AI77:AT77" si="130">AI80*$AH77</f>
        <v>0</v>
      </c>
      <c r="AJ77" s="58">
        <f t="shared" si="130"/>
        <v>0</v>
      </c>
      <c r="AK77" s="58">
        <f t="shared" si="130"/>
        <v>0</v>
      </c>
      <c r="AL77" s="58">
        <f t="shared" si="130"/>
        <v>0</v>
      </c>
      <c r="AM77" s="58">
        <f t="shared" si="130"/>
        <v>0</v>
      </c>
      <c r="AN77" s="58">
        <f t="shared" si="130"/>
        <v>0</v>
      </c>
      <c r="AO77" s="58">
        <f t="shared" si="130"/>
        <v>0</v>
      </c>
      <c r="AP77" s="58">
        <f t="shared" si="130"/>
        <v>0</v>
      </c>
      <c r="AQ77" s="58">
        <f t="shared" si="130"/>
        <v>0</v>
      </c>
      <c r="AR77" s="58">
        <f t="shared" si="130"/>
        <v>0</v>
      </c>
      <c r="AS77" s="58">
        <f t="shared" si="130"/>
        <v>0</v>
      </c>
      <c r="AT77" s="58">
        <f t="shared" si="130"/>
        <v>0</v>
      </c>
      <c r="AU77" s="59">
        <f>SUM(AI77:AT77)</f>
        <v>0</v>
      </c>
      <c r="AV77" s="63">
        <f>AU77+AB77</f>
        <v>3135.188022749363</v>
      </c>
    </row>
    <row r="78" spans="1:48" ht="15.6">
      <c r="A78" s="194" t="s">
        <v>200</v>
      </c>
      <c r="B78" s="49" t="s">
        <v>49</v>
      </c>
      <c r="C78" s="49" t="s">
        <v>164</v>
      </c>
      <c r="D78" s="50" t="s">
        <v>165</v>
      </c>
      <c r="E78" s="50" t="s">
        <v>164</v>
      </c>
      <c r="F78" s="49">
        <v>2030</v>
      </c>
      <c r="G78" s="51">
        <v>1676</v>
      </c>
      <c r="H78" s="51" t="s">
        <v>198</v>
      </c>
      <c r="I78" s="81"/>
      <c r="J78" s="82"/>
      <c r="K78" s="83"/>
      <c r="L78" s="49">
        <v>0.31</v>
      </c>
      <c r="M78" s="55"/>
      <c r="N78" s="56"/>
      <c r="O78" s="95">
        <f>($E$230*G78*L78)/0.9</f>
        <v>0.22394200162495451</v>
      </c>
      <c r="P78" s="58">
        <f>P80*$O78</f>
        <v>0</v>
      </c>
      <c r="Q78" s="58">
        <f t="shared" ref="Q78:AA78" si="131">Q80*$O78</f>
        <v>0</v>
      </c>
      <c r="R78" s="58">
        <f t="shared" si="131"/>
        <v>0</v>
      </c>
      <c r="S78" s="58">
        <f t="shared" si="131"/>
        <v>0</v>
      </c>
      <c r="T78" s="58">
        <f t="shared" si="131"/>
        <v>0</v>
      </c>
      <c r="U78" s="58">
        <f t="shared" si="131"/>
        <v>0</v>
      </c>
      <c r="V78" s="58">
        <f t="shared" si="131"/>
        <v>0</v>
      </c>
      <c r="W78" s="58">
        <f t="shared" si="131"/>
        <v>447.88400324990903</v>
      </c>
      <c r="X78" s="58">
        <f t="shared" si="131"/>
        <v>671.82600487486354</v>
      </c>
      <c r="Y78" s="58">
        <f t="shared" si="131"/>
        <v>671.82600487486354</v>
      </c>
      <c r="Z78" s="58">
        <f t="shared" si="131"/>
        <v>671.82600487486354</v>
      </c>
      <c r="AA78" s="58">
        <f t="shared" si="131"/>
        <v>671.82600487486354</v>
      </c>
      <c r="AB78" s="59">
        <f>SUM(P78:AA78)</f>
        <v>3135.188022749363</v>
      </c>
      <c r="AC78" s="83"/>
      <c r="AD78" s="85"/>
      <c r="AE78" s="86"/>
      <c r="AF78" s="49">
        <v>0.31</v>
      </c>
      <c r="AG78" s="55"/>
      <c r="AH78" s="62">
        <f>((SUM(AC78:AE78)*G78)*AF78)*0.00220462</f>
        <v>0</v>
      </c>
      <c r="AI78" s="58">
        <f t="shared" ref="AI78:AT78" si="132">AI80*$AH78</f>
        <v>0</v>
      </c>
      <c r="AJ78" s="58">
        <f t="shared" si="132"/>
        <v>0</v>
      </c>
      <c r="AK78" s="58">
        <f t="shared" si="132"/>
        <v>0</v>
      </c>
      <c r="AL78" s="58">
        <f t="shared" si="132"/>
        <v>0</v>
      </c>
      <c r="AM78" s="58">
        <f t="shared" si="132"/>
        <v>0</v>
      </c>
      <c r="AN78" s="58">
        <f t="shared" si="132"/>
        <v>0</v>
      </c>
      <c r="AO78" s="58">
        <f t="shared" si="132"/>
        <v>0</v>
      </c>
      <c r="AP78" s="58">
        <f t="shared" si="132"/>
        <v>0</v>
      </c>
      <c r="AQ78" s="58">
        <f t="shared" si="132"/>
        <v>0</v>
      </c>
      <c r="AR78" s="58">
        <f t="shared" si="132"/>
        <v>0</v>
      </c>
      <c r="AS78" s="58">
        <f t="shared" si="132"/>
        <v>0</v>
      </c>
      <c r="AT78" s="58">
        <f t="shared" si="132"/>
        <v>0</v>
      </c>
      <c r="AU78" s="59">
        <f>SUM(AI78:AT78)</f>
        <v>0</v>
      </c>
      <c r="AV78" s="63">
        <f>AU78+AB78</f>
        <v>3135.188022749363</v>
      </c>
    </row>
    <row r="79" spans="1:48" ht="15.6">
      <c r="A79" s="194" t="s">
        <v>200</v>
      </c>
      <c r="B79" s="49" t="s">
        <v>52</v>
      </c>
      <c r="C79" s="49" t="s">
        <v>164</v>
      </c>
      <c r="D79" s="50" t="s">
        <v>164</v>
      </c>
      <c r="E79" s="50" t="s">
        <v>164</v>
      </c>
      <c r="F79" s="49">
        <v>2030</v>
      </c>
      <c r="G79" s="51">
        <v>175</v>
      </c>
      <c r="H79" s="51" t="s">
        <v>198</v>
      </c>
      <c r="I79" s="81"/>
      <c r="J79" s="82"/>
      <c r="K79" s="83"/>
      <c r="L79" s="49">
        <v>0.39</v>
      </c>
      <c r="M79" s="55"/>
      <c r="N79" s="56"/>
      <c r="O79" s="95">
        <f>($E$230*G79*L79)/0.9</f>
        <v>2.9417279257262192E-2</v>
      </c>
      <c r="P79" s="58">
        <f t="shared" ref="P79:AA79" si="133">P80*$O79</f>
        <v>0</v>
      </c>
      <c r="Q79" s="58">
        <f t="shared" si="133"/>
        <v>0</v>
      </c>
      <c r="R79" s="58">
        <f t="shared" si="133"/>
        <v>0</v>
      </c>
      <c r="S79" s="58">
        <f t="shared" si="133"/>
        <v>0</v>
      </c>
      <c r="T79" s="58">
        <f t="shared" si="133"/>
        <v>0</v>
      </c>
      <c r="U79" s="58">
        <f t="shared" si="133"/>
        <v>0</v>
      </c>
      <c r="V79" s="58">
        <f t="shared" si="133"/>
        <v>0</v>
      </c>
      <c r="W79" s="58">
        <f t="shared" si="133"/>
        <v>58.834558514524382</v>
      </c>
      <c r="X79" s="58">
        <f t="shared" si="133"/>
        <v>88.251837771786569</v>
      </c>
      <c r="Y79" s="58">
        <f t="shared" si="133"/>
        <v>88.251837771786569</v>
      </c>
      <c r="Z79" s="58">
        <f t="shared" si="133"/>
        <v>88.251837771786569</v>
      </c>
      <c r="AA79" s="58">
        <f t="shared" si="133"/>
        <v>88.251837771786569</v>
      </c>
      <c r="AB79" s="59">
        <f>SUM(P79:AA79)</f>
        <v>411.84190960167064</v>
      </c>
      <c r="AC79" s="83"/>
      <c r="AD79" s="60"/>
      <c r="AE79" s="84"/>
      <c r="AF79" s="49">
        <v>0.39</v>
      </c>
      <c r="AG79" s="55"/>
      <c r="AH79" s="62">
        <f>((SUM(AC79:AE79)*G79)*AF79)*0.00220462</f>
        <v>0</v>
      </c>
      <c r="AI79" s="58">
        <f t="shared" ref="AI79:AT79" si="134">AI80*$AH79*0.66667</f>
        <v>0</v>
      </c>
      <c r="AJ79" s="58">
        <f t="shared" si="134"/>
        <v>0</v>
      </c>
      <c r="AK79" s="58">
        <f t="shared" si="134"/>
        <v>0</v>
      </c>
      <c r="AL79" s="58">
        <f t="shared" si="134"/>
        <v>0</v>
      </c>
      <c r="AM79" s="58">
        <f t="shared" si="134"/>
        <v>0</v>
      </c>
      <c r="AN79" s="58">
        <f t="shared" si="134"/>
        <v>0</v>
      </c>
      <c r="AO79" s="58">
        <f t="shared" si="134"/>
        <v>0</v>
      </c>
      <c r="AP79" s="58">
        <f t="shared" si="134"/>
        <v>0</v>
      </c>
      <c r="AQ79" s="58">
        <f t="shared" si="134"/>
        <v>0</v>
      </c>
      <c r="AR79" s="58">
        <f t="shared" si="134"/>
        <v>0</v>
      </c>
      <c r="AS79" s="58">
        <f t="shared" si="134"/>
        <v>0</v>
      </c>
      <c r="AT79" s="58">
        <f t="shared" si="134"/>
        <v>0</v>
      </c>
      <c r="AU79" s="59">
        <f>SUM(AI79:AT79)</f>
        <v>0</v>
      </c>
      <c r="AV79" s="63">
        <f>AU79+AB79</f>
        <v>411.84190960167064</v>
      </c>
    </row>
    <row r="80" spans="1:48" ht="30">
      <c r="A80" s="64" t="s">
        <v>201</v>
      </c>
      <c r="B80" s="65"/>
      <c r="C80" s="65" t="s">
        <v>57</v>
      </c>
      <c r="D80" s="66">
        <v>1</v>
      </c>
      <c r="E80" s="67"/>
      <c r="F80" s="65"/>
      <c r="G80" s="68"/>
      <c r="H80" s="68"/>
      <c r="I80" s="69"/>
      <c r="J80" s="70"/>
      <c r="K80" s="71"/>
      <c r="L80" s="65"/>
      <c r="M80" s="66"/>
      <c r="N80" s="72"/>
      <c r="O80" s="73" t="s">
        <v>58</v>
      </c>
      <c r="P80" s="74"/>
      <c r="Q80" s="74"/>
      <c r="R80" s="74"/>
      <c r="S80" s="74"/>
      <c r="T80" s="74">
        <v>0</v>
      </c>
      <c r="U80" s="74">
        <v>0</v>
      </c>
      <c r="V80" s="74">
        <v>0</v>
      </c>
      <c r="W80" s="74">
        <v>2000</v>
      </c>
      <c r="X80" s="74">
        <v>3000</v>
      </c>
      <c r="Y80" s="74">
        <v>3000</v>
      </c>
      <c r="Z80" s="74">
        <v>3000</v>
      </c>
      <c r="AA80" s="74">
        <v>3000</v>
      </c>
      <c r="AB80" s="75"/>
      <c r="AC80" s="71"/>
      <c r="AD80" s="76"/>
      <c r="AE80" s="76"/>
      <c r="AF80" s="65"/>
      <c r="AG80" s="66"/>
      <c r="AH80" s="77"/>
      <c r="AI80" s="74">
        <f t="shared" ref="AI80:AT80" si="135">P80</f>
        <v>0</v>
      </c>
      <c r="AJ80" s="74">
        <f t="shared" si="135"/>
        <v>0</v>
      </c>
      <c r="AK80" s="74">
        <f t="shared" si="135"/>
        <v>0</v>
      </c>
      <c r="AL80" s="74">
        <f t="shared" si="135"/>
        <v>0</v>
      </c>
      <c r="AM80" s="74">
        <f t="shared" si="135"/>
        <v>0</v>
      </c>
      <c r="AN80" s="74">
        <f t="shared" si="135"/>
        <v>0</v>
      </c>
      <c r="AO80" s="74">
        <f t="shared" si="135"/>
        <v>0</v>
      </c>
      <c r="AP80" s="74">
        <f t="shared" si="135"/>
        <v>2000</v>
      </c>
      <c r="AQ80" s="74">
        <f t="shared" si="135"/>
        <v>3000</v>
      </c>
      <c r="AR80" s="74">
        <f t="shared" si="135"/>
        <v>3000</v>
      </c>
      <c r="AS80" s="74">
        <f t="shared" si="135"/>
        <v>3000</v>
      </c>
      <c r="AT80" s="74">
        <f t="shared" si="135"/>
        <v>3000</v>
      </c>
      <c r="AU80" s="75"/>
      <c r="AV80" s="78"/>
    </row>
    <row r="81" spans="1:48" ht="15.6">
      <c r="A81" s="89" t="s">
        <v>100</v>
      </c>
      <c r="B81" s="49" t="s">
        <v>49</v>
      </c>
      <c r="C81" s="50" t="s">
        <v>85</v>
      </c>
      <c r="D81" s="50" t="s">
        <v>86</v>
      </c>
      <c r="E81" s="50" t="s">
        <v>87</v>
      </c>
      <c r="F81" s="49">
        <v>2016</v>
      </c>
      <c r="G81" s="51">
        <v>1950</v>
      </c>
      <c r="H81" s="51">
        <v>3</v>
      </c>
      <c r="I81" s="52">
        <v>2027</v>
      </c>
      <c r="J81" s="53">
        <f>I81+2</f>
        <v>2029</v>
      </c>
      <c r="K81" s="54">
        <v>3.69</v>
      </c>
      <c r="L81" s="49">
        <v>0.31</v>
      </c>
      <c r="M81" s="55">
        <v>0.1</v>
      </c>
      <c r="N81" s="56">
        <f>((K81*G81)*L81)*0.00220462*(1-M81)</f>
        <v>4.4258727555899995</v>
      </c>
      <c r="O81" s="57"/>
      <c r="P81" s="58">
        <f>P85*$N81</f>
        <v>13277.618266769998</v>
      </c>
      <c r="Q81" s="58">
        <f>Q85*$N81</f>
        <v>13277.618266769998</v>
      </c>
      <c r="R81" s="58">
        <f>R85*$N81</f>
        <v>11064.681888974999</v>
      </c>
      <c r="S81" s="58">
        <f>S85*$N81</f>
        <v>11064.681888974999</v>
      </c>
      <c r="T81" s="58">
        <f t="shared" ref="T81:AA81" si="136">T85*$N81</f>
        <v>11064.681888974999</v>
      </c>
      <c r="U81" s="58">
        <f t="shared" si="136"/>
        <v>12171.150077872499</v>
      </c>
      <c r="V81" s="58">
        <f t="shared" si="136"/>
        <v>8851.7455111799991</v>
      </c>
      <c r="W81" s="58">
        <f t="shared" si="136"/>
        <v>0</v>
      </c>
      <c r="X81" s="58">
        <f t="shared" si="136"/>
        <v>0</v>
      </c>
      <c r="Y81" s="58">
        <f t="shared" si="136"/>
        <v>0</v>
      </c>
      <c r="Z81" s="58">
        <f t="shared" si="136"/>
        <v>0</v>
      </c>
      <c r="AA81" s="58">
        <f t="shared" si="136"/>
        <v>0</v>
      </c>
      <c r="AB81" s="59">
        <f>SUM(P81:AA81)</f>
        <v>80772.177789517489</v>
      </c>
      <c r="AC81" s="54">
        <v>0.05</v>
      </c>
      <c r="AD81" s="60"/>
      <c r="AE81" s="61"/>
      <c r="AF81" s="49">
        <v>0.31</v>
      </c>
      <c r="AG81" s="55">
        <v>0.3</v>
      </c>
      <c r="AH81" s="62">
        <f>((SUM(AC81:AE81)*G81)*AF81)*0.00220462*(1-AG81)</f>
        <v>4.6644247650000005E-2</v>
      </c>
      <c r="AI81" s="58">
        <f>AI85*$AH81</f>
        <v>139.93274295000001</v>
      </c>
      <c r="AJ81" s="58">
        <f t="shared" ref="AJ81:AT81" si="137">AJ85*$AH81</f>
        <v>139.93274295000001</v>
      </c>
      <c r="AK81" s="58">
        <f t="shared" si="137"/>
        <v>116.61061912500001</v>
      </c>
      <c r="AL81" s="58">
        <f t="shared" si="137"/>
        <v>116.61061912500001</v>
      </c>
      <c r="AM81" s="58">
        <f t="shared" si="137"/>
        <v>116.61061912500001</v>
      </c>
      <c r="AN81" s="58">
        <f t="shared" si="137"/>
        <v>128.2716810375</v>
      </c>
      <c r="AO81" s="58">
        <f t="shared" si="137"/>
        <v>93.288495300000008</v>
      </c>
      <c r="AP81" s="58">
        <f t="shared" si="137"/>
        <v>0</v>
      </c>
      <c r="AQ81" s="58">
        <f t="shared" si="137"/>
        <v>0</v>
      </c>
      <c r="AR81" s="58">
        <f t="shared" si="137"/>
        <v>0</v>
      </c>
      <c r="AS81" s="58">
        <f t="shared" si="137"/>
        <v>0</v>
      </c>
      <c r="AT81" s="58">
        <f t="shared" si="137"/>
        <v>0</v>
      </c>
      <c r="AU81" s="59">
        <f>SUM(AI81:AT81)</f>
        <v>851.2575196125</v>
      </c>
      <c r="AV81" s="63">
        <f>AU81+AB81</f>
        <v>81623.435309129985</v>
      </c>
    </row>
    <row r="82" spans="1:48" ht="15.6">
      <c r="A82" s="89" t="s">
        <v>100</v>
      </c>
      <c r="B82" s="49" t="s">
        <v>49</v>
      </c>
      <c r="C82" s="50" t="s">
        <v>85</v>
      </c>
      <c r="D82" s="50" t="s">
        <v>86</v>
      </c>
      <c r="E82" s="50" t="s">
        <v>87</v>
      </c>
      <c r="F82" s="49">
        <v>2016</v>
      </c>
      <c r="G82" s="51">
        <v>1950</v>
      </c>
      <c r="H82" s="51">
        <v>3</v>
      </c>
      <c r="I82" s="52">
        <v>2027</v>
      </c>
      <c r="J82" s="53">
        <f>I82+2</f>
        <v>2029</v>
      </c>
      <c r="K82" s="54">
        <v>3.69</v>
      </c>
      <c r="L82" s="49">
        <v>0.31</v>
      </c>
      <c r="M82" s="55">
        <v>0.1</v>
      </c>
      <c r="N82" s="56">
        <f>((K82*G82)*L82)*0.00220462*(1-M82)</f>
        <v>4.4258727555899995</v>
      </c>
      <c r="O82" s="57"/>
      <c r="P82" s="58">
        <f>P85*$N82</f>
        <v>13277.618266769998</v>
      </c>
      <c r="Q82" s="58">
        <f>Q85*$N82</f>
        <v>13277.618266769998</v>
      </c>
      <c r="R82" s="58">
        <f>R85*$N82</f>
        <v>11064.681888974999</v>
      </c>
      <c r="S82" s="58">
        <f>S85*$N82</f>
        <v>11064.681888974999</v>
      </c>
      <c r="T82" s="58">
        <f t="shared" ref="T82:AA82" si="138">T85*$N82</f>
        <v>11064.681888974999</v>
      </c>
      <c r="U82" s="58">
        <f t="shared" si="138"/>
        <v>12171.150077872499</v>
      </c>
      <c r="V82" s="58">
        <f t="shared" si="138"/>
        <v>8851.7455111799991</v>
      </c>
      <c r="W82" s="58">
        <f t="shared" si="138"/>
        <v>0</v>
      </c>
      <c r="X82" s="58">
        <f t="shared" si="138"/>
        <v>0</v>
      </c>
      <c r="Y82" s="58">
        <f t="shared" si="138"/>
        <v>0</v>
      </c>
      <c r="Z82" s="58">
        <f t="shared" si="138"/>
        <v>0</v>
      </c>
      <c r="AA82" s="58">
        <f t="shared" si="138"/>
        <v>0</v>
      </c>
      <c r="AB82" s="59">
        <f>SUM(P82:AA82)</f>
        <v>80772.177789517489</v>
      </c>
      <c r="AC82" s="54">
        <v>0.05</v>
      </c>
      <c r="AD82" s="60"/>
      <c r="AE82" s="61"/>
      <c r="AF82" s="49">
        <v>0.31</v>
      </c>
      <c r="AG82" s="55">
        <v>0.3</v>
      </c>
      <c r="AH82" s="62">
        <f>((SUM(AC82:AE82)*G82)*AF82)*0.00220462*(1-AG82)</f>
        <v>4.6644247650000005E-2</v>
      </c>
      <c r="AI82" s="58">
        <f>AI85*$AH82</f>
        <v>139.93274295000001</v>
      </c>
      <c r="AJ82" s="58">
        <f t="shared" ref="AJ82:AT82" si="139">AJ85*$AH82</f>
        <v>139.93274295000001</v>
      </c>
      <c r="AK82" s="58">
        <f t="shared" si="139"/>
        <v>116.61061912500001</v>
      </c>
      <c r="AL82" s="58">
        <f t="shared" si="139"/>
        <v>116.61061912500001</v>
      </c>
      <c r="AM82" s="58">
        <f t="shared" si="139"/>
        <v>116.61061912500001</v>
      </c>
      <c r="AN82" s="58">
        <f t="shared" si="139"/>
        <v>128.2716810375</v>
      </c>
      <c r="AO82" s="58">
        <f t="shared" si="139"/>
        <v>93.288495300000008</v>
      </c>
      <c r="AP82" s="58">
        <f t="shared" si="139"/>
        <v>0</v>
      </c>
      <c r="AQ82" s="58">
        <f t="shared" si="139"/>
        <v>0</v>
      </c>
      <c r="AR82" s="58">
        <f t="shared" si="139"/>
        <v>0</v>
      </c>
      <c r="AS82" s="58">
        <f t="shared" si="139"/>
        <v>0</v>
      </c>
      <c r="AT82" s="58">
        <f t="shared" si="139"/>
        <v>0</v>
      </c>
      <c r="AU82" s="59">
        <f>SUM(AI82:AT82)</f>
        <v>851.2575196125</v>
      </c>
      <c r="AV82" s="63">
        <f>AU82+AB82</f>
        <v>81623.435309129985</v>
      </c>
    </row>
    <row r="83" spans="1:48" ht="15.6">
      <c r="A83" s="89" t="s">
        <v>100</v>
      </c>
      <c r="B83" s="49" t="s">
        <v>52</v>
      </c>
      <c r="C83" s="49" t="s">
        <v>53</v>
      </c>
      <c r="D83" s="50" t="s">
        <v>88</v>
      </c>
      <c r="E83" s="50" t="s">
        <v>89</v>
      </c>
      <c r="F83" s="49">
        <v>2014</v>
      </c>
      <c r="G83" s="51">
        <v>162</v>
      </c>
      <c r="H83" s="51">
        <v>3</v>
      </c>
      <c r="I83" s="52">
        <v>2026</v>
      </c>
      <c r="J83" s="53">
        <f>I83+2</f>
        <v>2028</v>
      </c>
      <c r="K83" s="54">
        <v>3.22</v>
      </c>
      <c r="L83" s="49">
        <v>0.39</v>
      </c>
      <c r="M83" s="55">
        <v>0.1</v>
      </c>
      <c r="N83" s="56">
        <f>((K83*G83)*L83)*0.00220462*(1-M83)</f>
        <v>0.40365630985680001</v>
      </c>
      <c r="O83" s="57"/>
      <c r="P83" s="58">
        <f>P85*$N83*0.66667</f>
        <v>807.3166562766985</v>
      </c>
      <c r="Q83" s="58">
        <f>Q85*$N83*0.66667</f>
        <v>807.3166562766985</v>
      </c>
      <c r="R83" s="58">
        <f>R85*$N83*0.66667</f>
        <v>672.76388023058212</v>
      </c>
      <c r="S83" s="58">
        <f>S85*$N83*0.66667</f>
        <v>672.76388023058212</v>
      </c>
      <c r="T83" s="58">
        <f t="shared" ref="T83:AA83" si="140">T85*$N83*0.66667</f>
        <v>672.76388023058212</v>
      </c>
      <c r="U83" s="58">
        <f t="shared" si="140"/>
        <v>740.04026825364042</v>
      </c>
      <c r="V83" s="58">
        <f t="shared" si="140"/>
        <v>538.21110418446574</v>
      </c>
      <c r="W83" s="58">
        <f t="shared" si="140"/>
        <v>0</v>
      </c>
      <c r="X83" s="58">
        <f t="shared" si="140"/>
        <v>0</v>
      </c>
      <c r="Y83" s="58">
        <f t="shared" si="140"/>
        <v>0</v>
      </c>
      <c r="Z83" s="58">
        <f t="shared" si="140"/>
        <v>0</v>
      </c>
      <c r="AA83" s="58">
        <f t="shared" si="140"/>
        <v>0</v>
      </c>
      <c r="AB83" s="59">
        <f>SUM(P83:AA83)</f>
        <v>4911.1763256832492</v>
      </c>
      <c r="AC83" s="54">
        <v>7.0000000000000007E-2</v>
      </c>
      <c r="AD83" s="60"/>
      <c r="AE83" s="60"/>
      <c r="AF83" s="49">
        <v>0.39</v>
      </c>
      <c r="AG83" s="55">
        <v>0.3</v>
      </c>
      <c r="AH83" s="62">
        <f>((SUM(AC83:AE83)*G83)*AF83)*0.00220462*(1-AG83)</f>
        <v>6.8251066884000011E-3</v>
      </c>
      <c r="AI83" s="58">
        <f>AI85*$AH83*0.66667</f>
        <v>13.650281627866885</v>
      </c>
      <c r="AJ83" s="58">
        <f t="shared" ref="AJ83:AT83" si="141">AJ85*$AH83*0.66667</f>
        <v>13.650281627866885</v>
      </c>
      <c r="AK83" s="58">
        <f t="shared" si="141"/>
        <v>11.375234689889071</v>
      </c>
      <c r="AL83" s="58">
        <f t="shared" si="141"/>
        <v>11.375234689889071</v>
      </c>
      <c r="AM83" s="58">
        <f t="shared" si="141"/>
        <v>11.375234689889071</v>
      </c>
      <c r="AN83" s="58">
        <f t="shared" si="141"/>
        <v>12.512758158877979</v>
      </c>
      <c r="AO83" s="58">
        <f t="shared" si="141"/>
        <v>9.1001877519112568</v>
      </c>
      <c r="AP83" s="58">
        <f t="shared" si="141"/>
        <v>0</v>
      </c>
      <c r="AQ83" s="58">
        <f t="shared" si="141"/>
        <v>0</v>
      </c>
      <c r="AR83" s="58">
        <f t="shared" si="141"/>
        <v>0</v>
      </c>
      <c r="AS83" s="58">
        <f t="shared" si="141"/>
        <v>0</v>
      </c>
      <c r="AT83" s="58">
        <f t="shared" si="141"/>
        <v>0</v>
      </c>
      <c r="AU83" s="59">
        <f>SUM(AI83:AT83)</f>
        <v>83.039213236190221</v>
      </c>
      <c r="AV83" s="63">
        <f>AU83+AB83</f>
        <v>4994.2155389194395</v>
      </c>
    </row>
    <row r="84" spans="1:48" ht="15.6">
      <c r="A84" s="89" t="s">
        <v>100</v>
      </c>
      <c r="B84" s="49" t="s">
        <v>52</v>
      </c>
      <c r="C84" s="49" t="s">
        <v>53</v>
      </c>
      <c r="D84" s="50" t="s">
        <v>88</v>
      </c>
      <c r="E84" s="50" t="s">
        <v>89</v>
      </c>
      <c r="F84" s="49">
        <v>2016</v>
      </c>
      <c r="G84" s="51">
        <v>162</v>
      </c>
      <c r="H84" s="51">
        <v>3</v>
      </c>
      <c r="I84" s="52">
        <v>2027</v>
      </c>
      <c r="J84" s="53">
        <f>I84+2</f>
        <v>2029</v>
      </c>
      <c r="K84" s="54">
        <v>3.22</v>
      </c>
      <c r="L84" s="49">
        <v>0.39</v>
      </c>
      <c r="M84" s="55">
        <v>0.1</v>
      </c>
      <c r="N84" s="56">
        <f>((K84*G84)*L84)*0.00220462*(1-M84)</f>
        <v>0.40365630985680001</v>
      </c>
      <c r="O84" s="57"/>
      <c r="P84" s="58">
        <f>P85*$N84*0.66667</f>
        <v>807.3166562766985</v>
      </c>
      <c r="Q84" s="58">
        <f>Q85*$N84*0.66667</f>
        <v>807.3166562766985</v>
      </c>
      <c r="R84" s="58">
        <f>R85*$N84*0.66667</f>
        <v>672.76388023058212</v>
      </c>
      <c r="S84" s="58">
        <f>S85*$N84*0.66667</f>
        <v>672.76388023058212</v>
      </c>
      <c r="T84" s="58">
        <f t="shared" ref="T84:AA84" si="142">T85*$N84*0.66667</f>
        <v>672.76388023058212</v>
      </c>
      <c r="U84" s="58">
        <f t="shared" si="142"/>
        <v>740.04026825364042</v>
      </c>
      <c r="V84" s="58">
        <f t="shared" si="142"/>
        <v>538.21110418446574</v>
      </c>
      <c r="W84" s="58">
        <f t="shared" si="142"/>
        <v>0</v>
      </c>
      <c r="X84" s="58">
        <f t="shared" si="142"/>
        <v>0</v>
      </c>
      <c r="Y84" s="58">
        <f t="shared" si="142"/>
        <v>0</v>
      </c>
      <c r="Z84" s="58">
        <f t="shared" si="142"/>
        <v>0</v>
      </c>
      <c r="AA84" s="58">
        <f t="shared" si="142"/>
        <v>0</v>
      </c>
      <c r="AB84" s="59">
        <f>SUM(P84:AA84)</f>
        <v>4911.1763256832492</v>
      </c>
      <c r="AC84" s="54">
        <v>7.0000000000000007E-2</v>
      </c>
      <c r="AD84" s="60"/>
      <c r="AE84" s="60"/>
      <c r="AF84" s="49">
        <v>0.39</v>
      </c>
      <c r="AG84" s="55">
        <v>0.3</v>
      </c>
      <c r="AH84" s="62">
        <f>((SUM(AC84:AE84)*G84)*AF84)*0.00220462*(1-AG84)</f>
        <v>6.8251066884000011E-3</v>
      </c>
      <c r="AI84" s="58">
        <f>AI85*$AH84*0.66667</f>
        <v>13.650281627866885</v>
      </c>
      <c r="AJ84" s="58">
        <f t="shared" ref="AJ84:AT84" si="143">AJ85*$AH84*0.66667</f>
        <v>13.650281627866885</v>
      </c>
      <c r="AK84" s="58">
        <f t="shared" si="143"/>
        <v>11.375234689889071</v>
      </c>
      <c r="AL84" s="58">
        <f t="shared" si="143"/>
        <v>11.375234689889071</v>
      </c>
      <c r="AM84" s="58">
        <f t="shared" si="143"/>
        <v>11.375234689889071</v>
      </c>
      <c r="AN84" s="58">
        <f t="shared" si="143"/>
        <v>12.512758158877979</v>
      </c>
      <c r="AO84" s="58">
        <f t="shared" si="143"/>
        <v>9.1001877519112568</v>
      </c>
      <c r="AP84" s="58">
        <f t="shared" si="143"/>
        <v>0</v>
      </c>
      <c r="AQ84" s="58">
        <f t="shared" si="143"/>
        <v>0</v>
      </c>
      <c r="AR84" s="58">
        <f t="shared" si="143"/>
        <v>0</v>
      </c>
      <c r="AS84" s="58">
        <f t="shared" si="143"/>
        <v>0</v>
      </c>
      <c r="AT84" s="58">
        <f t="shared" si="143"/>
        <v>0</v>
      </c>
      <c r="AU84" s="59">
        <f>SUM(AI84:AT84)</f>
        <v>83.039213236190221</v>
      </c>
      <c r="AV84" s="63">
        <f>AU84+AB84</f>
        <v>4994.2155389194395</v>
      </c>
    </row>
    <row r="85" spans="1:48" ht="30">
      <c r="A85" s="64" t="s">
        <v>101</v>
      </c>
      <c r="B85" s="65"/>
      <c r="C85" s="65" t="s">
        <v>57</v>
      </c>
      <c r="D85" s="66">
        <v>0.66700000000000004</v>
      </c>
      <c r="E85" s="67"/>
      <c r="F85" s="65"/>
      <c r="G85" s="68"/>
      <c r="H85" s="68"/>
      <c r="I85" s="69"/>
      <c r="J85" s="70"/>
      <c r="K85" s="71"/>
      <c r="L85" s="65"/>
      <c r="M85" s="66"/>
      <c r="N85" s="72"/>
      <c r="O85" s="73" t="s">
        <v>58</v>
      </c>
      <c r="P85" s="74">
        <v>3000</v>
      </c>
      <c r="Q85" s="74">
        <v>3000</v>
      </c>
      <c r="R85" s="74">
        <v>2500</v>
      </c>
      <c r="S85" s="74">
        <v>2500</v>
      </c>
      <c r="T85" s="74">
        <v>2500</v>
      </c>
      <c r="U85" s="74">
        <v>2750</v>
      </c>
      <c r="V85" s="74">
        <v>2000</v>
      </c>
      <c r="W85" s="74"/>
      <c r="X85" s="74"/>
      <c r="Y85" s="74"/>
      <c r="Z85" s="74"/>
      <c r="AA85" s="74"/>
      <c r="AB85" s="75"/>
      <c r="AC85" s="71"/>
      <c r="AD85" s="76"/>
      <c r="AE85" s="76"/>
      <c r="AF85" s="65"/>
      <c r="AG85" s="66"/>
      <c r="AH85" s="77"/>
      <c r="AI85" s="74">
        <f t="shared" ref="AI85:AT85" si="144">P85</f>
        <v>3000</v>
      </c>
      <c r="AJ85" s="74">
        <f t="shared" si="144"/>
        <v>3000</v>
      </c>
      <c r="AK85" s="74">
        <f t="shared" si="144"/>
        <v>2500</v>
      </c>
      <c r="AL85" s="74">
        <f t="shared" si="144"/>
        <v>2500</v>
      </c>
      <c r="AM85" s="74">
        <f t="shared" si="144"/>
        <v>2500</v>
      </c>
      <c r="AN85" s="74">
        <f t="shared" si="144"/>
        <v>2750</v>
      </c>
      <c r="AO85" s="74">
        <f t="shared" si="144"/>
        <v>2000</v>
      </c>
      <c r="AP85" s="74">
        <f t="shared" si="144"/>
        <v>0</v>
      </c>
      <c r="AQ85" s="74">
        <f t="shared" si="144"/>
        <v>0</v>
      </c>
      <c r="AR85" s="74">
        <f t="shared" si="144"/>
        <v>0</v>
      </c>
      <c r="AS85" s="74">
        <f t="shared" si="144"/>
        <v>0</v>
      </c>
      <c r="AT85" s="74">
        <f t="shared" si="144"/>
        <v>0</v>
      </c>
      <c r="AU85" s="75"/>
      <c r="AV85" s="78"/>
    </row>
    <row r="86" spans="1:48" ht="15.6">
      <c r="A86" s="195" t="s">
        <v>202</v>
      </c>
      <c r="B86" s="49" t="s">
        <v>49</v>
      </c>
      <c r="C86" s="49" t="s">
        <v>164</v>
      </c>
      <c r="D86" s="50" t="s">
        <v>165</v>
      </c>
      <c r="E86" s="50" t="s">
        <v>164</v>
      </c>
      <c r="F86" s="49">
        <v>2030</v>
      </c>
      <c r="G86" s="51">
        <v>1676</v>
      </c>
      <c r="H86" s="51" t="s">
        <v>198</v>
      </c>
      <c r="I86" s="81"/>
      <c r="J86" s="82"/>
      <c r="K86" s="83"/>
      <c r="L86" s="49">
        <v>0.31</v>
      </c>
      <c r="M86" s="55"/>
      <c r="N86" s="56"/>
      <c r="O86" s="95">
        <f>($E$230*G86*L86)/0.9</f>
        <v>0.22394200162495451</v>
      </c>
      <c r="P86" s="58">
        <f>P89*$O86</f>
        <v>0</v>
      </c>
      <c r="Q86" s="58">
        <f t="shared" ref="Q86:AA86" si="145">Q89*$O86</f>
        <v>0</v>
      </c>
      <c r="R86" s="58">
        <f t="shared" si="145"/>
        <v>0</v>
      </c>
      <c r="S86" s="58">
        <f t="shared" si="145"/>
        <v>0</v>
      </c>
      <c r="T86" s="58">
        <f t="shared" si="145"/>
        <v>0</v>
      </c>
      <c r="U86" s="58">
        <f t="shared" si="145"/>
        <v>0</v>
      </c>
      <c r="V86" s="58">
        <f t="shared" si="145"/>
        <v>0</v>
      </c>
      <c r="W86" s="58">
        <f t="shared" si="145"/>
        <v>0</v>
      </c>
      <c r="X86" s="58">
        <f t="shared" si="145"/>
        <v>447.88400324990903</v>
      </c>
      <c r="Y86" s="58">
        <f t="shared" si="145"/>
        <v>671.82600487486354</v>
      </c>
      <c r="Z86" s="58">
        <f t="shared" si="145"/>
        <v>671.82600487486354</v>
      </c>
      <c r="AA86" s="58">
        <f t="shared" si="145"/>
        <v>671.82600487486354</v>
      </c>
      <c r="AB86" s="59">
        <f>SUM(P86:AA86)</f>
        <v>2463.3620178744995</v>
      </c>
      <c r="AC86" s="83"/>
      <c r="AD86" s="85"/>
      <c r="AE86" s="86"/>
      <c r="AF86" s="49">
        <v>0.31</v>
      </c>
      <c r="AG86" s="55"/>
      <c r="AH86" s="62">
        <f>((SUM(AC86:AE86)*G86)*AF86)*0.00220462</f>
        <v>0</v>
      </c>
      <c r="AI86" s="58">
        <f t="shared" ref="AI86:AT86" si="146">AI89*$AH86</f>
        <v>0</v>
      </c>
      <c r="AJ86" s="58">
        <f t="shared" si="146"/>
        <v>0</v>
      </c>
      <c r="AK86" s="58">
        <f t="shared" si="146"/>
        <v>0</v>
      </c>
      <c r="AL86" s="58">
        <f t="shared" si="146"/>
        <v>0</v>
      </c>
      <c r="AM86" s="58">
        <f t="shared" si="146"/>
        <v>0</v>
      </c>
      <c r="AN86" s="58">
        <f t="shared" si="146"/>
        <v>0</v>
      </c>
      <c r="AO86" s="58">
        <f t="shared" si="146"/>
        <v>0</v>
      </c>
      <c r="AP86" s="58">
        <f t="shared" si="146"/>
        <v>0</v>
      </c>
      <c r="AQ86" s="58">
        <f t="shared" si="146"/>
        <v>0</v>
      </c>
      <c r="AR86" s="58">
        <f t="shared" si="146"/>
        <v>0</v>
      </c>
      <c r="AS86" s="58">
        <f t="shared" si="146"/>
        <v>0</v>
      </c>
      <c r="AT86" s="58">
        <f t="shared" si="146"/>
        <v>0</v>
      </c>
      <c r="AU86" s="59">
        <f>SUM(AI86:AT86)</f>
        <v>0</v>
      </c>
      <c r="AV86" s="63">
        <f>AU86+AB86</f>
        <v>2463.3620178744995</v>
      </c>
    </row>
    <row r="87" spans="1:48" ht="15.6">
      <c r="A87" s="195" t="s">
        <v>202</v>
      </c>
      <c r="B87" s="49" t="s">
        <v>49</v>
      </c>
      <c r="C87" s="49" t="s">
        <v>164</v>
      </c>
      <c r="D87" s="50" t="s">
        <v>165</v>
      </c>
      <c r="E87" s="50" t="s">
        <v>164</v>
      </c>
      <c r="F87" s="49">
        <v>2030</v>
      </c>
      <c r="G87" s="51">
        <v>1676</v>
      </c>
      <c r="H87" s="51" t="s">
        <v>198</v>
      </c>
      <c r="I87" s="81"/>
      <c r="J87" s="82"/>
      <c r="K87" s="83"/>
      <c r="L87" s="49">
        <v>0.31</v>
      </c>
      <c r="M87" s="55"/>
      <c r="N87" s="56"/>
      <c r="O87" s="95">
        <f>($E$230*G87*L87)/0.9</f>
        <v>0.22394200162495451</v>
      </c>
      <c r="P87" s="58">
        <f>P89*$O87</f>
        <v>0</v>
      </c>
      <c r="Q87" s="58">
        <f t="shared" ref="Q87:AA87" si="147">Q89*$O87</f>
        <v>0</v>
      </c>
      <c r="R87" s="58">
        <f t="shared" si="147"/>
        <v>0</v>
      </c>
      <c r="S87" s="58">
        <f t="shared" si="147"/>
        <v>0</v>
      </c>
      <c r="T87" s="58">
        <f t="shared" si="147"/>
        <v>0</v>
      </c>
      <c r="U87" s="58">
        <f t="shared" si="147"/>
        <v>0</v>
      </c>
      <c r="V87" s="58">
        <f t="shared" si="147"/>
        <v>0</v>
      </c>
      <c r="W87" s="58">
        <f t="shared" si="147"/>
        <v>0</v>
      </c>
      <c r="X87" s="58">
        <f t="shared" si="147"/>
        <v>447.88400324990903</v>
      </c>
      <c r="Y87" s="58">
        <f t="shared" si="147"/>
        <v>671.82600487486354</v>
      </c>
      <c r="Z87" s="58">
        <f t="shared" si="147"/>
        <v>671.82600487486354</v>
      </c>
      <c r="AA87" s="58">
        <f t="shared" si="147"/>
        <v>671.82600487486354</v>
      </c>
      <c r="AB87" s="59">
        <f>SUM(P87:AA87)</f>
        <v>2463.3620178744995</v>
      </c>
      <c r="AC87" s="83"/>
      <c r="AD87" s="85"/>
      <c r="AE87" s="86"/>
      <c r="AF87" s="49">
        <v>0.31</v>
      </c>
      <c r="AG87" s="55"/>
      <c r="AH87" s="62">
        <f>((SUM(AC87:AE87)*G87)*AF87)*0.00220462</f>
        <v>0</v>
      </c>
      <c r="AI87" s="58">
        <f t="shared" ref="AI87:AT87" si="148">AI89*$AH87</f>
        <v>0</v>
      </c>
      <c r="AJ87" s="58">
        <f t="shared" si="148"/>
        <v>0</v>
      </c>
      <c r="AK87" s="58">
        <f t="shared" si="148"/>
        <v>0</v>
      </c>
      <c r="AL87" s="58">
        <f t="shared" si="148"/>
        <v>0</v>
      </c>
      <c r="AM87" s="58">
        <f t="shared" si="148"/>
        <v>0</v>
      </c>
      <c r="AN87" s="58">
        <f t="shared" si="148"/>
        <v>0</v>
      </c>
      <c r="AO87" s="58">
        <f t="shared" si="148"/>
        <v>0</v>
      </c>
      <c r="AP87" s="58">
        <f t="shared" si="148"/>
        <v>0</v>
      </c>
      <c r="AQ87" s="58">
        <f t="shared" si="148"/>
        <v>0</v>
      </c>
      <c r="AR87" s="58">
        <f t="shared" si="148"/>
        <v>0</v>
      </c>
      <c r="AS87" s="58">
        <f t="shared" si="148"/>
        <v>0</v>
      </c>
      <c r="AT87" s="58">
        <f t="shared" si="148"/>
        <v>0</v>
      </c>
      <c r="AU87" s="59">
        <f>SUM(AI87:AT87)</f>
        <v>0</v>
      </c>
      <c r="AV87" s="63">
        <f>AU87+AB87</f>
        <v>2463.3620178744995</v>
      </c>
    </row>
    <row r="88" spans="1:48" ht="15.6">
      <c r="A88" s="195" t="s">
        <v>202</v>
      </c>
      <c r="B88" s="49" t="s">
        <v>52</v>
      </c>
      <c r="C88" s="49" t="s">
        <v>164</v>
      </c>
      <c r="D88" s="50" t="s">
        <v>164</v>
      </c>
      <c r="E88" s="50" t="s">
        <v>164</v>
      </c>
      <c r="F88" s="49">
        <v>2030</v>
      </c>
      <c r="G88" s="51">
        <v>175</v>
      </c>
      <c r="H88" s="51" t="s">
        <v>198</v>
      </c>
      <c r="I88" s="81"/>
      <c r="J88" s="82"/>
      <c r="K88" s="83"/>
      <c r="L88" s="49">
        <v>0.39</v>
      </c>
      <c r="M88" s="55"/>
      <c r="N88" s="56"/>
      <c r="O88" s="95">
        <f>($E$230*G88*L88)/0.9</f>
        <v>2.9417279257262192E-2</v>
      </c>
      <c r="P88" s="58">
        <f t="shared" ref="P88:AA88" si="149">P89*$O88</f>
        <v>0</v>
      </c>
      <c r="Q88" s="58">
        <f t="shared" si="149"/>
        <v>0</v>
      </c>
      <c r="R88" s="58">
        <f t="shared" si="149"/>
        <v>0</v>
      </c>
      <c r="S88" s="58">
        <f t="shared" si="149"/>
        <v>0</v>
      </c>
      <c r="T88" s="58">
        <f t="shared" si="149"/>
        <v>0</v>
      </c>
      <c r="U88" s="58">
        <f t="shared" si="149"/>
        <v>0</v>
      </c>
      <c r="V88" s="58">
        <f t="shared" si="149"/>
        <v>0</v>
      </c>
      <c r="W88" s="58">
        <f t="shared" si="149"/>
        <v>0</v>
      </c>
      <c r="X88" s="58">
        <f t="shared" si="149"/>
        <v>58.834558514524382</v>
      </c>
      <c r="Y88" s="58">
        <f t="shared" si="149"/>
        <v>88.251837771786569</v>
      </c>
      <c r="Z88" s="58">
        <f t="shared" si="149"/>
        <v>88.251837771786569</v>
      </c>
      <c r="AA88" s="58">
        <f t="shared" si="149"/>
        <v>88.251837771786569</v>
      </c>
      <c r="AB88" s="59">
        <f>SUM(P88:AA88)</f>
        <v>323.5900718298841</v>
      </c>
      <c r="AC88" s="83"/>
      <c r="AD88" s="60"/>
      <c r="AE88" s="84"/>
      <c r="AF88" s="49">
        <v>0.39</v>
      </c>
      <c r="AG88" s="55"/>
      <c r="AH88" s="62">
        <f>((SUM(AC88:AE88)*G88)*AF88)*0.00220462</f>
        <v>0</v>
      </c>
      <c r="AI88" s="58">
        <f t="shared" ref="AI88:AT88" si="150">AI89*$AH88*0.66667</f>
        <v>0</v>
      </c>
      <c r="AJ88" s="58">
        <f t="shared" si="150"/>
        <v>0</v>
      </c>
      <c r="AK88" s="58">
        <f t="shared" si="150"/>
        <v>0</v>
      </c>
      <c r="AL88" s="58">
        <f t="shared" si="150"/>
        <v>0</v>
      </c>
      <c r="AM88" s="58">
        <f t="shared" si="150"/>
        <v>0</v>
      </c>
      <c r="AN88" s="58">
        <f t="shared" si="150"/>
        <v>0</v>
      </c>
      <c r="AO88" s="58">
        <f t="shared" si="150"/>
        <v>0</v>
      </c>
      <c r="AP88" s="58">
        <f t="shared" si="150"/>
        <v>0</v>
      </c>
      <c r="AQ88" s="58">
        <f t="shared" si="150"/>
        <v>0</v>
      </c>
      <c r="AR88" s="58">
        <f t="shared" si="150"/>
        <v>0</v>
      </c>
      <c r="AS88" s="58">
        <f t="shared" si="150"/>
        <v>0</v>
      </c>
      <c r="AT88" s="58">
        <f t="shared" si="150"/>
        <v>0</v>
      </c>
      <c r="AU88" s="59">
        <f>SUM(AI88:AT88)</f>
        <v>0</v>
      </c>
      <c r="AV88" s="63">
        <f>AU88+AB88</f>
        <v>323.5900718298841</v>
      </c>
    </row>
    <row r="89" spans="1:48" ht="30">
      <c r="A89" s="64" t="s">
        <v>203</v>
      </c>
      <c r="B89" s="65"/>
      <c r="C89" s="65" t="s">
        <v>57</v>
      </c>
      <c r="D89" s="66">
        <v>1</v>
      </c>
      <c r="E89" s="67"/>
      <c r="F89" s="65"/>
      <c r="G89" s="68"/>
      <c r="H89" s="68"/>
      <c r="I89" s="69"/>
      <c r="J89" s="70"/>
      <c r="K89" s="71"/>
      <c r="L89" s="65"/>
      <c r="M89" s="66"/>
      <c r="N89" s="72"/>
      <c r="O89" s="73" t="s">
        <v>58</v>
      </c>
      <c r="P89" s="74"/>
      <c r="Q89" s="74"/>
      <c r="R89" s="74"/>
      <c r="S89" s="74"/>
      <c r="T89" s="74">
        <v>0</v>
      </c>
      <c r="U89" s="74">
        <v>0</v>
      </c>
      <c r="V89" s="74">
        <v>0</v>
      </c>
      <c r="W89" s="74">
        <v>0</v>
      </c>
      <c r="X89" s="74">
        <v>2000</v>
      </c>
      <c r="Y89" s="74">
        <v>3000</v>
      </c>
      <c r="Z89" s="74">
        <v>3000</v>
      </c>
      <c r="AA89" s="74">
        <v>3000</v>
      </c>
      <c r="AB89" s="75"/>
      <c r="AC89" s="71"/>
      <c r="AD89" s="76"/>
      <c r="AE89" s="76"/>
      <c r="AF89" s="65"/>
      <c r="AG89" s="66"/>
      <c r="AH89" s="77"/>
      <c r="AI89" s="74">
        <f t="shared" ref="AI89:AT89" si="151">P89</f>
        <v>0</v>
      </c>
      <c r="AJ89" s="74">
        <f t="shared" si="151"/>
        <v>0</v>
      </c>
      <c r="AK89" s="74">
        <f t="shared" si="151"/>
        <v>0</v>
      </c>
      <c r="AL89" s="74">
        <f t="shared" si="151"/>
        <v>0</v>
      </c>
      <c r="AM89" s="74">
        <f t="shared" si="151"/>
        <v>0</v>
      </c>
      <c r="AN89" s="74">
        <f t="shared" si="151"/>
        <v>0</v>
      </c>
      <c r="AO89" s="74">
        <f t="shared" si="151"/>
        <v>0</v>
      </c>
      <c r="AP89" s="74">
        <f t="shared" si="151"/>
        <v>0</v>
      </c>
      <c r="AQ89" s="74">
        <f t="shared" si="151"/>
        <v>2000</v>
      </c>
      <c r="AR89" s="74">
        <f t="shared" si="151"/>
        <v>3000</v>
      </c>
      <c r="AS89" s="74">
        <f t="shared" si="151"/>
        <v>3000</v>
      </c>
      <c r="AT89" s="74">
        <f t="shared" si="151"/>
        <v>3000</v>
      </c>
      <c r="AU89" s="75"/>
      <c r="AV89" s="78"/>
    </row>
    <row r="90" spans="1:48" ht="15.6">
      <c r="A90" s="90" t="s">
        <v>105</v>
      </c>
      <c r="B90" s="49" t="s">
        <v>49</v>
      </c>
      <c r="C90" s="50" t="s">
        <v>85</v>
      </c>
      <c r="D90" s="50" t="s">
        <v>86</v>
      </c>
      <c r="E90" s="50" t="s">
        <v>87</v>
      </c>
      <c r="F90" s="49">
        <v>2016</v>
      </c>
      <c r="G90" s="51">
        <v>1950</v>
      </c>
      <c r="H90" s="51">
        <v>3</v>
      </c>
      <c r="I90" s="52">
        <v>2027</v>
      </c>
      <c r="J90" s="53">
        <f>I90+2</f>
        <v>2029</v>
      </c>
      <c r="K90" s="54">
        <v>3.69</v>
      </c>
      <c r="L90" s="49">
        <v>0.31</v>
      </c>
      <c r="M90" s="55">
        <v>0.1</v>
      </c>
      <c r="N90" s="56">
        <f>((K90*G90)*L90)*0.00220462*(1-M90)</f>
        <v>4.4258727555899995</v>
      </c>
      <c r="O90" s="57"/>
      <c r="P90" s="58">
        <f>P94*$N90</f>
        <v>13277.618266769998</v>
      </c>
      <c r="Q90" s="58">
        <f>Q94*$N90</f>
        <v>13277.618266769998</v>
      </c>
      <c r="R90" s="58">
        <f>R94*$N90</f>
        <v>11064.681888974999</v>
      </c>
      <c r="S90" s="58">
        <f>S94*$N90</f>
        <v>11064.681888974999</v>
      </c>
      <c r="T90" s="58">
        <f t="shared" ref="T90:AA90" si="152">T94*$N90</f>
        <v>11064.681888974999</v>
      </c>
      <c r="U90" s="58">
        <f t="shared" si="152"/>
        <v>12171.150077872499</v>
      </c>
      <c r="V90" s="58">
        <f t="shared" si="152"/>
        <v>12171.150077872499</v>
      </c>
      <c r="W90" s="58">
        <f t="shared" si="152"/>
        <v>8851.7455111799991</v>
      </c>
      <c r="X90" s="58">
        <f t="shared" si="152"/>
        <v>0</v>
      </c>
      <c r="Y90" s="58">
        <f t="shared" si="152"/>
        <v>0</v>
      </c>
      <c r="Z90" s="58">
        <f t="shared" si="152"/>
        <v>0</v>
      </c>
      <c r="AA90" s="58">
        <f t="shared" si="152"/>
        <v>0</v>
      </c>
      <c r="AB90" s="59">
        <f>SUM(P90:AA90)</f>
        <v>92943.327867389991</v>
      </c>
      <c r="AC90" s="54">
        <v>0.05</v>
      </c>
      <c r="AD90" s="60"/>
      <c r="AE90" s="61"/>
      <c r="AF90" s="49">
        <v>0.31</v>
      </c>
      <c r="AG90" s="55">
        <v>0.3</v>
      </c>
      <c r="AH90" s="62">
        <f>((SUM(AC90:AE90)*G90)*AF90)*0.00220462*(1-AG90)</f>
        <v>4.6644247650000005E-2</v>
      </c>
      <c r="AI90" s="58">
        <f>AI94*$AH90</f>
        <v>139.93274295000001</v>
      </c>
      <c r="AJ90" s="58">
        <f t="shared" ref="AJ90:AT90" si="153">AJ94*$AH90</f>
        <v>139.93274295000001</v>
      </c>
      <c r="AK90" s="58">
        <f t="shared" si="153"/>
        <v>116.61061912500001</v>
      </c>
      <c r="AL90" s="58">
        <f t="shared" si="153"/>
        <v>116.61061912500001</v>
      </c>
      <c r="AM90" s="58">
        <f t="shared" si="153"/>
        <v>116.61061912500001</v>
      </c>
      <c r="AN90" s="58">
        <f t="shared" si="153"/>
        <v>128.2716810375</v>
      </c>
      <c r="AO90" s="58">
        <f t="shared" si="153"/>
        <v>128.2716810375</v>
      </c>
      <c r="AP90" s="58">
        <f t="shared" si="153"/>
        <v>93.288495300000008</v>
      </c>
      <c r="AQ90" s="58">
        <f t="shared" si="153"/>
        <v>0</v>
      </c>
      <c r="AR90" s="58">
        <f t="shared" si="153"/>
        <v>0</v>
      </c>
      <c r="AS90" s="58">
        <f t="shared" si="153"/>
        <v>0</v>
      </c>
      <c r="AT90" s="58">
        <f t="shared" si="153"/>
        <v>0</v>
      </c>
      <c r="AU90" s="59">
        <f>SUM(AI90:AT90)</f>
        <v>979.52920065000001</v>
      </c>
      <c r="AV90" s="63">
        <f>AU90+AB90</f>
        <v>93922.857068039986</v>
      </c>
    </row>
    <row r="91" spans="1:48" ht="15.6">
      <c r="A91" s="90" t="s">
        <v>105</v>
      </c>
      <c r="B91" s="49" t="s">
        <v>49</v>
      </c>
      <c r="C91" s="50" t="s">
        <v>85</v>
      </c>
      <c r="D91" s="50" t="s">
        <v>86</v>
      </c>
      <c r="E91" s="50" t="s">
        <v>87</v>
      </c>
      <c r="F91" s="49">
        <v>2016</v>
      </c>
      <c r="G91" s="51">
        <v>1950</v>
      </c>
      <c r="H91" s="51">
        <v>3</v>
      </c>
      <c r="I91" s="52">
        <v>2027</v>
      </c>
      <c r="J91" s="53">
        <f>I91+2</f>
        <v>2029</v>
      </c>
      <c r="K91" s="54">
        <v>3.69</v>
      </c>
      <c r="L91" s="49">
        <v>0.31</v>
      </c>
      <c r="M91" s="55">
        <v>0.1</v>
      </c>
      <c r="N91" s="56">
        <f>((K91*G91)*L91)*0.00220462*(1-M91)</f>
        <v>4.4258727555899995</v>
      </c>
      <c r="O91" s="57"/>
      <c r="P91" s="58">
        <f>P94*$N91</f>
        <v>13277.618266769998</v>
      </c>
      <c r="Q91" s="58">
        <f>Q94*$N91</f>
        <v>13277.618266769998</v>
      </c>
      <c r="R91" s="58">
        <f>R94*$N91</f>
        <v>11064.681888974999</v>
      </c>
      <c r="S91" s="58">
        <f>S94*$N91</f>
        <v>11064.681888974999</v>
      </c>
      <c r="T91" s="58">
        <f t="shared" ref="T91:AA91" si="154">T94*$N91</f>
        <v>11064.681888974999</v>
      </c>
      <c r="U91" s="58">
        <f t="shared" si="154"/>
        <v>12171.150077872499</v>
      </c>
      <c r="V91" s="58">
        <f t="shared" si="154"/>
        <v>12171.150077872499</v>
      </c>
      <c r="W91" s="58">
        <f t="shared" si="154"/>
        <v>8851.7455111799991</v>
      </c>
      <c r="X91" s="58">
        <f t="shared" si="154"/>
        <v>0</v>
      </c>
      <c r="Y91" s="58">
        <f t="shared" si="154"/>
        <v>0</v>
      </c>
      <c r="Z91" s="58">
        <f t="shared" si="154"/>
        <v>0</v>
      </c>
      <c r="AA91" s="58">
        <f t="shared" si="154"/>
        <v>0</v>
      </c>
      <c r="AB91" s="59">
        <f>SUM(P91:AA91)</f>
        <v>92943.327867389991</v>
      </c>
      <c r="AC91" s="54">
        <v>0.05</v>
      </c>
      <c r="AD91" s="60"/>
      <c r="AE91" s="61"/>
      <c r="AF91" s="49">
        <v>0.31</v>
      </c>
      <c r="AG91" s="55">
        <v>0.3</v>
      </c>
      <c r="AH91" s="62">
        <f>((SUM(AC91:AE91)*G91)*AF91)*0.00220462*(1-AG91)</f>
        <v>4.6644247650000005E-2</v>
      </c>
      <c r="AI91" s="58">
        <f>AI94*$AH91</f>
        <v>139.93274295000001</v>
      </c>
      <c r="AJ91" s="58">
        <f t="shared" ref="AJ91:AT91" si="155">AJ94*$AH91</f>
        <v>139.93274295000001</v>
      </c>
      <c r="AK91" s="58">
        <f t="shared" si="155"/>
        <v>116.61061912500001</v>
      </c>
      <c r="AL91" s="58">
        <f t="shared" si="155"/>
        <v>116.61061912500001</v>
      </c>
      <c r="AM91" s="58">
        <f t="shared" si="155"/>
        <v>116.61061912500001</v>
      </c>
      <c r="AN91" s="58">
        <f t="shared" si="155"/>
        <v>128.2716810375</v>
      </c>
      <c r="AO91" s="58">
        <f t="shared" si="155"/>
        <v>128.2716810375</v>
      </c>
      <c r="AP91" s="58">
        <f t="shared" si="155"/>
        <v>93.288495300000008</v>
      </c>
      <c r="AQ91" s="58">
        <f t="shared" si="155"/>
        <v>0</v>
      </c>
      <c r="AR91" s="58">
        <f t="shared" si="155"/>
        <v>0</v>
      </c>
      <c r="AS91" s="58">
        <f t="shared" si="155"/>
        <v>0</v>
      </c>
      <c r="AT91" s="58">
        <f t="shared" si="155"/>
        <v>0</v>
      </c>
      <c r="AU91" s="59">
        <f>SUM(AI91:AT91)</f>
        <v>979.52920065000001</v>
      </c>
      <c r="AV91" s="63">
        <f>AU91+AB91</f>
        <v>93922.857068039986</v>
      </c>
    </row>
    <row r="92" spans="1:48" ht="15.6">
      <c r="A92" s="90" t="s">
        <v>105</v>
      </c>
      <c r="B92" s="49" t="s">
        <v>52</v>
      </c>
      <c r="C92" s="49" t="s">
        <v>53</v>
      </c>
      <c r="D92" s="50" t="s">
        <v>88</v>
      </c>
      <c r="E92" s="50" t="s">
        <v>89</v>
      </c>
      <c r="F92" s="49">
        <v>2017</v>
      </c>
      <c r="G92" s="51">
        <v>162</v>
      </c>
      <c r="H92" s="51">
        <v>3</v>
      </c>
      <c r="I92" s="52">
        <v>2027</v>
      </c>
      <c r="J92" s="53">
        <f>I92+2</f>
        <v>2029</v>
      </c>
      <c r="K92" s="54">
        <v>3.22</v>
      </c>
      <c r="L92" s="49">
        <v>0.39</v>
      </c>
      <c r="M92" s="55">
        <v>0.1</v>
      </c>
      <c r="N92" s="56">
        <f>((K92*G92)*L92)*0.00220462*(1-M92)</f>
        <v>0.40365630985680001</v>
      </c>
      <c r="O92" s="57"/>
      <c r="P92" s="58">
        <f>P94*$N92*0.66667</f>
        <v>807.3166562766985</v>
      </c>
      <c r="Q92" s="58">
        <f>Q94*$N92*0.66667</f>
        <v>807.3166562766985</v>
      </c>
      <c r="R92" s="58">
        <f>R94*$N92*0.66667</f>
        <v>672.76388023058212</v>
      </c>
      <c r="S92" s="58">
        <f>S94*$N92*0.66667</f>
        <v>672.76388023058212</v>
      </c>
      <c r="T92" s="58">
        <f t="shared" ref="T92:AA92" si="156">T94*$N92*0.66667</f>
        <v>672.76388023058212</v>
      </c>
      <c r="U92" s="58">
        <f t="shared" si="156"/>
        <v>740.04026825364042</v>
      </c>
      <c r="V92" s="58">
        <f t="shared" si="156"/>
        <v>740.04026825364042</v>
      </c>
      <c r="W92" s="58">
        <f t="shared" si="156"/>
        <v>538.21110418446574</v>
      </c>
      <c r="X92" s="58">
        <f t="shared" si="156"/>
        <v>0</v>
      </c>
      <c r="Y92" s="58">
        <f t="shared" si="156"/>
        <v>0</v>
      </c>
      <c r="Z92" s="58">
        <f t="shared" si="156"/>
        <v>0</v>
      </c>
      <c r="AA92" s="58">
        <f t="shared" si="156"/>
        <v>0</v>
      </c>
      <c r="AB92" s="59">
        <f>SUM(P92:AA92)</f>
        <v>5651.2165939368897</v>
      </c>
      <c r="AC92" s="54">
        <v>7.0000000000000007E-2</v>
      </c>
      <c r="AD92" s="60"/>
      <c r="AE92" s="60"/>
      <c r="AF92" s="49">
        <v>0.39</v>
      </c>
      <c r="AG92" s="55">
        <v>0.3</v>
      </c>
      <c r="AH92" s="62">
        <f>((SUM(AC92:AE92)*G92)*AF92)*0.00220462*(1-AG92)</f>
        <v>6.8251066884000011E-3</v>
      </c>
      <c r="AI92" s="58">
        <f>AI94*$AH92*0.66667</f>
        <v>13.650281627866885</v>
      </c>
      <c r="AJ92" s="58">
        <f t="shared" ref="AJ92:AT92" si="157">AJ94*$AH92*0.66667</f>
        <v>13.650281627866885</v>
      </c>
      <c r="AK92" s="58">
        <f t="shared" si="157"/>
        <v>11.375234689889071</v>
      </c>
      <c r="AL92" s="58">
        <f t="shared" si="157"/>
        <v>11.375234689889071</v>
      </c>
      <c r="AM92" s="58">
        <f t="shared" si="157"/>
        <v>11.375234689889071</v>
      </c>
      <c r="AN92" s="58">
        <f t="shared" si="157"/>
        <v>12.512758158877979</v>
      </c>
      <c r="AO92" s="58">
        <f t="shared" si="157"/>
        <v>12.512758158877979</v>
      </c>
      <c r="AP92" s="58">
        <f t="shared" si="157"/>
        <v>9.1001877519112568</v>
      </c>
      <c r="AQ92" s="58">
        <f t="shared" si="157"/>
        <v>0</v>
      </c>
      <c r="AR92" s="58">
        <f t="shared" si="157"/>
        <v>0</v>
      </c>
      <c r="AS92" s="58">
        <f t="shared" si="157"/>
        <v>0</v>
      </c>
      <c r="AT92" s="58">
        <f t="shared" si="157"/>
        <v>0</v>
      </c>
      <c r="AU92" s="59">
        <f>SUM(AI92:AT92)</f>
        <v>95.551971395068193</v>
      </c>
      <c r="AV92" s="63">
        <f>AU92+AB92</f>
        <v>5746.7685653319577</v>
      </c>
    </row>
    <row r="93" spans="1:48" ht="15.6">
      <c r="A93" s="90" t="s">
        <v>105</v>
      </c>
      <c r="B93" s="49" t="s">
        <v>52</v>
      </c>
      <c r="C93" s="49" t="s">
        <v>53</v>
      </c>
      <c r="D93" s="50" t="s">
        <v>88</v>
      </c>
      <c r="E93" s="50" t="s">
        <v>89</v>
      </c>
      <c r="F93" s="49">
        <v>2017</v>
      </c>
      <c r="G93" s="51">
        <v>162</v>
      </c>
      <c r="H93" s="51">
        <v>3</v>
      </c>
      <c r="I93" s="52">
        <v>2027</v>
      </c>
      <c r="J93" s="53">
        <f>I93+2</f>
        <v>2029</v>
      </c>
      <c r="K93" s="54">
        <v>3.22</v>
      </c>
      <c r="L93" s="49">
        <v>0.39</v>
      </c>
      <c r="M93" s="55">
        <v>0.1</v>
      </c>
      <c r="N93" s="56">
        <f>((K93*G93)*L93)*0.00220462*(1-M93)</f>
        <v>0.40365630985680001</v>
      </c>
      <c r="O93" s="57"/>
      <c r="P93" s="58">
        <f>P94*$N93*0.66667</f>
        <v>807.3166562766985</v>
      </c>
      <c r="Q93" s="58">
        <f>Q94*$N93*0.66667</f>
        <v>807.3166562766985</v>
      </c>
      <c r="R93" s="58">
        <f>R94*$N93*0.66667</f>
        <v>672.76388023058212</v>
      </c>
      <c r="S93" s="58">
        <f>S94*$N93*0.66667</f>
        <v>672.76388023058212</v>
      </c>
      <c r="T93" s="58">
        <f t="shared" ref="T93:AA93" si="158">T94*$N93*0.66667</f>
        <v>672.76388023058212</v>
      </c>
      <c r="U93" s="58">
        <f t="shared" si="158"/>
        <v>740.04026825364042</v>
      </c>
      <c r="V93" s="58">
        <f t="shared" si="158"/>
        <v>740.04026825364042</v>
      </c>
      <c r="W93" s="58">
        <f t="shared" si="158"/>
        <v>538.21110418446574</v>
      </c>
      <c r="X93" s="58">
        <f t="shared" si="158"/>
        <v>0</v>
      </c>
      <c r="Y93" s="58">
        <f t="shared" si="158"/>
        <v>0</v>
      </c>
      <c r="Z93" s="58">
        <f t="shared" si="158"/>
        <v>0</v>
      </c>
      <c r="AA93" s="58">
        <f t="shared" si="158"/>
        <v>0</v>
      </c>
      <c r="AB93" s="59">
        <f>SUM(P93:AA93)</f>
        <v>5651.2165939368897</v>
      </c>
      <c r="AC93" s="54">
        <v>7.0000000000000007E-2</v>
      </c>
      <c r="AD93" s="60"/>
      <c r="AE93" s="60"/>
      <c r="AF93" s="49">
        <v>0.39</v>
      </c>
      <c r="AG93" s="55">
        <v>0.3</v>
      </c>
      <c r="AH93" s="62">
        <f>((SUM(AC93:AE93)*G93)*AF93)*0.00220462*(1-AG93)</f>
        <v>6.8251066884000011E-3</v>
      </c>
      <c r="AI93" s="58">
        <f>AI94*$AH93*0.66667</f>
        <v>13.650281627866885</v>
      </c>
      <c r="AJ93" s="58">
        <f t="shared" ref="AJ93:AT93" si="159">AJ94*$AH93*0.66667</f>
        <v>13.650281627866885</v>
      </c>
      <c r="AK93" s="58">
        <f t="shared" si="159"/>
        <v>11.375234689889071</v>
      </c>
      <c r="AL93" s="58">
        <f t="shared" si="159"/>
        <v>11.375234689889071</v>
      </c>
      <c r="AM93" s="58">
        <f t="shared" si="159"/>
        <v>11.375234689889071</v>
      </c>
      <c r="AN93" s="58">
        <f t="shared" si="159"/>
        <v>12.512758158877979</v>
      </c>
      <c r="AO93" s="58">
        <f t="shared" si="159"/>
        <v>12.512758158877979</v>
      </c>
      <c r="AP93" s="58">
        <f t="shared" si="159"/>
        <v>9.1001877519112568</v>
      </c>
      <c r="AQ93" s="58">
        <f t="shared" si="159"/>
        <v>0</v>
      </c>
      <c r="AR93" s="58">
        <f t="shared" si="159"/>
        <v>0</v>
      </c>
      <c r="AS93" s="58">
        <f t="shared" si="159"/>
        <v>0</v>
      </c>
      <c r="AT93" s="58">
        <f t="shared" si="159"/>
        <v>0</v>
      </c>
      <c r="AU93" s="59">
        <f>SUM(AI93:AT93)</f>
        <v>95.551971395068193</v>
      </c>
      <c r="AV93" s="63">
        <f>AU93+AB93</f>
        <v>5746.7685653319577</v>
      </c>
    </row>
    <row r="94" spans="1:48" ht="30">
      <c r="A94" s="64" t="s">
        <v>106</v>
      </c>
      <c r="B94" s="65"/>
      <c r="C94" s="65" t="s">
        <v>57</v>
      </c>
      <c r="D94" s="66">
        <v>0.66700000000000004</v>
      </c>
      <c r="E94" s="67"/>
      <c r="F94" s="65"/>
      <c r="G94" s="68"/>
      <c r="H94" s="68"/>
      <c r="I94" s="69"/>
      <c r="J94" s="70"/>
      <c r="K94" s="71"/>
      <c r="L94" s="65"/>
      <c r="M94" s="66"/>
      <c r="N94" s="72"/>
      <c r="O94" s="73" t="s">
        <v>58</v>
      </c>
      <c r="P94" s="74">
        <v>3000</v>
      </c>
      <c r="Q94" s="74">
        <v>3000</v>
      </c>
      <c r="R94" s="74">
        <v>2500</v>
      </c>
      <c r="S94" s="74">
        <v>2500</v>
      </c>
      <c r="T94" s="74">
        <v>2500</v>
      </c>
      <c r="U94" s="74">
        <v>2750</v>
      </c>
      <c r="V94" s="74">
        <v>2750</v>
      </c>
      <c r="W94" s="74">
        <v>2000</v>
      </c>
      <c r="X94" s="74"/>
      <c r="Y94" s="74"/>
      <c r="Z94" s="74"/>
      <c r="AA94" s="74"/>
      <c r="AB94" s="75"/>
      <c r="AC94" s="71"/>
      <c r="AD94" s="76"/>
      <c r="AE94" s="76"/>
      <c r="AF94" s="65"/>
      <c r="AG94" s="66"/>
      <c r="AH94" s="77"/>
      <c r="AI94" s="74">
        <f t="shared" ref="AI94:AT94" si="160">P94</f>
        <v>3000</v>
      </c>
      <c r="AJ94" s="74">
        <f t="shared" si="160"/>
        <v>3000</v>
      </c>
      <c r="AK94" s="74">
        <f t="shared" si="160"/>
        <v>2500</v>
      </c>
      <c r="AL94" s="74">
        <f t="shared" si="160"/>
        <v>2500</v>
      </c>
      <c r="AM94" s="74">
        <f t="shared" si="160"/>
        <v>2500</v>
      </c>
      <c r="AN94" s="74">
        <f t="shared" si="160"/>
        <v>2750</v>
      </c>
      <c r="AO94" s="74">
        <f t="shared" si="160"/>
        <v>2750</v>
      </c>
      <c r="AP94" s="74">
        <f t="shared" si="160"/>
        <v>2000</v>
      </c>
      <c r="AQ94" s="74">
        <f t="shared" si="160"/>
        <v>0</v>
      </c>
      <c r="AR94" s="74">
        <f t="shared" si="160"/>
        <v>0</v>
      </c>
      <c r="AS94" s="74">
        <f t="shared" si="160"/>
        <v>0</v>
      </c>
      <c r="AT94" s="74">
        <f t="shared" si="160"/>
        <v>0</v>
      </c>
      <c r="AU94" s="75"/>
      <c r="AV94" s="78"/>
    </row>
    <row r="95" spans="1:48" ht="15.6">
      <c r="A95" s="140" t="s">
        <v>204</v>
      </c>
      <c r="B95" s="49" t="s">
        <v>49</v>
      </c>
      <c r="C95" s="49" t="s">
        <v>164</v>
      </c>
      <c r="D95" s="50" t="s">
        <v>165</v>
      </c>
      <c r="E95" s="50" t="s">
        <v>164</v>
      </c>
      <c r="F95" s="49">
        <v>2030</v>
      </c>
      <c r="G95" s="51">
        <v>1676</v>
      </c>
      <c r="H95" s="51" t="s">
        <v>198</v>
      </c>
      <c r="I95" s="81"/>
      <c r="J95" s="82"/>
      <c r="K95" s="83"/>
      <c r="L95" s="49">
        <v>0.31</v>
      </c>
      <c r="M95" s="55"/>
      <c r="N95" s="56"/>
      <c r="O95" s="95">
        <f>($E$230*G95*L95)/0.9</f>
        <v>0.22394200162495451</v>
      </c>
      <c r="P95" s="58">
        <f>P98*$O95</f>
        <v>0</v>
      </c>
      <c r="Q95" s="58">
        <f t="shared" ref="Q95:AA95" si="161">Q98*$O95</f>
        <v>0</v>
      </c>
      <c r="R95" s="58">
        <f t="shared" si="161"/>
        <v>0</v>
      </c>
      <c r="S95" s="58">
        <f t="shared" si="161"/>
        <v>0</v>
      </c>
      <c r="T95" s="58">
        <f t="shared" si="161"/>
        <v>0</v>
      </c>
      <c r="U95" s="58">
        <f t="shared" si="161"/>
        <v>0</v>
      </c>
      <c r="V95" s="58">
        <f t="shared" si="161"/>
        <v>0</v>
      </c>
      <c r="W95" s="58">
        <f t="shared" si="161"/>
        <v>0</v>
      </c>
      <c r="X95" s="58">
        <f t="shared" si="161"/>
        <v>0</v>
      </c>
      <c r="Y95" s="58">
        <f t="shared" si="161"/>
        <v>447.88400324990903</v>
      </c>
      <c r="Z95" s="58">
        <f t="shared" si="161"/>
        <v>671.82600487486354</v>
      </c>
      <c r="AA95" s="58">
        <f t="shared" si="161"/>
        <v>671.82600487486354</v>
      </c>
      <c r="AB95" s="59">
        <f>SUM(P95:AA95)</f>
        <v>1791.5360129996361</v>
      </c>
      <c r="AC95" s="83"/>
      <c r="AD95" s="85"/>
      <c r="AE95" s="86"/>
      <c r="AF95" s="49">
        <v>0.31</v>
      </c>
      <c r="AG95" s="55"/>
      <c r="AH95" s="62">
        <f>((SUM(AC95:AE95)*G95)*AF95)*0.00220462</f>
        <v>0</v>
      </c>
      <c r="AI95" s="58">
        <f t="shared" ref="AI95:AT95" si="162">AI98*$AH95</f>
        <v>0</v>
      </c>
      <c r="AJ95" s="58">
        <f t="shared" si="162"/>
        <v>0</v>
      </c>
      <c r="AK95" s="58">
        <f t="shared" si="162"/>
        <v>0</v>
      </c>
      <c r="AL95" s="58">
        <f t="shared" si="162"/>
        <v>0</v>
      </c>
      <c r="AM95" s="58">
        <f t="shared" si="162"/>
        <v>0</v>
      </c>
      <c r="AN95" s="58">
        <f t="shared" si="162"/>
        <v>0</v>
      </c>
      <c r="AO95" s="58">
        <f t="shared" si="162"/>
        <v>0</v>
      </c>
      <c r="AP95" s="58">
        <f t="shared" si="162"/>
        <v>0</v>
      </c>
      <c r="AQ95" s="58">
        <f t="shared" si="162"/>
        <v>0</v>
      </c>
      <c r="AR95" s="58">
        <f t="shared" si="162"/>
        <v>0</v>
      </c>
      <c r="AS95" s="58">
        <f t="shared" si="162"/>
        <v>0</v>
      </c>
      <c r="AT95" s="58">
        <f t="shared" si="162"/>
        <v>0</v>
      </c>
      <c r="AU95" s="59">
        <f>SUM(AI95:AT95)</f>
        <v>0</v>
      </c>
      <c r="AV95" s="63">
        <f>AU95+AB95</f>
        <v>1791.5360129996361</v>
      </c>
    </row>
    <row r="96" spans="1:48" ht="15.6">
      <c r="A96" s="140" t="s">
        <v>204</v>
      </c>
      <c r="B96" s="49" t="s">
        <v>49</v>
      </c>
      <c r="C96" s="49" t="s">
        <v>164</v>
      </c>
      <c r="D96" s="50" t="s">
        <v>165</v>
      </c>
      <c r="E96" s="50" t="s">
        <v>164</v>
      </c>
      <c r="F96" s="49">
        <v>2030</v>
      </c>
      <c r="G96" s="51">
        <v>1676</v>
      </c>
      <c r="H96" s="51" t="s">
        <v>198</v>
      </c>
      <c r="I96" s="81"/>
      <c r="J96" s="82"/>
      <c r="K96" s="83"/>
      <c r="L96" s="49">
        <v>0.31</v>
      </c>
      <c r="M96" s="55"/>
      <c r="N96" s="56"/>
      <c r="O96" s="95">
        <f>($E$230*G96*L96)/0.9</f>
        <v>0.22394200162495451</v>
      </c>
      <c r="P96" s="58">
        <f>P98*$O96</f>
        <v>0</v>
      </c>
      <c r="Q96" s="58">
        <f t="shared" ref="Q96:AA96" si="163">Q98*$O96</f>
        <v>0</v>
      </c>
      <c r="R96" s="58">
        <f t="shared" si="163"/>
        <v>0</v>
      </c>
      <c r="S96" s="58">
        <f t="shared" si="163"/>
        <v>0</v>
      </c>
      <c r="T96" s="58">
        <f t="shared" si="163"/>
        <v>0</v>
      </c>
      <c r="U96" s="58">
        <f t="shared" si="163"/>
        <v>0</v>
      </c>
      <c r="V96" s="58">
        <f t="shared" si="163"/>
        <v>0</v>
      </c>
      <c r="W96" s="58">
        <f t="shared" si="163"/>
        <v>0</v>
      </c>
      <c r="X96" s="58">
        <f t="shared" si="163"/>
        <v>0</v>
      </c>
      <c r="Y96" s="58">
        <f t="shared" si="163"/>
        <v>447.88400324990903</v>
      </c>
      <c r="Z96" s="58">
        <f t="shared" si="163"/>
        <v>671.82600487486354</v>
      </c>
      <c r="AA96" s="58">
        <f t="shared" si="163"/>
        <v>671.82600487486354</v>
      </c>
      <c r="AB96" s="59">
        <f>SUM(P96:AA96)</f>
        <v>1791.5360129996361</v>
      </c>
      <c r="AC96" s="83"/>
      <c r="AD96" s="85"/>
      <c r="AE96" s="86"/>
      <c r="AF96" s="49">
        <v>0.31</v>
      </c>
      <c r="AG96" s="55"/>
      <c r="AH96" s="62">
        <f>((SUM(AC96:AE96)*G96)*AF96)*0.00220462</f>
        <v>0</v>
      </c>
      <c r="AI96" s="58">
        <f t="shared" ref="AI96:AT96" si="164">AI98*$AH96</f>
        <v>0</v>
      </c>
      <c r="AJ96" s="58">
        <f t="shared" si="164"/>
        <v>0</v>
      </c>
      <c r="AK96" s="58">
        <f t="shared" si="164"/>
        <v>0</v>
      </c>
      <c r="AL96" s="58">
        <f t="shared" si="164"/>
        <v>0</v>
      </c>
      <c r="AM96" s="58">
        <f t="shared" si="164"/>
        <v>0</v>
      </c>
      <c r="AN96" s="58">
        <f t="shared" si="164"/>
        <v>0</v>
      </c>
      <c r="AO96" s="58">
        <f t="shared" si="164"/>
        <v>0</v>
      </c>
      <c r="AP96" s="58">
        <f t="shared" si="164"/>
        <v>0</v>
      </c>
      <c r="AQ96" s="58">
        <f t="shared" si="164"/>
        <v>0</v>
      </c>
      <c r="AR96" s="58">
        <f t="shared" si="164"/>
        <v>0</v>
      </c>
      <c r="AS96" s="58">
        <f t="shared" si="164"/>
        <v>0</v>
      </c>
      <c r="AT96" s="58">
        <f t="shared" si="164"/>
        <v>0</v>
      </c>
      <c r="AU96" s="59">
        <f>SUM(AI96:AT96)</f>
        <v>0</v>
      </c>
      <c r="AV96" s="63">
        <f>AU96+AB96</f>
        <v>1791.5360129996361</v>
      </c>
    </row>
    <row r="97" spans="1:48" ht="15.6">
      <c r="A97" s="140" t="s">
        <v>204</v>
      </c>
      <c r="B97" s="49" t="s">
        <v>52</v>
      </c>
      <c r="C97" s="49" t="s">
        <v>164</v>
      </c>
      <c r="D97" s="50" t="s">
        <v>164</v>
      </c>
      <c r="E97" s="50" t="s">
        <v>164</v>
      </c>
      <c r="F97" s="49">
        <v>2030</v>
      </c>
      <c r="G97" s="51">
        <v>175</v>
      </c>
      <c r="H97" s="51" t="s">
        <v>198</v>
      </c>
      <c r="I97" s="81"/>
      <c r="J97" s="82"/>
      <c r="K97" s="83"/>
      <c r="L97" s="49">
        <v>0.39</v>
      </c>
      <c r="M97" s="55"/>
      <c r="N97" s="56"/>
      <c r="O97" s="95">
        <f>($E$230*G97*L97)/0.9</f>
        <v>2.9417279257262192E-2</v>
      </c>
      <c r="P97" s="58">
        <f t="shared" ref="P97:AA97" si="165">P98*$O97</f>
        <v>0</v>
      </c>
      <c r="Q97" s="58">
        <f t="shared" si="165"/>
        <v>0</v>
      </c>
      <c r="R97" s="58">
        <f t="shared" si="165"/>
        <v>0</v>
      </c>
      <c r="S97" s="58">
        <f t="shared" si="165"/>
        <v>0</v>
      </c>
      <c r="T97" s="58">
        <f t="shared" si="165"/>
        <v>0</v>
      </c>
      <c r="U97" s="58">
        <f t="shared" si="165"/>
        <v>0</v>
      </c>
      <c r="V97" s="58">
        <f t="shared" si="165"/>
        <v>0</v>
      </c>
      <c r="W97" s="58">
        <f t="shared" si="165"/>
        <v>0</v>
      </c>
      <c r="X97" s="58">
        <f t="shared" si="165"/>
        <v>0</v>
      </c>
      <c r="Y97" s="58">
        <f t="shared" si="165"/>
        <v>58.834558514524382</v>
      </c>
      <c r="Z97" s="58">
        <f t="shared" si="165"/>
        <v>88.251837771786569</v>
      </c>
      <c r="AA97" s="58">
        <f t="shared" si="165"/>
        <v>88.251837771786569</v>
      </c>
      <c r="AB97" s="59">
        <f>SUM(P97:AA97)</f>
        <v>235.33823405809753</v>
      </c>
      <c r="AC97" s="83"/>
      <c r="AD97" s="60"/>
      <c r="AE97" s="84"/>
      <c r="AF97" s="49">
        <v>0.39</v>
      </c>
      <c r="AG97" s="55"/>
      <c r="AH97" s="62">
        <f>((SUM(AC97:AE97)*G97)*AF97)*0.00220462</f>
        <v>0</v>
      </c>
      <c r="AI97" s="58">
        <f t="shared" ref="AI97:AT97" si="166">AI98*$AH97*0.66667</f>
        <v>0</v>
      </c>
      <c r="AJ97" s="58">
        <f t="shared" si="166"/>
        <v>0</v>
      </c>
      <c r="AK97" s="58">
        <f t="shared" si="166"/>
        <v>0</v>
      </c>
      <c r="AL97" s="58">
        <f t="shared" si="166"/>
        <v>0</v>
      </c>
      <c r="AM97" s="58">
        <f t="shared" si="166"/>
        <v>0</v>
      </c>
      <c r="AN97" s="58">
        <f t="shared" si="166"/>
        <v>0</v>
      </c>
      <c r="AO97" s="58">
        <f t="shared" si="166"/>
        <v>0</v>
      </c>
      <c r="AP97" s="58">
        <f t="shared" si="166"/>
        <v>0</v>
      </c>
      <c r="AQ97" s="58">
        <f t="shared" si="166"/>
        <v>0</v>
      </c>
      <c r="AR97" s="58">
        <f t="shared" si="166"/>
        <v>0</v>
      </c>
      <c r="AS97" s="58">
        <f t="shared" si="166"/>
        <v>0</v>
      </c>
      <c r="AT97" s="58">
        <f t="shared" si="166"/>
        <v>0</v>
      </c>
      <c r="AU97" s="59">
        <f>SUM(AI97:AT97)</f>
        <v>0</v>
      </c>
      <c r="AV97" s="63">
        <f>AU97+AB97</f>
        <v>235.33823405809753</v>
      </c>
    </row>
    <row r="98" spans="1:48" ht="30">
      <c r="A98" s="64" t="s">
        <v>205</v>
      </c>
      <c r="B98" s="65"/>
      <c r="C98" s="65" t="s">
        <v>57</v>
      </c>
      <c r="D98" s="66">
        <v>1</v>
      </c>
      <c r="E98" s="67"/>
      <c r="F98" s="65"/>
      <c r="G98" s="68"/>
      <c r="H98" s="68"/>
      <c r="I98" s="69"/>
      <c r="J98" s="70"/>
      <c r="K98" s="71"/>
      <c r="L98" s="65"/>
      <c r="M98" s="66"/>
      <c r="N98" s="72"/>
      <c r="O98" s="73" t="s">
        <v>58</v>
      </c>
      <c r="P98" s="74"/>
      <c r="Q98" s="74"/>
      <c r="R98" s="74"/>
      <c r="S98" s="74"/>
      <c r="T98" s="74"/>
      <c r="U98" s="74">
        <v>0</v>
      </c>
      <c r="V98" s="74">
        <v>0</v>
      </c>
      <c r="W98" s="74">
        <v>0</v>
      </c>
      <c r="X98" s="74">
        <v>0</v>
      </c>
      <c r="Y98" s="74">
        <v>2000</v>
      </c>
      <c r="Z98" s="74">
        <v>3000</v>
      </c>
      <c r="AA98" s="74">
        <v>3000</v>
      </c>
      <c r="AB98" s="75"/>
      <c r="AC98" s="71"/>
      <c r="AD98" s="76"/>
      <c r="AE98" s="76"/>
      <c r="AF98" s="65"/>
      <c r="AG98" s="66"/>
      <c r="AH98" s="77"/>
      <c r="AI98" s="74">
        <f t="shared" ref="AI98:AT98" si="167">P98</f>
        <v>0</v>
      </c>
      <c r="AJ98" s="74">
        <f t="shared" si="167"/>
        <v>0</v>
      </c>
      <c r="AK98" s="74">
        <f t="shared" si="167"/>
        <v>0</v>
      </c>
      <c r="AL98" s="74">
        <f t="shared" si="167"/>
        <v>0</v>
      </c>
      <c r="AM98" s="74">
        <f t="shared" si="167"/>
        <v>0</v>
      </c>
      <c r="AN98" s="74">
        <f t="shared" si="167"/>
        <v>0</v>
      </c>
      <c r="AO98" s="74">
        <f t="shared" si="167"/>
        <v>0</v>
      </c>
      <c r="AP98" s="74">
        <f t="shared" si="167"/>
        <v>0</v>
      </c>
      <c r="AQ98" s="74">
        <f t="shared" si="167"/>
        <v>0</v>
      </c>
      <c r="AR98" s="74">
        <f t="shared" si="167"/>
        <v>2000</v>
      </c>
      <c r="AS98" s="74">
        <f t="shared" si="167"/>
        <v>3000</v>
      </c>
      <c r="AT98" s="74">
        <f t="shared" si="167"/>
        <v>3000</v>
      </c>
      <c r="AU98" s="75"/>
      <c r="AV98" s="78"/>
    </row>
    <row r="99" spans="1:48" ht="15.6">
      <c r="A99" s="48" t="s">
        <v>109</v>
      </c>
      <c r="B99" s="49" t="s">
        <v>49</v>
      </c>
      <c r="C99" s="50" t="s">
        <v>110</v>
      </c>
      <c r="D99" s="50" t="s">
        <v>111</v>
      </c>
      <c r="E99" s="50" t="s">
        <v>112</v>
      </c>
      <c r="F99" s="49">
        <v>2007</v>
      </c>
      <c r="G99" s="51">
        <v>1600</v>
      </c>
      <c r="H99" s="51">
        <v>2</v>
      </c>
      <c r="I99" s="52">
        <v>2024</v>
      </c>
      <c r="J99" s="53">
        <f>I99+2</f>
        <v>2026</v>
      </c>
      <c r="K99" s="54">
        <v>5.08</v>
      </c>
      <c r="L99" s="49">
        <v>0.31</v>
      </c>
      <c r="M99" s="55">
        <v>0.1</v>
      </c>
      <c r="N99" s="56">
        <f>((K99*G99)*L99)*0.00220462*(1-M99)</f>
        <v>4.9994432294399997</v>
      </c>
      <c r="O99" s="57"/>
      <c r="P99" s="58">
        <f>P103*$N99</f>
        <v>11248.74726624</v>
      </c>
      <c r="Q99" s="58">
        <f>Q103*$N99</f>
        <v>7499.16484416</v>
      </c>
      <c r="R99" s="58">
        <f>R103*$N99</f>
        <v>4999.4432294399994</v>
      </c>
      <c r="S99" s="58">
        <f>S103*$N99</f>
        <v>4999.4432294399994</v>
      </c>
      <c r="T99" s="58">
        <f t="shared" ref="T99:AA99" si="168">T103*$N99</f>
        <v>2499.7216147199997</v>
      </c>
      <c r="U99" s="58">
        <f t="shared" si="168"/>
        <v>2499.7216147199997</v>
      </c>
      <c r="V99" s="58">
        <f t="shared" si="168"/>
        <v>2499.7216147199997</v>
      </c>
      <c r="W99" s="58">
        <f t="shared" si="168"/>
        <v>0</v>
      </c>
      <c r="X99" s="58">
        <f t="shared" si="168"/>
        <v>0</v>
      </c>
      <c r="Y99" s="58">
        <f t="shared" si="168"/>
        <v>0</v>
      </c>
      <c r="Z99" s="58">
        <f t="shared" si="168"/>
        <v>0</v>
      </c>
      <c r="AA99" s="58">
        <f t="shared" si="168"/>
        <v>0</v>
      </c>
      <c r="AB99" s="59">
        <f>SUM(P99:AA99)</f>
        <v>36245.963413440004</v>
      </c>
      <c r="AC99" s="54">
        <v>0.09</v>
      </c>
      <c r="AD99" s="60"/>
      <c r="AE99" s="61"/>
      <c r="AF99" s="49">
        <v>0.31</v>
      </c>
      <c r="AG99" s="55">
        <v>0.3</v>
      </c>
      <c r="AH99" s="62">
        <f>((SUM(AC99:AE99)*G99)*AF99)*0.00220462*(1-AG99)</f>
        <v>6.8889965759999991E-2</v>
      </c>
      <c r="AI99" s="58">
        <f>AI103*$AH99</f>
        <v>155.00242295999999</v>
      </c>
      <c r="AJ99" s="58">
        <f t="shared" ref="AJ99:AT99" si="169">AJ103*$AH99</f>
        <v>103.33494863999999</v>
      </c>
      <c r="AK99" s="58">
        <f t="shared" si="169"/>
        <v>68.889965759999995</v>
      </c>
      <c r="AL99" s="58">
        <f t="shared" si="169"/>
        <v>68.889965759999995</v>
      </c>
      <c r="AM99" s="58">
        <f t="shared" si="169"/>
        <v>34.444982879999998</v>
      </c>
      <c r="AN99" s="58">
        <f t="shared" si="169"/>
        <v>34.444982879999998</v>
      </c>
      <c r="AO99" s="58">
        <f t="shared" si="169"/>
        <v>34.444982879999998</v>
      </c>
      <c r="AP99" s="58">
        <f t="shared" si="169"/>
        <v>0</v>
      </c>
      <c r="AQ99" s="58">
        <f t="shared" si="169"/>
        <v>0</v>
      </c>
      <c r="AR99" s="58">
        <f t="shared" si="169"/>
        <v>0</v>
      </c>
      <c r="AS99" s="58">
        <f t="shared" si="169"/>
        <v>0</v>
      </c>
      <c r="AT99" s="58">
        <f t="shared" si="169"/>
        <v>0</v>
      </c>
      <c r="AU99" s="59">
        <f>SUM(AI99:AT99)</f>
        <v>499.45225175999997</v>
      </c>
      <c r="AV99" s="63">
        <f>AU99+AB99</f>
        <v>36745.415665200002</v>
      </c>
    </row>
    <row r="100" spans="1:48" ht="15.6">
      <c r="A100" s="48" t="s">
        <v>109</v>
      </c>
      <c r="B100" s="49" t="s">
        <v>49</v>
      </c>
      <c r="C100" s="50" t="s">
        <v>110</v>
      </c>
      <c r="D100" s="50" t="s">
        <v>111</v>
      </c>
      <c r="E100" s="50" t="s">
        <v>112</v>
      </c>
      <c r="F100" s="49">
        <v>2007</v>
      </c>
      <c r="G100" s="51">
        <v>1600</v>
      </c>
      <c r="H100" s="51">
        <v>2</v>
      </c>
      <c r="I100" s="52">
        <v>2024</v>
      </c>
      <c r="J100" s="53">
        <f>I100+2</f>
        <v>2026</v>
      </c>
      <c r="K100" s="54">
        <v>5.08</v>
      </c>
      <c r="L100" s="49">
        <v>0.31</v>
      </c>
      <c r="M100" s="55">
        <v>0.1</v>
      </c>
      <c r="N100" s="56">
        <f>((K100*G100)*L100)*0.00220462*(1-M100)</f>
        <v>4.9994432294399997</v>
      </c>
      <c r="O100" s="57"/>
      <c r="P100" s="58">
        <f>P103*$N100</f>
        <v>11248.74726624</v>
      </c>
      <c r="Q100" s="58">
        <f>Q103*$N100</f>
        <v>7499.16484416</v>
      </c>
      <c r="R100" s="58">
        <f>R103*$N100</f>
        <v>4999.4432294399994</v>
      </c>
      <c r="S100" s="58">
        <f>S103*$N100</f>
        <v>4999.4432294399994</v>
      </c>
      <c r="T100" s="58">
        <f t="shared" ref="T100:AA100" si="170">T103*$N100</f>
        <v>2499.7216147199997</v>
      </c>
      <c r="U100" s="58">
        <f t="shared" si="170"/>
        <v>2499.7216147199997</v>
      </c>
      <c r="V100" s="58">
        <f t="shared" si="170"/>
        <v>2499.7216147199997</v>
      </c>
      <c r="W100" s="58">
        <f t="shared" si="170"/>
        <v>0</v>
      </c>
      <c r="X100" s="58">
        <f t="shared" si="170"/>
        <v>0</v>
      </c>
      <c r="Y100" s="58">
        <f t="shared" si="170"/>
        <v>0</v>
      </c>
      <c r="Z100" s="58">
        <f t="shared" si="170"/>
        <v>0</v>
      </c>
      <c r="AA100" s="58">
        <f t="shared" si="170"/>
        <v>0</v>
      </c>
      <c r="AB100" s="59">
        <f>SUM(P100:AA100)</f>
        <v>36245.963413440004</v>
      </c>
      <c r="AC100" s="54">
        <v>0.09</v>
      </c>
      <c r="AD100" s="60"/>
      <c r="AE100" s="61"/>
      <c r="AF100" s="49">
        <v>0.31</v>
      </c>
      <c r="AG100" s="55">
        <v>0.3</v>
      </c>
      <c r="AH100" s="62">
        <f>((SUM(AC100:AE100)*G100)*AF100)*0.00220462*(1-AG100)</f>
        <v>6.8889965759999991E-2</v>
      </c>
      <c r="AI100" s="58">
        <f>AI103*$AH100</f>
        <v>155.00242295999999</v>
      </c>
      <c r="AJ100" s="58">
        <f t="shared" ref="AJ100:AT100" si="171">AJ103*$AH100</f>
        <v>103.33494863999999</v>
      </c>
      <c r="AK100" s="58">
        <f t="shared" si="171"/>
        <v>68.889965759999995</v>
      </c>
      <c r="AL100" s="58">
        <f t="shared" si="171"/>
        <v>68.889965759999995</v>
      </c>
      <c r="AM100" s="58">
        <f t="shared" si="171"/>
        <v>34.444982879999998</v>
      </c>
      <c r="AN100" s="58">
        <f t="shared" si="171"/>
        <v>34.444982879999998</v>
      </c>
      <c r="AO100" s="58">
        <f t="shared" si="171"/>
        <v>34.444982879999998</v>
      </c>
      <c r="AP100" s="58">
        <f t="shared" si="171"/>
        <v>0</v>
      </c>
      <c r="AQ100" s="58">
        <f t="shared" si="171"/>
        <v>0</v>
      </c>
      <c r="AR100" s="58">
        <f t="shared" si="171"/>
        <v>0</v>
      </c>
      <c r="AS100" s="58">
        <f t="shared" si="171"/>
        <v>0</v>
      </c>
      <c r="AT100" s="58">
        <f t="shared" si="171"/>
        <v>0</v>
      </c>
      <c r="AU100" s="59">
        <f>SUM(AI100:AT100)</f>
        <v>499.45225175999997</v>
      </c>
      <c r="AV100" s="63">
        <f>AU100+AB100</f>
        <v>36745.415665200002</v>
      </c>
    </row>
    <row r="101" spans="1:48" ht="15.6">
      <c r="A101" s="48" t="s">
        <v>109</v>
      </c>
      <c r="B101" s="49" t="s">
        <v>52</v>
      </c>
      <c r="C101" s="49" t="s">
        <v>53</v>
      </c>
      <c r="D101" s="50" t="s">
        <v>54</v>
      </c>
      <c r="E101" s="50" t="s">
        <v>113</v>
      </c>
      <c r="F101" s="49">
        <v>2008</v>
      </c>
      <c r="G101" s="51">
        <v>87</v>
      </c>
      <c r="H101" s="51">
        <v>2</v>
      </c>
      <c r="I101" s="52">
        <v>2024</v>
      </c>
      <c r="J101" s="53">
        <f>I101+2</f>
        <v>2026</v>
      </c>
      <c r="K101" s="54">
        <v>4.0199999999999996</v>
      </c>
      <c r="L101" s="49">
        <v>0.39</v>
      </c>
      <c r="M101" s="55">
        <v>0.1</v>
      </c>
      <c r="N101" s="56">
        <f>((K101*G101)*L101)*0.00220462*(1-M101)</f>
        <v>0.27063637337879998</v>
      </c>
      <c r="O101" s="57"/>
      <c r="P101" s="58">
        <f>P103*$N101*0.66667</f>
        <v>405.95658984100027</v>
      </c>
      <c r="Q101" s="58">
        <f>Q103*$N101*0.66667</f>
        <v>270.63772656066686</v>
      </c>
      <c r="R101" s="58">
        <f>R103*$N101*0.66667</f>
        <v>180.42515104044458</v>
      </c>
      <c r="S101" s="58">
        <f>S103*$N101*0.66667</f>
        <v>180.42515104044458</v>
      </c>
      <c r="T101" s="58">
        <f t="shared" ref="T101:AA101" si="172">T103*$N101*0.66667</f>
        <v>90.212575520222288</v>
      </c>
      <c r="U101" s="58">
        <f t="shared" si="172"/>
        <v>90.212575520222288</v>
      </c>
      <c r="V101" s="58">
        <f t="shared" si="172"/>
        <v>90.212575520222288</v>
      </c>
      <c r="W101" s="58">
        <f t="shared" si="172"/>
        <v>0</v>
      </c>
      <c r="X101" s="58">
        <f t="shared" si="172"/>
        <v>0</v>
      </c>
      <c r="Y101" s="58">
        <f t="shared" si="172"/>
        <v>0</v>
      </c>
      <c r="Z101" s="58">
        <f t="shared" si="172"/>
        <v>0</v>
      </c>
      <c r="AA101" s="58">
        <f t="shared" si="172"/>
        <v>0</v>
      </c>
      <c r="AB101" s="59">
        <f>SUM(P101:AA101)</f>
        <v>1308.0823450432233</v>
      </c>
      <c r="AC101" s="54">
        <v>0.17</v>
      </c>
      <c r="AD101" s="60"/>
      <c r="AE101" s="60"/>
      <c r="AF101" s="49">
        <v>0.39</v>
      </c>
      <c r="AG101" s="55">
        <v>0.3</v>
      </c>
      <c r="AH101" s="62">
        <f>((SUM(AC101:AE101)*G101)*AF101)*0.00220462*(1-AG101)</f>
        <v>8.9015280354000012E-3</v>
      </c>
      <c r="AI101" s="58">
        <f>AI103*$AH101*0.66667</f>
        <v>13.352358814560267</v>
      </c>
      <c r="AJ101" s="58">
        <f t="shared" ref="AJ101:AT101" si="173">AJ103*$AH101*0.66667</f>
        <v>8.901572543040178</v>
      </c>
      <c r="AK101" s="58">
        <f t="shared" si="173"/>
        <v>5.9343816953601189</v>
      </c>
      <c r="AL101" s="58">
        <f t="shared" si="173"/>
        <v>5.9343816953601189</v>
      </c>
      <c r="AM101" s="58">
        <f t="shared" si="173"/>
        <v>2.9671908476800595</v>
      </c>
      <c r="AN101" s="58">
        <f t="shared" si="173"/>
        <v>2.9671908476800595</v>
      </c>
      <c r="AO101" s="58">
        <f t="shared" si="173"/>
        <v>2.9671908476800595</v>
      </c>
      <c r="AP101" s="58">
        <f t="shared" si="173"/>
        <v>0</v>
      </c>
      <c r="AQ101" s="58">
        <f t="shared" si="173"/>
        <v>0</v>
      </c>
      <c r="AR101" s="58">
        <f t="shared" si="173"/>
        <v>0</v>
      </c>
      <c r="AS101" s="58">
        <f t="shared" si="173"/>
        <v>0</v>
      </c>
      <c r="AT101" s="58">
        <f t="shared" si="173"/>
        <v>0</v>
      </c>
      <c r="AU101" s="59">
        <f>SUM(AI101:AT101)</f>
        <v>43.024267291360857</v>
      </c>
      <c r="AV101" s="63">
        <f>AU101+AB101</f>
        <v>1351.1066123345843</v>
      </c>
    </row>
    <row r="102" spans="1:48" ht="15.6">
      <c r="A102" s="48" t="s">
        <v>109</v>
      </c>
      <c r="B102" s="49" t="s">
        <v>52</v>
      </c>
      <c r="C102" s="49" t="s">
        <v>53</v>
      </c>
      <c r="D102" s="50" t="s">
        <v>54</v>
      </c>
      <c r="E102" s="50" t="s">
        <v>113</v>
      </c>
      <c r="F102" s="49">
        <v>2008</v>
      </c>
      <c r="G102" s="51">
        <v>87</v>
      </c>
      <c r="H102" s="51">
        <v>2</v>
      </c>
      <c r="I102" s="52">
        <v>2024</v>
      </c>
      <c r="J102" s="53">
        <f>I102+2</f>
        <v>2026</v>
      </c>
      <c r="K102" s="54">
        <v>4.0199999999999996</v>
      </c>
      <c r="L102" s="49">
        <v>0.39</v>
      </c>
      <c r="M102" s="55">
        <v>0.1</v>
      </c>
      <c r="N102" s="56">
        <f>((K102*G102)*L102)*0.00220462*(1-M102)</f>
        <v>0.27063637337879998</v>
      </c>
      <c r="O102" s="57"/>
      <c r="P102" s="58">
        <f>P103*$N102*0.66667</f>
        <v>405.95658984100027</v>
      </c>
      <c r="Q102" s="58">
        <f>Q103*$N102*0.66667</f>
        <v>270.63772656066686</v>
      </c>
      <c r="R102" s="58">
        <f>R103*$N102*0.66667</f>
        <v>180.42515104044458</v>
      </c>
      <c r="S102" s="58">
        <f>S103*$N102*0.66667</f>
        <v>180.42515104044458</v>
      </c>
      <c r="T102" s="58">
        <f t="shared" ref="T102:AA102" si="174">T103*$N102*0.66667</f>
        <v>90.212575520222288</v>
      </c>
      <c r="U102" s="58">
        <f t="shared" si="174"/>
        <v>90.212575520222288</v>
      </c>
      <c r="V102" s="58">
        <f t="shared" si="174"/>
        <v>90.212575520222288</v>
      </c>
      <c r="W102" s="58">
        <f t="shared" si="174"/>
        <v>0</v>
      </c>
      <c r="X102" s="58">
        <f t="shared" si="174"/>
        <v>0</v>
      </c>
      <c r="Y102" s="58">
        <f t="shared" si="174"/>
        <v>0</v>
      </c>
      <c r="Z102" s="58">
        <f t="shared" si="174"/>
        <v>0</v>
      </c>
      <c r="AA102" s="58">
        <f t="shared" si="174"/>
        <v>0</v>
      </c>
      <c r="AB102" s="59">
        <f>SUM(P102:AA102)</f>
        <v>1308.0823450432233</v>
      </c>
      <c r="AC102" s="54">
        <v>0.17</v>
      </c>
      <c r="AD102" s="60"/>
      <c r="AE102" s="60"/>
      <c r="AF102" s="49">
        <v>0.39</v>
      </c>
      <c r="AG102" s="55">
        <v>0.3</v>
      </c>
      <c r="AH102" s="62">
        <f>((SUM(AC102:AE102)*G102)*AF102)*0.00220462*(1-AG102)</f>
        <v>8.9015280354000012E-3</v>
      </c>
      <c r="AI102" s="58">
        <f>AI103*$AH102*0.66667</f>
        <v>13.352358814560267</v>
      </c>
      <c r="AJ102" s="58">
        <f t="shared" ref="AJ102:AT102" si="175">AJ103*$AH102*0.66667</f>
        <v>8.901572543040178</v>
      </c>
      <c r="AK102" s="58">
        <f t="shared" si="175"/>
        <v>5.9343816953601189</v>
      </c>
      <c r="AL102" s="58">
        <f t="shared" si="175"/>
        <v>5.9343816953601189</v>
      </c>
      <c r="AM102" s="58">
        <f t="shared" si="175"/>
        <v>2.9671908476800595</v>
      </c>
      <c r="AN102" s="58">
        <f t="shared" si="175"/>
        <v>2.9671908476800595</v>
      </c>
      <c r="AO102" s="58">
        <f t="shared" si="175"/>
        <v>2.9671908476800595</v>
      </c>
      <c r="AP102" s="58">
        <f t="shared" si="175"/>
        <v>0</v>
      </c>
      <c r="AQ102" s="58">
        <f t="shared" si="175"/>
        <v>0</v>
      </c>
      <c r="AR102" s="58">
        <f t="shared" si="175"/>
        <v>0</v>
      </c>
      <c r="AS102" s="58">
        <f t="shared" si="175"/>
        <v>0</v>
      </c>
      <c r="AT102" s="58">
        <f t="shared" si="175"/>
        <v>0</v>
      </c>
      <c r="AU102" s="59">
        <f>SUM(AI102:AT102)</f>
        <v>43.024267291360857</v>
      </c>
      <c r="AV102" s="63">
        <f>AU102+AB102</f>
        <v>1351.1066123345843</v>
      </c>
    </row>
    <row r="103" spans="1:48" ht="30">
      <c r="A103" s="64" t="s">
        <v>114</v>
      </c>
      <c r="B103" s="65"/>
      <c r="C103" s="65" t="s">
        <v>57</v>
      </c>
      <c r="D103" s="66">
        <v>0.66700000000000004</v>
      </c>
      <c r="E103" s="67"/>
      <c r="F103" s="65"/>
      <c r="G103" s="68"/>
      <c r="H103" s="68"/>
      <c r="I103" s="69"/>
      <c r="J103" s="70"/>
      <c r="K103" s="71"/>
      <c r="L103" s="65"/>
      <c r="M103" s="66"/>
      <c r="N103" s="72"/>
      <c r="O103" s="73" t="s">
        <v>58</v>
      </c>
      <c r="P103" s="74">
        <v>2250</v>
      </c>
      <c r="Q103" s="74">
        <v>1500</v>
      </c>
      <c r="R103" s="74">
        <v>1000</v>
      </c>
      <c r="S103" s="74">
        <v>1000</v>
      </c>
      <c r="T103" s="74">
        <v>500</v>
      </c>
      <c r="U103" s="74">
        <v>500</v>
      </c>
      <c r="V103" s="74">
        <v>500</v>
      </c>
      <c r="W103" s="74"/>
      <c r="X103" s="74"/>
      <c r="Y103" s="74"/>
      <c r="Z103" s="74"/>
      <c r="AA103" s="74"/>
      <c r="AB103" s="75"/>
      <c r="AC103" s="71"/>
      <c r="AD103" s="76"/>
      <c r="AE103" s="76"/>
      <c r="AF103" s="65"/>
      <c r="AG103" s="66"/>
      <c r="AH103" s="77"/>
      <c r="AI103" s="74">
        <f t="shared" ref="AI103:AT103" si="176">P103</f>
        <v>2250</v>
      </c>
      <c r="AJ103" s="74">
        <f t="shared" si="176"/>
        <v>1500</v>
      </c>
      <c r="AK103" s="74">
        <f t="shared" si="176"/>
        <v>1000</v>
      </c>
      <c r="AL103" s="74">
        <f t="shared" si="176"/>
        <v>1000</v>
      </c>
      <c r="AM103" s="74">
        <f t="shared" si="176"/>
        <v>500</v>
      </c>
      <c r="AN103" s="74">
        <f t="shared" si="176"/>
        <v>500</v>
      </c>
      <c r="AO103" s="74">
        <f t="shared" si="176"/>
        <v>500</v>
      </c>
      <c r="AP103" s="74">
        <f t="shared" si="176"/>
        <v>0</v>
      </c>
      <c r="AQ103" s="74">
        <f t="shared" si="176"/>
        <v>0</v>
      </c>
      <c r="AR103" s="74">
        <f t="shared" si="176"/>
        <v>0</v>
      </c>
      <c r="AS103" s="74">
        <f t="shared" si="176"/>
        <v>0</v>
      </c>
      <c r="AT103" s="74">
        <f t="shared" si="176"/>
        <v>0</v>
      </c>
      <c r="AU103" s="75"/>
      <c r="AV103" s="78"/>
    </row>
    <row r="104" spans="1:48" ht="15.6" hidden="1">
      <c r="A104" s="48" t="s">
        <v>115</v>
      </c>
      <c r="B104" s="49" t="s">
        <v>49</v>
      </c>
      <c r="C104" s="50" t="s">
        <v>85</v>
      </c>
      <c r="D104" s="50" t="s">
        <v>92</v>
      </c>
      <c r="E104" s="50" t="s">
        <v>93</v>
      </c>
      <c r="F104" s="49">
        <v>2029</v>
      </c>
      <c r="G104" s="51">
        <v>2000</v>
      </c>
      <c r="H104" s="51" t="s">
        <v>66</v>
      </c>
      <c r="I104" s="81"/>
      <c r="J104" s="82"/>
      <c r="K104" s="54">
        <v>1.04</v>
      </c>
      <c r="L104" s="49">
        <v>0.31</v>
      </c>
      <c r="M104" s="55">
        <v>0</v>
      </c>
      <c r="N104" s="56">
        <f>((K104*G104)*L104)*0.00220462*(1-M104)</f>
        <v>1.4215389759999999</v>
      </c>
      <c r="O104" s="80"/>
      <c r="P104" s="58">
        <f>P108*$N104</f>
        <v>0</v>
      </c>
      <c r="Q104" s="58">
        <f>Q108*$N104</f>
        <v>0</v>
      </c>
      <c r="R104" s="58">
        <f>R108*$N104</f>
        <v>0</v>
      </c>
      <c r="S104" s="58">
        <f>S108*$N104</f>
        <v>0</v>
      </c>
      <c r="T104" s="58">
        <f t="shared" ref="T104:AA104" si="177">T108*$N104</f>
        <v>0</v>
      </c>
      <c r="U104" s="58">
        <f t="shared" si="177"/>
        <v>0</v>
      </c>
      <c r="V104" s="58">
        <f t="shared" si="177"/>
        <v>0</v>
      </c>
      <c r="W104" s="58">
        <f t="shared" si="177"/>
        <v>0</v>
      </c>
      <c r="X104" s="58">
        <f t="shared" si="177"/>
        <v>0</v>
      </c>
      <c r="Y104" s="58">
        <f t="shared" si="177"/>
        <v>0</v>
      </c>
      <c r="Z104" s="58">
        <f t="shared" si="177"/>
        <v>0</v>
      </c>
      <c r="AA104" s="58">
        <f t="shared" si="177"/>
        <v>0</v>
      </c>
      <c r="AB104" s="59">
        <f>SUM(P104:AA104)</f>
        <v>0</v>
      </c>
      <c r="AC104" s="83"/>
      <c r="AD104" s="85">
        <v>5.0000000000000001E-3</v>
      </c>
      <c r="AE104" s="86"/>
      <c r="AF104" s="49">
        <v>0.31</v>
      </c>
      <c r="AG104" s="55">
        <v>0</v>
      </c>
      <c r="AH104" s="62">
        <f>((SUM(AC104:AE104)*G104)*AF104)*0.00220462</f>
        <v>6.8343220000000003E-3</v>
      </c>
      <c r="AI104" s="58">
        <f>AI108*$AH104</f>
        <v>0</v>
      </c>
      <c r="AJ104" s="58">
        <f t="shared" ref="AJ104:AT104" si="178">AJ108*$AH104</f>
        <v>0</v>
      </c>
      <c r="AK104" s="58">
        <f t="shared" si="178"/>
        <v>0</v>
      </c>
      <c r="AL104" s="58">
        <f t="shared" si="178"/>
        <v>0</v>
      </c>
      <c r="AM104" s="58">
        <f t="shared" si="178"/>
        <v>0</v>
      </c>
      <c r="AN104" s="58">
        <f t="shared" si="178"/>
        <v>0</v>
      </c>
      <c r="AO104" s="58">
        <f t="shared" si="178"/>
        <v>0</v>
      </c>
      <c r="AP104" s="58">
        <f t="shared" si="178"/>
        <v>0</v>
      </c>
      <c r="AQ104" s="58">
        <f t="shared" si="178"/>
        <v>0</v>
      </c>
      <c r="AR104" s="58">
        <f t="shared" si="178"/>
        <v>0</v>
      </c>
      <c r="AS104" s="58">
        <f t="shared" si="178"/>
        <v>0</v>
      </c>
      <c r="AT104" s="58">
        <f t="shared" si="178"/>
        <v>0</v>
      </c>
      <c r="AU104" s="59">
        <f>SUM(AI104:AT104)</f>
        <v>0</v>
      </c>
      <c r="AV104" s="63">
        <f>AU104+AB104</f>
        <v>0</v>
      </c>
    </row>
    <row r="105" spans="1:48" ht="15.6" hidden="1">
      <c r="A105" s="48" t="s">
        <v>115</v>
      </c>
      <c r="B105" s="49" t="s">
        <v>49</v>
      </c>
      <c r="C105" s="50" t="s">
        <v>85</v>
      </c>
      <c r="D105" s="50" t="s">
        <v>92</v>
      </c>
      <c r="E105" s="50" t="s">
        <v>94</v>
      </c>
      <c r="F105" s="49">
        <v>2029</v>
      </c>
      <c r="G105" s="51">
        <v>2000</v>
      </c>
      <c r="H105" s="51" t="s">
        <v>66</v>
      </c>
      <c r="I105" s="81"/>
      <c r="J105" s="82"/>
      <c r="K105" s="54">
        <v>1.04</v>
      </c>
      <c r="L105" s="49">
        <v>0.31</v>
      </c>
      <c r="M105" s="55">
        <v>0</v>
      </c>
      <c r="N105" s="56">
        <f>((K105*G105)*L105)*0.00220462*(1-M105)</f>
        <v>1.4215389759999999</v>
      </c>
      <c r="O105" s="80"/>
      <c r="P105" s="58">
        <f>P108*$N105</f>
        <v>0</v>
      </c>
      <c r="Q105" s="58">
        <f>Q108*$N105</f>
        <v>0</v>
      </c>
      <c r="R105" s="58">
        <f>R108*$N105</f>
        <v>0</v>
      </c>
      <c r="S105" s="58">
        <f>S108*$N105</f>
        <v>0</v>
      </c>
      <c r="T105" s="58">
        <f t="shared" ref="T105:AA105" si="179">T108*$N105</f>
        <v>0</v>
      </c>
      <c r="U105" s="58">
        <f t="shared" si="179"/>
        <v>0</v>
      </c>
      <c r="V105" s="58">
        <f t="shared" si="179"/>
        <v>0</v>
      </c>
      <c r="W105" s="58">
        <f t="shared" si="179"/>
        <v>0</v>
      </c>
      <c r="X105" s="58">
        <f t="shared" si="179"/>
        <v>0</v>
      </c>
      <c r="Y105" s="58">
        <f t="shared" si="179"/>
        <v>0</v>
      </c>
      <c r="Z105" s="58">
        <f t="shared" si="179"/>
        <v>0</v>
      </c>
      <c r="AA105" s="58">
        <f t="shared" si="179"/>
        <v>0</v>
      </c>
      <c r="AB105" s="59">
        <f>SUM(P105:AA105)</f>
        <v>0</v>
      </c>
      <c r="AC105" s="83"/>
      <c r="AD105" s="85">
        <v>5.0000000000000001E-3</v>
      </c>
      <c r="AE105" s="86"/>
      <c r="AF105" s="49">
        <v>0.31</v>
      </c>
      <c r="AG105" s="55">
        <v>0</v>
      </c>
      <c r="AH105" s="62">
        <f>((SUM(AC105:AE105)*G105)*AF105)*0.00220462</f>
        <v>6.8343220000000003E-3</v>
      </c>
      <c r="AI105" s="58">
        <f>AI108*$AH105</f>
        <v>0</v>
      </c>
      <c r="AJ105" s="58">
        <f t="shared" ref="AJ105:AT105" si="180">AJ108*$AH105</f>
        <v>0</v>
      </c>
      <c r="AK105" s="58">
        <f t="shared" si="180"/>
        <v>0</v>
      </c>
      <c r="AL105" s="58">
        <f t="shared" si="180"/>
        <v>0</v>
      </c>
      <c r="AM105" s="58">
        <f t="shared" si="180"/>
        <v>0</v>
      </c>
      <c r="AN105" s="58">
        <f t="shared" si="180"/>
        <v>0</v>
      </c>
      <c r="AO105" s="58">
        <f t="shared" si="180"/>
        <v>0</v>
      </c>
      <c r="AP105" s="58">
        <f t="shared" si="180"/>
        <v>0</v>
      </c>
      <c r="AQ105" s="58">
        <f t="shared" si="180"/>
        <v>0</v>
      </c>
      <c r="AR105" s="58">
        <f t="shared" si="180"/>
        <v>0</v>
      </c>
      <c r="AS105" s="58">
        <f t="shared" si="180"/>
        <v>0</v>
      </c>
      <c r="AT105" s="58">
        <f t="shared" si="180"/>
        <v>0</v>
      </c>
      <c r="AU105" s="59">
        <f>SUM(AI105:AT105)</f>
        <v>0</v>
      </c>
      <c r="AV105" s="63">
        <f>AU105+AB105</f>
        <v>0</v>
      </c>
    </row>
    <row r="106" spans="1:48" ht="15.6" hidden="1">
      <c r="A106" s="48" t="s">
        <v>115</v>
      </c>
      <c r="B106" s="49" t="s">
        <v>52</v>
      </c>
      <c r="C106" s="49" t="s">
        <v>53</v>
      </c>
      <c r="D106" s="50" t="s">
        <v>61</v>
      </c>
      <c r="E106" s="50" t="s">
        <v>62</v>
      </c>
      <c r="F106" s="49">
        <v>2029</v>
      </c>
      <c r="G106" s="51">
        <v>162</v>
      </c>
      <c r="H106" s="51" t="s">
        <v>63</v>
      </c>
      <c r="I106" s="81"/>
      <c r="J106" s="82"/>
      <c r="K106" s="56">
        <v>3.22</v>
      </c>
      <c r="L106" s="49">
        <v>0.39</v>
      </c>
      <c r="M106" s="55">
        <v>0</v>
      </c>
      <c r="N106" s="56">
        <f>((K106*G106)*L106)*0.00220462*(1-M106)</f>
        <v>0.44850701095200002</v>
      </c>
      <c r="O106" s="80"/>
      <c r="P106" s="58">
        <f>P108*$N106*0.66667</f>
        <v>0</v>
      </c>
      <c r="Q106" s="58">
        <f>Q108*$N106*0.66667</f>
        <v>0</v>
      </c>
      <c r="R106" s="58">
        <f>R108*$N106*0.66667</f>
        <v>0</v>
      </c>
      <c r="S106" s="58">
        <f>S108*$N106*0.66667</f>
        <v>0</v>
      </c>
      <c r="T106" s="58">
        <f t="shared" ref="T106:AA106" si="181">T108*$N106*0.66667</f>
        <v>0</v>
      </c>
      <c r="U106" s="58">
        <f t="shared" si="181"/>
        <v>0</v>
      </c>
      <c r="V106" s="58">
        <f t="shared" si="181"/>
        <v>0</v>
      </c>
      <c r="W106" s="58">
        <f t="shared" si="181"/>
        <v>0</v>
      </c>
      <c r="X106" s="58">
        <f t="shared" si="181"/>
        <v>0</v>
      </c>
      <c r="Y106" s="58">
        <f t="shared" si="181"/>
        <v>0</v>
      </c>
      <c r="Z106" s="58">
        <f t="shared" si="181"/>
        <v>0</v>
      </c>
      <c r="AA106" s="58">
        <f t="shared" si="181"/>
        <v>0</v>
      </c>
      <c r="AB106" s="59">
        <f>SUM(P106:AA106)</f>
        <v>0</v>
      </c>
      <c r="AC106" s="83"/>
      <c r="AD106" s="60"/>
      <c r="AE106" s="84">
        <v>1.2999999999999999E-2</v>
      </c>
      <c r="AF106" s="49">
        <v>0.39</v>
      </c>
      <c r="AG106" s="55">
        <v>0</v>
      </c>
      <c r="AH106" s="62">
        <f>((SUM(AC106:AE106)*G106)*AF106)*0.00220462</f>
        <v>1.8107425908E-3</v>
      </c>
      <c r="AI106" s="58">
        <f>AI108*$AH106*0.66667</f>
        <v>0</v>
      </c>
      <c r="AJ106" s="58">
        <f t="shared" ref="AJ106:AT106" si="182">AJ108*$AH106*0.66667</f>
        <v>0</v>
      </c>
      <c r="AK106" s="58">
        <f t="shared" si="182"/>
        <v>0</v>
      </c>
      <c r="AL106" s="58">
        <f t="shared" si="182"/>
        <v>0</v>
      </c>
      <c r="AM106" s="58">
        <f t="shared" si="182"/>
        <v>0</v>
      </c>
      <c r="AN106" s="58">
        <f t="shared" si="182"/>
        <v>0</v>
      </c>
      <c r="AO106" s="58">
        <f t="shared" si="182"/>
        <v>0</v>
      </c>
      <c r="AP106" s="58">
        <f t="shared" si="182"/>
        <v>0</v>
      </c>
      <c r="AQ106" s="58">
        <f t="shared" si="182"/>
        <v>0</v>
      </c>
      <c r="AR106" s="58">
        <f t="shared" si="182"/>
        <v>0</v>
      </c>
      <c r="AS106" s="58">
        <f t="shared" si="182"/>
        <v>0</v>
      </c>
      <c r="AT106" s="58">
        <f t="shared" si="182"/>
        <v>0</v>
      </c>
      <c r="AU106" s="59">
        <f>SUM(AI106:AT106)</f>
        <v>0</v>
      </c>
      <c r="AV106" s="63">
        <f>AU106+AB106</f>
        <v>0</v>
      </c>
    </row>
    <row r="107" spans="1:48" ht="15.6" hidden="1">
      <c r="A107" s="48" t="s">
        <v>115</v>
      </c>
      <c r="B107" s="49" t="s">
        <v>52</v>
      </c>
      <c r="C107" s="49" t="s">
        <v>53</v>
      </c>
      <c r="D107" s="50" t="s">
        <v>61</v>
      </c>
      <c r="E107" s="50" t="s">
        <v>62</v>
      </c>
      <c r="F107" s="49">
        <v>2029</v>
      </c>
      <c r="G107" s="51">
        <v>162</v>
      </c>
      <c r="H107" s="51" t="s">
        <v>63</v>
      </c>
      <c r="I107" s="81"/>
      <c r="J107" s="82"/>
      <c r="K107" s="56">
        <v>3.22</v>
      </c>
      <c r="L107" s="49">
        <v>0.39</v>
      </c>
      <c r="M107" s="55">
        <v>0</v>
      </c>
      <c r="N107" s="56">
        <f>((K107*G107)*L107)*0.00220462*(1-M107)</f>
        <v>0.44850701095200002</v>
      </c>
      <c r="O107" s="80"/>
      <c r="P107" s="58">
        <f>P108*$N107*0.66667</f>
        <v>0</v>
      </c>
      <c r="Q107" s="58">
        <f>Q108*$N107*0.66667</f>
        <v>0</v>
      </c>
      <c r="R107" s="58">
        <f>R108*$N107*0.66667</f>
        <v>0</v>
      </c>
      <c r="S107" s="58">
        <f>S108*$N107*0.66667</f>
        <v>0</v>
      </c>
      <c r="T107" s="58">
        <f t="shared" ref="T107:AA107" si="183">T108*$N107*0.66667</f>
        <v>0</v>
      </c>
      <c r="U107" s="58">
        <f t="shared" si="183"/>
        <v>0</v>
      </c>
      <c r="V107" s="58">
        <f t="shared" si="183"/>
        <v>0</v>
      </c>
      <c r="W107" s="58">
        <f t="shared" si="183"/>
        <v>0</v>
      </c>
      <c r="X107" s="58">
        <f t="shared" si="183"/>
        <v>0</v>
      </c>
      <c r="Y107" s="58">
        <f t="shared" si="183"/>
        <v>0</v>
      </c>
      <c r="Z107" s="58">
        <f t="shared" si="183"/>
        <v>0</v>
      </c>
      <c r="AA107" s="58">
        <f t="shared" si="183"/>
        <v>0</v>
      </c>
      <c r="AB107" s="59">
        <f>SUM(P107:AA107)</f>
        <v>0</v>
      </c>
      <c r="AC107" s="83"/>
      <c r="AD107" s="60"/>
      <c r="AE107" s="84">
        <v>1.2999999999999999E-2</v>
      </c>
      <c r="AF107" s="49">
        <v>0.39</v>
      </c>
      <c r="AG107" s="55">
        <v>0</v>
      </c>
      <c r="AH107" s="62">
        <f>((SUM(AC107:AE107)*G107)*AF107)*0.00220462</f>
        <v>1.8107425908E-3</v>
      </c>
      <c r="AI107" s="58">
        <f>AI108*$AH107*0.66667</f>
        <v>0</v>
      </c>
      <c r="AJ107" s="58">
        <f t="shared" ref="AJ107:AT107" si="184">AJ108*$AH107*0.66667</f>
        <v>0</v>
      </c>
      <c r="AK107" s="58">
        <f t="shared" si="184"/>
        <v>0</v>
      </c>
      <c r="AL107" s="58">
        <f t="shared" si="184"/>
        <v>0</v>
      </c>
      <c r="AM107" s="58">
        <f t="shared" si="184"/>
        <v>0</v>
      </c>
      <c r="AN107" s="58">
        <f t="shared" si="184"/>
        <v>0</v>
      </c>
      <c r="AO107" s="58">
        <f t="shared" si="184"/>
        <v>0</v>
      </c>
      <c r="AP107" s="58">
        <f t="shared" si="184"/>
        <v>0</v>
      </c>
      <c r="AQ107" s="58">
        <f t="shared" si="184"/>
        <v>0</v>
      </c>
      <c r="AR107" s="58">
        <f t="shared" si="184"/>
        <v>0</v>
      </c>
      <c r="AS107" s="58">
        <f t="shared" si="184"/>
        <v>0</v>
      </c>
      <c r="AT107" s="58">
        <f t="shared" si="184"/>
        <v>0</v>
      </c>
      <c r="AU107" s="59">
        <f>SUM(AI107:AT107)</f>
        <v>0</v>
      </c>
      <c r="AV107" s="63">
        <f>AU107+AB107</f>
        <v>0</v>
      </c>
    </row>
    <row r="108" spans="1:48" ht="30" hidden="1">
      <c r="A108" s="64" t="s">
        <v>116</v>
      </c>
      <c r="B108" s="65"/>
      <c r="C108" s="65" t="s">
        <v>57</v>
      </c>
      <c r="D108" s="66">
        <v>0.66700000000000004</v>
      </c>
      <c r="E108" s="67"/>
      <c r="F108" s="65"/>
      <c r="G108" s="68"/>
      <c r="H108" s="68"/>
      <c r="I108" s="69"/>
      <c r="J108" s="70"/>
      <c r="K108" s="71"/>
      <c r="L108" s="65"/>
      <c r="M108" s="66"/>
      <c r="N108" s="72"/>
      <c r="O108" s="73" t="s">
        <v>58</v>
      </c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5"/>
      <c r="AC108" s="71"/>
      <c r="AD108" s="76"/>
      <c r="AE108" s="76"/>
      <c r="AF108" s="65"/>
      <c r="AG108" s="66"/>
      <c r="AH108" s="77"/>
      <c r="AI108" s="74">
        <f t="shared" ref="AI108:AT108" si="185">P108</f>
        <v>0</v>
      </c>
      <c r="AJ108" s="74">
        <f t="shared" si="185"/>
        <v>0</v>
      </c>
      <c r="AK108" s="74">
        <f t="shared" si="185"/>
        <v>0</v>
      </c>
      <c r="AL108" s="74">
        <f t="shared" si="185"/>
        <v>0</v>
      </c>
      <c r="AM108" s="74">
        <f t="shared" si="185"/>
        <v>0</v>
      </c>
      <c r="AN108" s="74">
        <f t="shared" si="185"/>
        <v>0</v>
      </c>
      <c r="AO108" s="74">
        <f t="shared" si="185"/>
        <v>0</v>
      </c>
      <c r="AP108" s="74">
        <f t="shared" si="185"/>
        <v>0</v>
      </c>
      <c r="AQ108" s="74">
        <f t="shared" si="185"/>
        <v>0</v>
      </c>
      <c r="AR108" s="74">
        <f t="shared" si="185"/>
        <v>0</v>
      </c>
      <c r="AS108" s="74">
        <f t="shared" si="185"/>
        <v>0</v>
      </c>
      <c r="AT108" s="74">
        <f t="shared" si="185"/>
        <v>0</v>
      </c>
      <c r="AU108" s="75"/>
      <c r="AV108" s="78"/>
    </row>
    <row r="109" spans="1:48" ht="15.6">
      <c r="A109" s="87" t="s">
        <v>117</v>
      </c>
      <c r="B109" s="49" t="s">
        <v>49</v>
      </c>
      <c r="C109" s="50" t="s">
        <v>85</v>
      </c>
      <c r="D109" s="50" t="s">
        <v>118</v>
      </c>
      <c r="E109" s="50" t="s">
        <v>119</v>
      </c>
      <c r="F109" s="49">
        <v>2007</v>
      </c>
      <c r="G109" s="51">
        <v>1410</v>
      </c>
      <c r="H109" s="51">
        <v>2</v>
      </c>
      <c r="I109" s="52">
        <v>2024</v>
      </c>
      <c r="J109" s="53">
        <f>I109+2</f>
        <v>2026</v>
      </c>
      <c r="K109" s="54">
        <v>5.08</v>
      </c>
      <c r="L109" s="49">
        <v>0.31</v>
      </c>
      <c r="M109" s="55">
        <v>0.1</v>
      </c>
      <c r="N109" s="56">
        <f>((K109*G109)*L109)*0.00220462*(1-M109)</f>
        <v>4.4057593459440003</v>
      </c>
      <c r="O109" s="57"/>
      <c r="P109" s="58">
        <f>P113*$N109</f>
        <v>5507.1991824300003</v>
      </c>
      <c r="Q109" s="58">
        <f>Q113*$N109</f>
        <v>4405.7593459440004</v>
      </c>
      <c r="R109" s="58">
        <f>R113*$N109</f>
        <v>0</v>
      </c>
      <c r="S109" s="58">
        <f>S113*$N109</f>
        <v>0</v>
      </c>
      <c r="T109" s="58">
        <f t="shared" ref="T109:AA109" si="186">T113*$N109</f>
        <v>0</v>
      </c>
      <c r="U109" s="58">
        <f t="shared" si="186"/>
        <v>0</v>
      </c>
      <c r="V109" s="58">
        <f t="shared" si="186"/>
        <v>0</v>
      </c>
      <c r="W109" s="58">
        <f t="shared" si="186"/>
        <v>0</v>
      </c>
      <c r="X109" s="58">
        <f t="shared" si="186"/>
        <v>0</v>
      </c>
      <c r="Y109" s="58">
        <f t="shared" si="186"/>
        <v>0</v>
      </c>
      <c r="Z109" s="58">
        <f t="shared" si="186"/>
        <v>0</v>
      </c>
      <c r="AA109" s="58">
        <f t="shared" si="186"/>
        <v>0</v>
      </c>
      <c r="AB109" s="59">
        <f>SUM(P109:AA109)</f>
        <v>9912.9585283740016</v>
      </c>
      <c r="AC109" s="54">
        <v>0.09</v>
      </c>
      <c r="AD109" s="60"/>
      <c r="AE109" s="61"/>
      <c r="AF109" s="49">
        <v>0.31</v>
      </c>
      <c r="AG109" s="55">
        <v>0.3</v>
      </c>
      <c r="AH109" s="62">
        <f>((SUM(AC109:AE109)*G109)*AF109)*0.00220462*(1-AG109)</f>
        <v>6.0709282326000001E-2</v>
      </c>
      <c r="AI109" s="58">
        <f>AI113*$AH109</f>
        <v>75.886602907500006</v>
      </c>
      <c r="AJ109" s="58">
        <f t="shared" ref="AJ109:AT109" si="187">AJ113*$AH109</f>
        <v>60.709282326</v>
      </c>
      <c r="AK109" s="58">
        <f t="shared" si="187"/>
        <v>0</v>
      </c>
      <c r="AL109" s="58">
        <f t="shared" si="187"/>
        <v>0</v>
      </c>
      <c r="AM109" s="58">
        <f t="shared" si="187"/>
        <v>0</v>
      </c>
      <c r="AN109" s="58">
        <f t="shared" si="187"/>
        <v>0</v>
      </c>
      <c r="AO109" s="58">
        <f t="shared" si="187"/>
        <v>0</v>
      </c>
      <c r="AP109" s="58">
        <f t="shared" si="187"/>
        <v>0</v>
      </c>
      <c r="AQ109" s="58">
        <f t="shared" si="187"/>
        <v>0</v>
      </c>
      <c r="AR109" s="58">
        <f t="shared" si="187"/>
        <v>0</v>
      </c>
      <c r="AS109" s="58">
        <f t="shared" si="187"/>
        <v>0</v>
      </c>
      <c r="AT109" s="58">
        <f t="shared" si="187"/>
        <v>0</v>
      </c>
      <c r="AU109" s="59">
        <f>SUM(AI109:AT109)</f>
        <v>136.59588523350001</v>
      </c>
      <c r="AV109" s="63">
        <f>AU109+AB109</f>
        <v>10049.554413607502</v>
      </c>
    </row>
    <row r="110" spans="1:48" ht="15.6">
      <c r="A110" s="87" t="s">
        <v>117</v>
      </c>
      <c r="B110" s="49" t="s">
        <v>49</v>
      </c>
      <c r="C110" s="50" t="s">
        <v>85</v>
      </c>
      <c r="D110" s="50" t="s">
        <v>118</v>
      </c>
      <c r="E110" s="50" t="s">
        <v>119</v>
      </c>
      <c r="F110" s="49">
        <v>2010</v>
      </c>
      <c r="G110" s="51">
        <v>1410</v>
      </c>
      <c r="H110" s="51">
        <v>2</v>
      </c>
      <c r="I110" s="52">
        <v>2025</v>
      </c>
      <c r="J110" s="53">
        <f>I110+2</f>
        <v>2027</v>
      </c>
      <c r="K110" s="54">
        <v>5.08</v>
      </c>
      <c r="L110" s="49">
        <v>0.31</v>
      </c>
      <c r="M110" s="55">
        <v>0.1</v>
      </c>
      <c r="N110" s="56">
        <f>((K110*G110)*L110)*0.00220462*(1-M110)</f>
        <v>4.4057593459440003</v>
      </c>
      <c r="O110" s="57"/>
      <c r="P110" s="58">
        <f>P113*$N110</f>
        <v>5507.1991824300003</v>
      </c>
      <c r="Q110" s="58">
        <f>Q113*$N110</f>
        <v>4405.7593459440004</v>
      </c>
      <c r="R110" s="58">
        <f>R113*$N110</f>
        <v>0</v>
      </c>
      <c r="S110" s="58">
        <f>S113*$N110</f>
        <v>0</v>
      </c>
      <c r="T110" s="58">
        <f t="shared" ref="T110:AA110" si="188">T113*$N110</f>
        <v>0</v>
      </c>
      <c r="U110" s="58">
        <f t="shared" si="188"/>
        <v>0</v>
      </c>
      <c r="V110" s="58">
        <f t="shared" si="188"/>
        <v>0</v>
      </c>
      <c r="W110" s="58">
        <f t="shared" si="188"/>
        <v>0</v>
      </c>
      <c r="X110" s="58">
        <f t="shared" si="188"/>
        <v>0</v>
      </c>
      <c r="Y110" s="58">
        <f t="shared" si="188"/>
        <v>0</v>
      </c>
      <c r="Z110" s="58">
        <f t="shared" si="188"/>
        <v>0</v>
      </c>
      <c r="AA110" s="58">
        <f t="shared" si="188"/>
        <v>0</v>
      </c>
      <c r="AB110" s="59">
        <f>SUM(P110:AA110)</f>
        <v>9912.9585283740016</v>
      </c>
      <c r="AC110" s="54">
        <v>0.09</v>
      </c>
      <c r="AD110" s="60"/>
      <c r="AE110" s="61"/>
      <c r="AF110" s="49">
        <v>0.31</v>
      </c>
      <c r="AG110" s="55">
        <v>0.3</v>
      </c>
      <c r="AH110" s="62">
        <f>((SUM(AC110:AE110)*G110)*AF110)*0.00220462*(1-AG110)</f>
        <v>6.0709282326000001E-2</v>
      </c>
      <c r="AI110" s="58">
        <f>AI113*$AH110</f>
        <v>75.886602907500006</v>
      </c>
      <c r="AJ110" s="58">
        <f t="shared" ref="AJ110:AT110" si="189">AJ113*$AH110</f>
        <v>60.709282326</v>
      </c>
      <c r="AK110" s="58">
        <f t="shared" si="189"/>
        <v>0</v>
      </c>
      <c r="AL110" s="58">
        <f t="shared" si="189"/>
        <v>0</v>
      </c>
      <c r="AM110" s="58">
        <f t="shared" si="189"/>
        <v>0</v>
      </c>
      <c r="AN110" s="58">
        <f t="shared" si="189"/>
        <v>0</v>
      </c>
      <c r="AO110" s="58">
        <f t="shared" si="189"/>
        <v>0</v>
      </c>
      <c r="AP110" s="58">
        <f t="shared" si="189"/>
        <v>0</v>
      </c>
      <c r="AQ110" s="58">
        <f t="shared" si="189"/>
        <v>0</v>
      </c>
      <c r="AR110" s="58">
        <f t="shared" si="189"/>
        <v>0</v>
      </c>
      <c r="AS110" s="58">
        <f t="shared" si="189"/>
        <v>0</v>
      </c>
      <c r="AT110" s="58">
        <f t="shared" si="189"/>
        <v>0</v>
      </c>
      <c r="AU110" s="59">
        <f>SUM(AI110:AT110)</f>
        <v>136.59588523350001</v>
      </c>
      <c r="AV110" s="63">
        <f>AU110+AB110</f>
        <v>10049.554413607502</v>
      </c>
    </row>
    <row r="111" spans="1:48" ht="15.6">
      <c r="A111" s="87" t="s">
        <v>117</v>
      </c>
      <c r="B111" s="49" t="s">
        <v>52</v>
      </c>
      <c r="C111" s="49" t="s">
        <v>53</v>
      </c>
      <c r="D111" s="50" t="s">
        <v>120</v>
      </c>
      <c r="E111" s="50" t="s">
        <v>113</v>
      </c>
      <c r="F111" s="49">
        <v>2008</v>
      </c>
      <c r="G111" s="51">
        <v>87</v>
      </c>
      <c r="H111" s="51">
        <v>2</v>
      </c>
      <c r="I111" s="52">
        <v>2024</v>
      </c>
      <c r="J111" s="53">
        <f>I111+2</f>
        <v>2026</v>
      </c>
      <c r="K111" s="54">
        <v>4.0199999999999996</v>
      </c>
      <c r="L111" s="49">
        <v>0.39</v>
      </c>
      <c r="M111" s="55">
        <v>0.1</v>
      </c>
      <c r="N111" s="56">
        <f>((K111*G111)*L111)*0.00220462*(1-M111)</f>
        <v>0.27063637337879998</v>
      </c>
      <c r="O111" s="57"/>
      <c r="P111" s="58">
        <f>P113*$N111*0.66667</f>
        <v>225.53143880055575</v>
      </c>
      <c r="Q111" s="58">
        <f>Q113*$N111*0.66667</f>
        <v>180.42515104044458</v>
      </c>
      <c r="R111" s="58">
        <f>R113*$N111*0.66667</f>
        <v>0</v>
      </c>
      <c r="S111" s="58">
        <f>S113*$N111*0.66667</f>
        <v>0</v>
      </c>
      <c r="T111" s="58">
        <f t="shared" ref="T111:AA111" si="190">T113*$N111*0.66667</f>
        <v>0</v>
      </c>
      <c r="U111" s="58">
        <f t="shared" si="190"/>
        <v>0</v>
      </c>
      <c r="V111" s="58">
        <f t="shared" si="190"/>
        <v>0</v>
      </c>
      <c r="W111" s="58">
        <f t="shared" si="190"/>
        <v>0</v>
      </c>
      <c r="X111" s="58">
        <f t="shared" si="190"/>
        <v>0</v>
      </c>
      <c r="Y111" s="58">
        <f t="shared" si="190"/>
        <v>0</v>
      </c>
      <c r="Z111" s="58">
        <f t="shared" si="190"/>
        <v>0</v>
      </c>
      <c r="AA111" s="58">
        <f t="shared" si="190"/>
        <v>0</v>
      </c>
      <c r="AB111" s="59">
        <f>SUM(P111:AA111)</f>
        <v>405.95658984100032</v>
      </c>
      <c r="AC111" s="54">
        <v>0.17</v>
      </c>
      <c r="AD111" s="60"/>
      <c r="AE111" s="60"/>
      <c r="AF111" s="49">
        <v>0.39</v>
      </c>
      <c r="AG111" s="55">
        <v>0.3</v>
      </c>
      <c r="AH111" s="62">
        <f>((SUM(AC111:AE111)*G111)*AF111)*0.00220462*(1-AG111)</f>
        <v>8.9015280354000012E-3</v>
      </c>
      <c r="AI111" s="58">
        <f>AI113*$AH111*0.66667</f>
        <v>7.417977119200148</v>
      </c>
      <c r="AJ111" s="58">
        <f t="shared" ref="AJ111:AT111" si="191">AJ113*$AH111*0.66667</f>
        <v>5.9343816953601189</v>
      </c>
      <c r="AK111" s="58">
        <f t="shared" si="191"/>
        <v>0</v>
      </c>
      <c r="AL111" s="58">
        <f t="shared" si="191"/>
        <v>0</v>
      </c>
      <c r="AM111" s="58">
        <f t="shared" si="191"/>
        <v>0</v>
      </c>
      <c r="AN111" s="58">
        <f t="shared" si="191"/>
        <v>0</v>
      </c>
      <c r="AO111" s="58">
        <f t="shared" si="191"/>
        <v>0</v>
      </c>
      <c r="AP111" s="58">
        <f t="shared" si="191"/>
        <v>0</v>
      </c>
      <c r="AQ111" s="58">
        <f t="shared" si="191"/>
        <v>0</v>
      </c>
      <c r="AR111" s="58">
        <f t="shared" si="191"/>
        <v>0</v>
      </c>
      <c r="AS111" s="58">
        <f t="shared" si="191"/>
        <v>0</v>
      </c>
      <c r="AT111" s="58">
        <f t="shared" si="191"/>
        <v>0</v>
      </c>
      <c r="AU111" s="59">
        <f>SUM(AI111:AT111)</f>
        <v>13.352358814560267</v>
      </c>
      <c r="AV111" s="63">
        <f>AU111+AB111</f>
        <v>419.30894865556058</v>
      </c>
    </row>
    <row r="112" spans="1:48" ht="15.6">
      <c r="A112" s="87" t="s">
        <v>117</v>
      </c>
      <c r="B112" s="49" t="s">
        <v>52</v>
      </c>
      <c r="C112" s="49" t="s">
        <v>53</v>
      </c>
      <c r="D112" s="50" t="s">
        <v>120</v>
      </c>
      <c r="E112" s="50" t="s">
        <v>113</v>
      </c>
      <c r="F112" s="49">
        <v>2008</v>
      </c>
      <c r="G112" s="51">
        <v>87</v>
      </c>
      <c r="H112" s="51">
        <v>2</v>
      </c>
      <c r="I112" s="52">
        <v>2024</v>
      </c>
      <c r="J112" s="53">
        <f>I112+2</f>
        <v>2026</v>
      </c>
      <c r="K112" s="54">
        <v>4.0199999999999996</v>
      </c>
      <c r="L112" s="49">
        <v>0.39</v>
      </c>
      <c r="M112" s="55">
        <v>0.1</v>
      </c>
      <c r="N112" s="56">
        <f>((K112*G112)*L112)*0.00220462*(1-M112)</f>
        <v>0.27063637337879998</v>
      </c>
      <c r="O112" s="57"/>
      <c r="P112" s="58">
        <f>P113*$N112*0.66667</f>
        <v>225.53143880055575</v>
      </c>
      <c r="Q112" s="58">
        <f>Q113*$N112*0.66667</f>
        <v>180.42515104044458</v>
      </c>
      <c r="R112" s="58">
        <f>R113*$N112*0.66667</f>
        <v>0</v>
      </c>
      <c r="S112" s="58">
        <f>S113*$N112*0.66667</f>
        <v>0</v>
      </c>
      <c r="T112" s="58">
        <f t="shared" ref="T112:AA112" si="192">T113*$N112*0.66667</f>
        <v>0</v>
      </c>
      <c r="U112" s="58">
        <f t="shared" si="192"/>
        <v>0</v>
      </c>
      <c r="V112" s="58">
        <f t="shared" si="192"/>
        <v>0</v>
      </c>
      <c r="W112" s="58">
        <f t="shared" si="192"/>
        <v>0</v>
      </c>
      <c r="X112" s="58">
        <f t="shared" si="192"/>
        <v>0</v>
      </c>
      <c r="Y112" s="58">
        <f t="shared" si="192"/>
        <v>0</v>
      </c>
      <c r="Z112" s="58">
        <f t="shared" si="192"/>
        <v>0</v>
      </c>
      <c r="AA112" s="58">
        <f t="shared" si="192"/>
        <v>0</v>
      </c>
      <c r="AB112" s="59">
        <f>SUM(P112:AA112)</f>
        <v>405.95658984100032</v>
      </c>
      <c r="AC112" s="54">
        <v>0.17</v>
      </c>
      <c r="AD112" s="60"/>
      <c r="AE112" s="60"/>
      <c r="AF112" s="49">
        <v>0.39</v>
      </c>
      <c r="AG112" s="55">
        <v>0.3</v>
      </c>
      <c r="AH112" s="62">
        <f>((SUM(AC112:AE112)*G112)*AF112)*0.00220462*(1-AG112)</f>
        <v>8.9015280354000012E-3</v>
      </c>
      <c r="AI112" s="58">
        <f>AI113*$AH112*0.66667</f>
        <v>7.417977119200148</v>
      </c>
      <c r="AJ112" s="58">
        <f t="shared" ref="AJ112:AT112" si="193">AJ113*$AH112*0.66667</f>
        <v>5.9343816953601189</v>
      </c>
      <c r="AK112" s="58">
        <f t="shared" si="193"/>
        <v>0</v>
      </c>
      <c r="AL112" s="58">
        <f t="shared" si="193"/>
        <v>0</v>
      </c>
      <c r="AM112" s="58">
        <f t="shared" si="193"/>
        <v>0</v>
      </c>
      <c r="AN112" s="58">
        <f t="shared" si="193"/>
        <v>0</v>
      </c>
      <c r="AO112" s="58">
        <f t="shared" si="193"/>
        <v>0</v>
      </c>
      <c r="AP112" s="58">
        <f t="shared" si="193"/>
        <v>0</v>
      </c>
      <c r="AQ112" s="58">
        <f t="shared" si="193"/>
        <v>0</v>
      </c>
      <c r="AR112" s="58">
        <f t="shared" si="193"/>
        <v>0</v>
      </c>
      <c r="AS112" s="58">
        <f t="shared" si="193"/>
        <v>0</v>
      </c>
      <c r="AT112" s="58">
        <f t="shared" si="193"/>
        <v>0</v>
      </c>
      <c r="AU112" s="59">
        <f>SUM(AI112:AT112)</f>
        <v>13.352358814560267</v>
      </c>
      <c r="AV112" s="63">
        <f>AU112+AB112</f>
        <v>419.30894865556058</v>
      </c>
    </row>
    <row r="113" spans="1:48" ht="30">
      <c r="A113" s="64" t="s">
        <v>121</v>
      </c>
      <c r="B113" s="65"/>
      <c r="C113" s="65" t="s">
        <v>57</v>
      </c>
      <c r="D113" s="66">
        <v>0.66700000000000004</v>
      </c>
      <c r="E113" s="67"/>
      <c r="F113" s="65"/>
      <c r="G113" s="68"/>
      <c r="H113" s="68"/>
      <c r="I113" s="69"/>
      <c r="J113" s="70"/>
      <c r="K113" s="71"/>
      <c r="L113" s="65"/>
      <c r="M113" s="66"/>
      <c r="N113" s="72"/>
      <c r="O113" s="73" t="s">
        <v>58</v>
      </c>
      <c r="P113" s="74">
        <v>1250</v>
      </c>
      <c r="Q113" s="74">
        <v>1000</v>
      </c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5"/>
      <c r="AC113" s="71"/>
      <c r="AD113" s="76"/>
      <c r="AE113" s="76"/>
      <c r="AF113" s="65"/>
      <c r="AG113" s="66"/>
      <c r="AH113" s="77"/>
      <c r="AI113" s="74">
        <f t="shared" ref="AI113:AT113" si="194">P113</f>
        <v>1250</v>
      </c>
      <c r="AJ113" s="74">
        <f t="shared" si="194"/>
        <v>1000</v>
      </c>
      <c r="AK113" s="74">
        <f t="shared" si="194"/>
        <v>0</v>
      </c>
      <c r="AL113" s="74">
        <f t="shared" si="194"/>
        <v>0</v>
      </c>
      <c r="AM113" s="74">
        <f t="shared" si="194"/>
        <v>0</v>
      </c>
      <c r="AN113" s="74">
        <f t="shared" si="194"/>
        <v>0</v>
      </c>
      <c r="AO113" s="74">
        <f t="shared" si="194"/>
        <v>0</v>
      </c>
      <c r="AP113" s="74">
        <f t="shared" si="194"/>
        <v>0</v>
      </c>
      <c r="AQ113" s="74">
        <f t="shared" si="194"/>
        <v>0</v>
      </c>
      <c r="AR113" s="74">
        <f t="shared" si="194"/>
        <v>0</v>
      </c>
      <c r="AS113" s="74">
        <f t="shared" si="194"/>
        <v>0</v>
      </c>
      <c r="AT113" s="74">
        <f t="shared" si="194"/>
        <v>0</v>
      </c>
      <c r="AU113" s="75"/>
      <c r="AV113" s="78"/>
    </row>
    <row r="114" spans="1:48" ht="15.6">
      <c r="A114" s="89" t="s">
        <v>122</v>
      </c>
      <c r="B114" s="49" t="s">
        <v>49</v>
      </c>
      <c r="C114" s="50" t="s">
        <v>85</v>
      </c>
      <c r="D114" s="50" t="s">
        <v>123</v>
      </c>
      <c r="E114" s="50" t="s">
        <v>124</v>
      </c>
      <c r="F114" s="49">
        <v>2017</v>
      </c>
      <c r="G114" s="51">
        <v>3433</v>
      </c>
      <c r="H114" s="51">
        <v>4</v>
      </c>
      <c r="I114" s="79">
        <v>2027</v>
      </c>
      <c r="J114" s="53">
        <f>I114+2</f>
        <v>2029</v>
      </c>
      <c r="K114" s="54">
        <v>1.04</v>
      </c>
      <c r="L114" s="49">
        <v>0.31</v>
      </c>
      <c r="M114" s="55">
        <v>0</v>
      </c>
      <c r="N114" s="56">
        <f>((K114*G114)*L114)*0.00220462*(1-M114)</f>
        <v>2.4400716523040002</v>
      </c>
      <c r="O114" s="80"/>
      <c r="P114" s="58">
        <f>P118*$N114</f>
        <v>4880.1433046080001</v>
      </c>
      <c r="Q114" s="58">
        <f>Q118*$N114</f>
        <v>4880.1433046080001</v>
      </c>
      <c r="R114" s="58">
        <f>R118*$N114</f>
        <v>5490.1612176840008</v>
      </c>
      <c r="S114" s="58">
        <f>S118*$N114</f>
        <v>3660.1074784560005</v>
      </c>
      <c r="T114" s="58">
        <f t="shared" ref="T114:AA114" si="195">T118*$N114</f>
        <v>4880.1433046080001</v>
      </c>
      <c r="U114" s="58">
        <f t="shared" si="195"/>
        <v>5490.1612176840008</v>
      </c>
      <c r="V114" s="58">
        <f t="shared" si="195"/>
        <v>4880.1433046080001</v>
      </c>
      <c r="W114" s="58">
        <f t="shared" si="195"/>
        <v>4880.1433046080001</v>
      </c>
      <c r="X114" s="58">
        <f t="shared" si="195"/>
        <v>6100.1791307600006</v>
      </c>
      <c r="Y114" s="58">
        <f t="shared" si="195"/>
        <v>4880.1433046080001</v>
      </c>
      <c r="Z114" s="58">
        <f t="shared" si="195"/>
        <v>4880.1433046080001</v>
      </c>
      <c r="AA114" s="58">
        <f t="shared" si="195"/>
        <v>6100.1791307600006</v>
      </c>
      <c r="AB114" s="59">
        <f>SUM(P114:AA114)</f>
        <v>61001.79130759999</v>
      </c>
      <c r="AC114" s="54">
        <v>0.03</v>
      </c>
      <c r="AD114" s="85"/>
      <c r="AE114" s="86"/>
      <c r="AF114" s="49">
        <v>0.31</v>
      </c>
      <c r="AG114" s="55">
        <v>0.3</v>
      </c>
      <c r="AH114" s="62">
        <f>((SUM(AC114:AE114)*G114)*AF114)*0.00220462*(1-AG114)</f>
        <v>4.92706775946E-2</v>
      </c>
      <c r="AI114" s="58">
        <f>AI118*$AH114</f>
        <v>98.541355189200004</v>
      </c>
      <c r="AJ114" s="58">
        <f t="shared" ref="AJ114:AT114" si="196">AJ118*$AH114</f>
        <v>98.541355189200004</v>
      </c>
      <c r="AK114" s="58">
        <f t="shared" si="196"/>
        <v>110.85902458785</v>
      </c>
      <c r="AL114" s="58">
        <f t="shared" si="196"/>
        <v>73.906016391899996</v>
      </c>
      <c r="AM114" s="58">
        <f t="shared" si="196"/>
        <v>98.541355189200004</v>
      </c>
      <c r="AN114" s="58">
        <f t="shared" si="196"/>
        <v>110.85902458785</v>
      </c>
      <c r="AO114" s="58">
        <f t="shared" si="196"/>
        <v>98.541355189200004</v>
      </c>
      <c r="AP114" s="58">
        <f t="shared" si="196"/>
        <v>98.541355189200004</v>
      </c>
      <c r="AQ114" s="58">
        <f t="shared" si="196"/>
        <v>123.1766939865</v>
      </c>
      <c r="AR114" s="58">
        <f t="shared" si="196"/>
        <v>98.541355189200004</v>
      </c>
      <c r="AS114" s="58">
        <f t="shared" si="196"/>
        <v>98.541355189200004</v>
      </c>
      <c r="AT114" s="58">
        <f t="shared" si="196"/>
        <v>123.1766939865</v>
      </c>
      <c r="AU114" s="59">
        <f>SUM(AI114:AT114)</f>
        <v>1231.766939865</v>
      </c>
      <c r="AV114" s="63">
        <f>AU114+AB114</f>
        <v>62233.558247464993</v>
      </c>
    </row>
    <row r="115" spans="1:48" ht="15.6">
      <c r="A115" s="89" t="s">
        <v>122</v>
      </c>
      <c r="B115" s="49" t="s">
        <v>49</v>
      </c>
      <c r="C115" s="50" t="s">
        <v>85</v>
      </c>
      <c r="D115" s="50" t="s">
        <v>123</v>
      </c>
      <c r="E115" s="50" t="s">
        <v>124</v>
      </c>
      <c r="F115" s="49">
        <v>2017</v>
      </c>
      <c r="G115" s="51">
        <v>3433</v>
      </c>
      <c r="H115" s="51">
        <v>4</v>
      </c>
      <c r="I115" s="79">
        <v>2027</v>
      </c>
      <c r="J115" s="53">
        <f>I115+2</f>
        <v>2029</v>
      </c>
      <c r="K115" s="54">
        <v>1.04</v>
      </c>
      <c r="L115" s="49">
        <v>0.31</v>
      </c>
      <c r="M115" s="55">
        <v>0</v>
      </c>
      <c r="N115" s="56">
        <f>((K115*G115)*L115)*0.00220462*(1-M115)</f>
        <v>2.4400716523040002</v>
      </c>
      <c r="O115" s="80"/>
      <c r="P115" s="58">
        <f>P118*$N115</f>
        <v>4880.1433046080001</v>
      </c>
      <c r="Q115" s="58">
        <f>Q118*$N115</f>
        <v>4880.1433046080001</v>
      </c>
      <c r="R115" s="58">
        <f>R118*$N115</f>
        <v>5490.1612176840008</v>
      </c>
      <c r="S115" s="58">
        <f>S118*$N115</f>
        <v>3660.1074784560005</v>
      </c>
      <c r="T115" s="58">
        <f t="shared" ref="T115:AA115" si="197">T118*$N115</f>
        <v>4880.1433046080001</v>
      </c>
      <c r="U115" s="58">
        <f t="shared" si="197"/>
        <v>5490.1612176840008</v>
      </c>
      <c r="V115" s="58">
        <f t="shared" si="197"/>
        <v>4880.1433046080001</v>
      </c>
      <c r="W115" s="58">
        <f t="shared" si="197"/>
        <v>4880.1433046080001</v>
      </c>
      <c r="X115" s="58">
        <f t="shared" si="197"/>
        <v>6100.1791307600006</v>
      </c>
      <c r="Y115" s="58">
        <f t="shared" si="197"/>
        <v>4880.1433046080001</v>
      </c>
      <c r="Z115" s="58">
        <f t="shared" si="197"/>
        <v>4880.1433046080001</v>
      </c>
      <c r="AA115" s="58">
        <f t="shared" si="197"/>
        <v>6100.1791307600006</v>
      </c>
      <c r="AB115" s="59">
        <f>SUM(P115:AA115)</f>
        <v>61001.79130759999</v>
      </c>
      <c r="AC115" s="54">
        <v>0.03</v>
      </c>
      <c r="AD115" s="85"/>
      <c r="AE115" s="86"/>
      <c r="AF115" s="49">
        <v>0.31</v>
      </c>
      <c r="AG115" s="55">
        <v>0.3</v>
      </c>
      <c r="AH115" s="62">
        <f>((SUM(AC115:AE115)*G115)*AF115)*0.00220462*(1-AG115)</f>
        <v>4.92706775946E-2</v>
      </c>
      <c r="AI115" s="58">
        <f>AI118*$AH115</f>
        <v>98.541355189200004</v>
      </c>
      <c r="AJ115" s="58">
        <f t="shared" ref="AJ115:AT115" si="198">AJ118*$AH115</f>
        <v>98.541355189200004</v>
      </c>
      <c r="AK115" s="58">
        <f t="shared" si="198"/>
        <v>110.85902458785</v>
      </c>
      <c r="AL115" s="58">
        <f t="shared" si="198"/>
        <v>73.906016391899996</v>
      </c>
      <c r="AM115" s="58">
        <f t="shared" si="198"/>
        <v>98.541355189200004</v>
      </c>
      <c r="AN115" s="58">
        <f t="shared" si="198"/>
        <v>110.85902458785</v>
      </c>
      <c r="AO115" s="58">
        <f t="shared" si="198"/>
        <v>98.541355189200004</v>
      </c>
      <c r="AP115" s="58">
        <f t="shared" si="198"/>
        <v>98.541355189200004</v>
      </c>
      <c r="AQ115" s="58">
        <f t="shared" si="198"/>
        <v>123.1766939865</v>
      </c>
      <c r="AR115" s="58">
        <f t="shared" si="198"/>
        <v>98.541355189200004</v>
      </c>
      <c r="AS115" s="58">
        <f t="shared" si="198"/>
        <v>98.541355189200004</v>
      </c>
      <c r="AT115" s="58">
        <f t="shared" si="198"/>
        <v>123.1766939865</v>
      </c>
      <c r="AU115" s="59">
        <f>SUM(AI115:AT115)</f>
        <v>1231.766939865</v>
      </c>
      <c r="AV115" s="63">
        <f>AU115+AB115</f>
        <v>62233.558247464993</v>
      </c>
    </row>
    <row r="116" spans="1:48" ht="15.6">
      <c r="A116" s="89" t="s">
        <v>122</v>
      </c>
      <c r="B116" s="49" t="s">
        <v>52</v>
      </c>
      <c r="C116" s="49" t="s">
        <v>53</v>
      </c>
      <c r="D116" s="50" t="s">
        <v>125</v>
      </c>
      <c r="E116" s="50" t="s">
        <v>126</v>
      </c>
      <c r="F116" s="49">
        <v>2017</v>
      </c>
      <c r="G116" s="51">
        <v>245</v>
      </c>
      <c r="H116" s="51">
        <v>3</v>
      </c>
      <c r="I116" s="79">
        <v>2027</v>
      </c>
      <c r="J116" s="53">
        <f>I116+2</f>
        <v>2029</v>
      </c>
      <c r="K116" s="54">
        <v>3.22</v>
      </c>
      <c r="L116" s="49">
        <v>0.39</v>
      </c>
      <c r="M116" s="55">
        <v>0.1</v>
      </c>
      <c r="N116" s="56">
        <f>((K116*G116)*L116)*0.00220462*(1-M116)</f>
        <v>0.61046787601800012</v>
      </c>
      <c r="O116" s="80"/>
      <c r="P116" s="58">
        <f>P118*$N116*0.66667</f>
        <v>813.96123780984021</v>
      </c>
      <c r="Q116" s="58">
        <f>Q118*$N116*0.66667</f>
        <v>813.96123780984021</v>
      </c>
      <c r="R116" s="58">
        <f>R118*$N116*0.66667</f>
        <v>915.70639253607033</v>
      </c>
      <c r="S116" s="58">
        <f>S118*$N116*0.66667</f>
        <v>610.47092835738022</v>
      </c>
      <c r="T116" s="58">
        <f t="shared" ref="T116:AA116" si="199">T118*$N116*0.66667</f>
        <v>813.96123780984021</v>
      </c>
      <c r="U116" s="58">
        <f t="shared" si="199"/>
        <v>915.70639253607033</v>
      </c>
      <c r="V116" s="58">
        <f t="shared" si="199"/>
        <v>813.96123780984021</v>
      </c>
      <c r="W116" s="58">
        <f t="shared" si="199"/>
        <v>813.96123780984021</v>
      </c>
      <c r="X116" s="58">
        <f t="shared" si="199"/>
        <v>1017.4515472623003</v>
      </c>
      <c r="Y116" s="58">
        <f t="shared" si="199"/>
        <v>813.96123780984021</v>
      </c>
      <c r="Z116" s="58">
        <f t="shared" si="199"/>
        <v>813.96123780984021</v>
      </c>
      <c r="AA116" s="58">
        <f t="shared" si="199"/>
        <v>1017.4515472623003</v>
      </c>
      <c r="AB116" s="59">
        <f>SUM(P116:AA116)</f>
        <v>10174.515472623005</v>
      </c>
      <c r="AC116" s="54">
        <v>7.0000000000000007E-2</v>
      </c>
      <c r="AD116" s="60"/>
      <c r="AE116" s="84"/>
      <c r="AF116" s="49">
        <v>0.39</v>
      </c>
      <c r="AG116" s="55">
        <v>0.3</v>
      </c>
      <c r="AH116" s="62">
        <f>((SUM(AC116:AE116)*G116)*AF116)*0.00220462*(1-AG116)</f>
        <v>1.0321920609000002E-2</v>
      </c>
      <c r="AI116" s="58">
        <f>AI118*$AH116*0.66667</f>
        <v>13.762629624804061</v>
      </c>
      <c r="AJ116" s="58">
        <f t="shared" ref="AJ116:AT116" si="200">AJ118*$AH116*0.66667</f>
        <v>13.762629624804061</v>
      </c>
      <c r="AK116" s="58">
        <f t="shared" si="200"/>
        <v>15.482958327904569</v>
      </c>
      <c r="AL116" s="58">
        <f t="shared" si="200"/>
        <v>10.321972218603046</v>
      </c>
      <c r="AM116" s="58">
        <f t="shared" si="200"/>
        <v>13.762629624804061</v>
      </c>
      <c r="AN116" s="58">
        <f t="shared" si="200"/>
        <v>15.482958327904569</v>
      </c>
      <c r="AO116" s="58">
        <f t="shared" si="200"/>
        <v>13.762629624804061</v>
      </c>
      <c r="AP116" s="58">
        <f t="shared" si="200"/>
        <v>13.762629624804061</v>
      </c>
      <c r="AQ116" s="58">
        <f t="shared" si="200"/>
        <v>17.203287031005075</v>
      </c>
      <c r="AR116" s="58">
        <f t="shared" si="200"/>
        <v>13.762629624804061</v>
      </c>
      <c r="AS116" s="58">
        <f t="shared" si="200"/>
        <v>13.762629624804061</v>
      </c>
      <c r="AT116" s="58">
        <f t="shared" si="200"/>
        <v>17.203287031005075</v>
      </c>
      <c r="AU116" s="59">
        <f>SUM(AI116:AT116)</f>
        <v>172.03287031005073</v>
      </c>
      <c r="AV116" s="63">
        <f>AU116+AB116</f>
        <v>10346.548342933056</v>
      </c>
    </row>
    <row r="117" spans="1:48" ht="15.6">
      <c r="A117" s="89" t="s">
        <v>122</v>
      </c>
      <c r="B117" s="49" t="s">
        <v>52</v>
      </c>
      <c r="C117" s="49" t="s">
        <v>53</v>
      </c>
      <c r="D117" s="50" t="s">
        <v>125</v>
      </c>
      <c r="E117" s="50" t="s">
        <v>126</v>
      </c>
      <c r="F117" s="49">
        <v>2017</v>
      </c>
      <c r="G117" s="51">
        <v>245</v>
      </c>
      <c r="H117" s="51">
        <v>3</v>
      </c>
      <c r="I117" s="79">
        <v>2027</v>
      </c>
      <c r="J117" s="53">
        <f>I117+2</f>
        <v>2029</v>
      </c>
      <c r="K117" s="54">
        <v>3.22</v>
      </c>
      <c r="L117" s="49">
        <v>0.39</v>
      </c>
      <c r="M117" s="55">
        <v>0.1</v>
      </c>
      <c r="N117" s="56">
        <f>((K117*G117)*L117)*0.00220462*(1-M117)</f>
        <v>0.61046787601800012</v>
      </c>
      <c r="O117" s="80"/>
      <c r="P117" s="58">
        <f>P118*$N117*0.66667</f>
        <v>813.96123780984021</v>
      </c>
      <c r="Q117" s="58">
        <f>Q118*$N117*0.66667</f>
        <v>813.96123780984021</v>
      </c>
      <c r="R117" s="58">
        <f>R118*$N117*0.66667</f>
        <v>915.70639253607033</v>
      </c>
      <c r="S117" s="58">
        <f>S118*$N117*0.66667</f>
        <v>610.47092835738022</v>
      </c>
      <c r="T117" s="58">
        <f t="shared" ref="T117:AA117" si="201">T118*$N117*0.66667</f>
        <v>813.96123780984021</v>
      </c>
      <c r="U117" s="58">
        <f t="shared" si="201"/>
        <v>915.70639253607033</v>
      </c>
      <c r="V117" s="58">
        <f t="shared" si="201"/>
        <v>813.96123780984021</v>
      </c>
      <c r="W117" s="58">
        <f t="shared" si="201"/>
        <v>813.96123780984021</v>
      </c>
      <c r="X117" s="58">
        <f t="shared" si="201"/>
        <v>1017.4515472623003</v>
      </c>
      <c r="Y117" s="58">
        <f t="shared" si="201"/>
        <v>813.96123780984021</v>
      </c>
      <c r="Z117" s="58">
        <f t="shared" si="201"/>
        <v>813.96123780984021</v>
      </c>
      <c r="AA117" s="58">
        <f t="shared" si="201"/>
        <v>1017.4515472623003</v>
      </c>
      <c r="AB117" s="59">
        <f>SUM(P117:AA117)</f>
        <v>10174.515472623005</v>
      </c>
      <c r="AC117" s="54">
        <v>7.0000000000000007E-2</v>
      </c>
      <c r="AD117" s="60"/>
      <c r="AE117" s="84"/>
      <c r="AF117" s="49">
        <v>0.39</v>
      </c>
      <c r="AG117" s="55">
        <v>0.3</v>
      </c>
      <c r="AH117" s="62">
        <f>((SUM(AC117:AE117)*G117)*AF117)*0.00220462*(1-AG117)</f>
        <v>1.0321920609000002E-2</v>
      </c>
      <c r="AI117" s="58">
        <f>AI118*$AH117*0.66667</f>
        <v>13.762629624804061</v>
      </c>
      <c r="AJ117" s="58">
        <f t="shared" ref="AJ117:AT117" si="202">AJ118*$AH117*0.66667</f>
        <v>13.762629624804061</v>
      </c>
      <c r="AK117" s="58">
        <f t="shared" si="202"/>
        <v>15.482958327904569</v>
      </c>
      <c r="AL117" s="58">
        <f t="shared" si="202"/>
        <v>10.321972218603046</v>
      </c>
      <c r="AM117" s="58">
        <f t="shared" si="202"/>
        <v>13.762629624804061</v>
      </c>
      <c r="AN117" s="58">
        <f t="shared" si="202"/>
        <v>15.482958327904569</v>
      </c>
      <c r="AO117" s="58">
        <f t="shared" si="202"/>
        <v>13.762629624804061</v>
      </c>
      <c r="AP117" s="58">
        <f t="shared" si="202"/>
        <v>13.762629624804061</v>
      </c>
      <c r="AQ117" s="58">
        <f t="shared" si="202"/>
        <v>17.203287031005075</v>
      </c>
      <c r="AR117" s="58">
        <f t="shared" si="202"/>
        <v>13.762629624804061</v>
      </c>
      <c r="AS117" s="58">
        <f t="shared" si="202"/>
        <v>13.762629624804061</v>
      </c>
      <c r="AT117" s="58">
        <f t="shared" si="202"/>
        <v>17.203287031005075</v>
      </c>
      <c r="AU117" s="59">
        <f>SUM(AI117:AT117)</f>
        <v>172.03287031005073</v>
      </c>
      <c r="AV117" s="63">
        <f>AU117+AB117</f>
        <v>10346.548342933056</v>
      </c>
    </row>
    <row r="118" spans="1:48" ht="30">
      <c r="A118" s="64" t="s">
        <v>127</v>
      </c>
      <c r="B118" s="65"/>
      <c r="C118" s="65" t="s">
        <v>57</v>
      </c>
      <c r="D118" s="66">
        <v>0.66700000000000004</v>
      </c>
      <c r="E118" s="67"/>
      <c r="F118" s="65"/>
      <c r="G118" s="68"/>
      <c r="H118" s="68"/>
      <c r="I118" s="69"/>
      <c r="J118" s="70"/>
      <c r="K118" s="71"/>
      <c r="L118" s="65"/>
      <c r="M118" s="66"/>
      <c r="N118" s="72"/>
      <c r="O118" s="73" t="s">
        <v>58</v>
      </c>
      <c r="P118" s="74">
        <v>2000</v>
      </c>
      <c r="Q118" s="74">
        <v>2000</v>
      </c>
      <c r="R118" s="74">
        <v>2250</v>
      </c>
      <c r="S118" s="74">
        <v>1500</v>
      </c>
      <c r="T118" s="74">
        <v>2000</v>
      </c>
      <c r="U118" s="74">
        <v>2250</v>
      </c>
      <c r="V118" s="74">
        <v>2000</v>
      </c>
      <c r="W118" s="74">
        <v>2000</v>
      </c>
      <c r="X118" s="74">
        <v>2500</v>
      </c>
      <c r="Y118" s="74">
        <v>2000</v>
      </c>
      <c r="Z118" s="74">
        <v>2000</v>
      </c>
      <c r="AA118" s="74">
        <v>2500</v>
      </c>
      <c r="AB118" s="75"/>
      <c r="AC118" s="71"/>
      <c r="AD118" s="76"/>
      <c r="AE118" s="76"/>
      <c r="AF118" s="65"/>
      <c r="AG118" s="66"/>
      <c r="AH118" s="77"/>
      <c r="AI118" s="74">
        <f t="shared" ref="AI118:AT118" si="203">P118</f>
        <v>2000</v>
      </c>
      <c r="AJ118" s="74">
        <f t="shared" si="203"/>
        <v>2000</v>
      </c>
      <c r="AK118" s="74">
        <f t="shared" si="203"/>
        <v>2250</v>
      </c>
      <c r="AL118" s="74">
        <f t="shared" si="203"/>
        <v>1500</v>
      </c>
      <c r="AM118" s="74">
        <f t="shared" si="203"/>
        <v>2000</v>
      </c>
      <c r="AN118" s="74">
        <f t="shared" si="203"/>
        <v>2250</v>
      </c>
      <c r="AO118" s="74">
        <f t="shared" si="203"/>
        <v>2000</v>
      </c>
      <c r="AP118" s="74">
        <f t="shared" si="203"/>
        <v>2000</v>
      </c>
      <c r="AQ118" s="74">
        <f t="shared" si="203"/>
        <v>2500</v>
      </c>
      <c r="AR118" s="74">
        <f t="shared" si="203"/>
        <v>2000</v>
      </c>
      <c r="AS118" s="74">
        <f t="shared" si="203"/>
        <v>2000</v>
      </c>
      <c r="AT118" s="74">
        <f t="shared" si="203"/>
        <v>2500</v>
      </c>
      <c r="AU118" s="75"/>
      <c r="AV118" s="78"/>
    </row>
    <row r="119" spans="1:48" ht="15.6" hidden="1">
      <c r="A119" s="89" t="s">
        <v>128</v>
      </c>
      <c r="B119" s="49" t="s">
        <v>49</v>
      </c>
      <c r="C119" s="50" t="s">
        <v>85</v>
      </c>
      <c r="D119" s="50" t="s">
        <v>123</v>
      </c>
      <c r="E119" s="50" t="s">
        <v>124</v>
      </c>
      <c r="F119" s="49">
        <v>2017</v>
      </c>
      <c r="G119" s="51">
        <v>3433</v>
      </c>
      <c r="H119" s="51" t="s">
        <v>66</v>
      </c>
      <c r="I119" s="81"/>
      <c r="J119" s="82"/>
      <c r="K119" s="54">
        <v>1.04</v>
      </c>
      <c r="L119" s="49">
        <v>0.31</v>
      </c>
      <c r="M119" s="55">
        <v>0</v>
      </c>
      <c r="N119" s="56">
        <f>((K119*G119)*L119)*0.00220462*(1-M119)</f>
        <v>2.4400716523040002</v>
      </c>
      <c r="O119" s="80"/>
      <c r="P119" s="58">
        <f>P123*$N119</f>
        <v>0</v>
      </c>
      <c r="Q119" s="58">
        <f>Q123*$N119</f>
        <v>0</v>
      </c>
      <c r="R119" s="58">
        <f>R123*$N119</f>
        <v>0</v>
      </c>
      <c r="S119" s="58">
        <f>S123*$N119</f>
        <v>0</v>
      </c>
      <c r="T119" s="58">
        <f t="shared" ref="T119:AA119" si="204">T123*$N119</f>
        <v>0</v>
      </c>
      <c r="U119" s="58">
        <f t="shared" si="204"/>
        <v>0</v>
      </c>
      <c r="V119" s="58">
        <f t="shared" si="204"/>
        <v>0</v>
      </c>
      <c r="W119" s="58">
        <f t="shared" si="204"/>
        <v>0</v>
      </c>
      <c r="X119" s="58">
        <f t="shared" si="204"/>
        <v>0</v>
      </c>
      <c r="Y119" s="58">
        <f t="shared" si="204"/>
        <v>0</v>
      </c>
      <c r="Z119" s="58">
        <f t="shared" si="204"/>
        <v>0</v>
      </c>
      <c r="AA119" s="58">
        <f t="shared" si="204"/>
        <v>0</v>
      </c>
      <c r="AB119" s="59">
        <f>SUM(P119:AA119)</f>
        <v>0</v>
      </c>
      <c r="AC119" s="83"/>
      <c r="AD119" s="85">
        <v>5.0000000000000001E-3</v>
      </c>
      <c r="AE119" s="86"/>
      <c r="AF119" s="49">
        <v>0.31</v>
      </c>
      <c r="AG119" s="55">
        <v>0</v>
      </c>
      <c r="AH119" s="62">
        <f>((SUM(AC119:AE119)*G119)*AF119)*0.00220462*(1-AG119)</f>
        <v>1.1731113712999999E-2</v>
      </c>
      <c r="AI119" s="58">
        <f>AI123*$AH119</f>
        <v>0</v>
      </c>
      <c r="AJ119" s="58">
        <f t="shared" ref="AJ119:AT119" si="205">AJ123*$AH119</f>
        <v>0</v>
      </c>
      <c r="AK119" s="58">
        <f t="shared" si="205"/>
        <v>0</v>
      </c>
      <c r="AL119" s="58">
        <f t="shared" si="205"/>
        <v>0</v>
      </c>
      <c r="AM119" s="58">
        <f t="shared" si="205"/>
        <v>0</v>
      </c>
      <c r="AN119" s="58">
        <f t="shared" si="205"/>
        <v>0</v>
      </c>
      <c r="AO119" s="58">
        <f t="shared" si="205"/>
        <v>0</v>
      </c>
      <c r="AP119" s="58">
        <f t="shared" si="205"/>
        <v>0</v>
      </c>
      <c r="AQ119" s="58">
        <f t="shared" si="205"/>
        <v>0</v>
      </c>
      <c r="AR119" s="58">
        <f t="shared" si="205"/>
        <v>0</v>
      </c>
      <c r="AS119" s="58">
        <f t="shared" si="205"/>
        <v>0</v>
      </c>
      <c r="AT119" s="58">
        <f t="shared" si="205"/>
        <v>0</v>
      </c>
      <c r="AU119" s="59">
        <f>SUM(AI119:AT119)</f>
        <v>0</v>
      </c>
      <c r="AV119" s="63">
        <f>AU119+AB119</f>
        <v>0</v>
      </c>
    </row>
    <row r="120" spans="1:48" ht="15.6" hidden="1">
      <c r="A120" s="89" t="s">
        <v>128</v>
      </c>
      <c r="B120" s="49" t="s">
        <v>49</v>
      </c>
      <c r="C120" s="50" t="s">
        <v>85</v>
      </c>
      <c r="D120" s="50" t="s">
        <v>123</v>
      </c>
      <c r="E120" s="50" t="s">
        <v>124</v>
      </c>
      <c r="F120" s="49">
        <v>2017</v>
      </c>
      <c r="G120" s="51">
        <v>3433</v>
      </c>
      <c r="H120" s="51" t="s">
        <v>66</v>
      </c>
      <c r="I120" s="81"/>
      <c r="J120" s="82"/>
      <c r="K120" s="54">
        <v>1.04</v>
      </c>
      <c r="L120" s="49">
        <v>0.31</v>
      </c>
      <c r="M120" s="55">
        <v>0</v>
      </c>
      <c r="N120" s="56">
        <f>((K120*G120)*L120)*0.00220462*(1-M120)</f>
        <v>2.4400716523040002</v>
      </c>
      <c r="O120" s="80"/>
      <c r="P120" s="58">
        <f>P123*$N120</f>
        <v>0</v>
      </c>
      <c r="Q120" s="58">
        <f>Q123*$N120</f>
        <v>0</v>
      </c>
      <c r="R120" s="58">
        <f>R123*$N120</f>
        <v>0</v>
      </c>
      <c r="S120" s="58">
        <f>S123*$N120</f>
        <v>0</v>
      </c>
      <c r="T120" s="58">
        <f t="shared" ref="T120:AA120" si="206">T123*$N120</f>
        <v>0</v>
      </c>
      <c r="U120" s="58">
        <f t="shared" si="206"/>
        <v>0</v>
      </c>
      <c r="V120" s="58">
        <f t="shared" si="206"/>
        <v>0</v>
      </c>
      <c r="W120" s="58">
        <f t="shared" si="206"/>
        <v>0</v>
      </c>
      <c r="X120" s="58">
        <f t="shared" si="206"/>
        <v>0</v>
      </c>
      <c r="Y120" s="58">
        <f t="shared" si="206"/>
        <v>0</v>
      </c>
      <c r="Z120" s="58">
        <f t="shared" si="206"/>
        <v>0</v>
      </c>
      <c r="AA120" s="58">
        <f t="shared" si="206"/>
        <v>0</v>
      </c>
      <c r="AB120" s="59">
        <f>SUM(P120:AA120)</f>
        <v>0</v>
      </c>
      <c r="AC120" s="83"/>
      <c r="AD120" s="85">
        <v>5.0000000000000001E-3</v>
      </c>
      <c r="AE120" s="86"/>
      <c r="AF120" s="49">
        <v>0.31</v>
      </c>
      <c r="AG120" s="55">
        <v>0</v>
      </c>
      <c r="AH120" s="62">
        <f>((SUM(AC120:AE120)*G120)*AF120)*0.00220462*(1-AG120)</f>
        <v>1.1731113712999999E-2</v>
      </c>
      <c r="AI120" s="58">
        <f>AI123*$AH120</f>
        <v>0</v>
      </c>
      <c r="AJ120" s="58">
        <f t="shared" ref="AJ120:AT120" si="207">AJ123*$AH120</f>
        <v>0</v>
      </c>
      <c r="AK120" s="58">
        <f t="shared" si="207"/>
        <v>0</v>
      </c>
      <c r="AL120" s="58">
        <f t="shared" si="207"/>
        <v>0</v>
      </c>
      <c r="AM120" s="58">
        <f t="shared" si="207"/>
        <v>0</v>
      </c>
      <c r="AN120" s="58">
        <f t="shared" si="207"/>
        <v>0</v>
      </c>
      <c r="AO120" s="58">
        <f t="shared" si="207"/>
        <v>0</v>
      </c>
      <c r="AP120" s="58">
        <f t="shared" si="207"/>
        <v>0</v>
      </c>
      <c r="AQ120" s="58">
        <f t="shared" si="207"/>
        <v>0</v>
      </c>
      <c r="AR120" s="58">
        <f t="shared" si="207"/>
        <v>0</v>
      </c>
      <c r="AS120" s="58">
        <f t="shared" si="207"/>
        <v>0</v>
      </c>
      <c r="AT120" s="58">
        <f t="shared" si="207"/>
        <v>0</v>
      </c>
      <c r="AU120" s="59">
        <f>SUM(AI120:AT120)</f>
        <v>0</v>
      </c>
      <c r="AV120" s="63">
        <f>AU120+AB120</f>
        <v>0</v>
      </c>
    </row>
    <row r="121" spans="1:48" ht="15.6" hidden="1">
      <c r="A121" s="89" t="s">
        <v>128</v>
      </c>
      <c r="B121" s="49" t="s">
        <v>52</v>
      </c>
      <c r="C121" s="49" t="s">
        <v>53</v>
      </c>
      <c r="D121" s="50" t="s">
        <v>125</v>
      </c>
      <c r="E121" s="50" t="s">
        <v>126</v>
      </c>
      <c r="F121" s="49">
        <v>2017</v>
      </c>
      <c r="G121" s="51">
        <v>245</v>
      </c>
      <c r="H121" s="51" t="s">
        <v>63</v>
      </c>
      <c r="I121" s="81"/>
      <c r="J121" s="82"/>
      <c r="K121" s="56">
        <v>3.22</v>
      </c>
      <c r="L121" s="49">
        <v>0.39</v>
      </c>
      <c r="M121" s="55">
        <v>0</v>
      </c>
      <c r="N121" s="56">
        <f>((K121*G121)*L121)*0.00220462*(1-M121)</f>
        <v>0.67829764002000015</v>
      </c>
      <c r="O121" s="80"/>
      <c r="P121" s="58">
        <f>P123*$N121*0.66667</f>
        <v>0</v>
      </c>
      <c r="Q121" s="58">
        <f>Q123*$N121*0.66667</f>
        <v>0</v>
      </c>
      <c r="R121" s="58">
        <f>R123*$N121*0.66667</f>
        <v>0</v>
      </c>
      <c r="S121" s="58">
        <f>S123*$N121*0.66667</f>
        <v>0</v>
      </c>
      <c r="T121" s="58">
        <f t="shared" ref="T121:AA121" si="208">T123*$N121*0.66667</f>
        <v>0</v>
      </c>
      <c r="U121" s="58">
        <f t="shared" si="208"/>
        <v>0</v>
      </c>
      <c r="V121" s="58">
        <f t="shared" si="208"/>
        <v>0</v>
      </c>
      <c r="W121" s="58">
        <f t="shared" si="208"/>
        <v>0</v>
      </c>
      <c r="X121" s="58">
        <f t="shared" si="208"/>
        <v>0</v>
      </c>
      <c r="Y121" s="58">
        <f t="shared" si="208"/>
        <v>0</v>
      </c>
      <c r="Z121" s="58">
        <f t="shared" si="208"/>
        <v>0</v>
      </c>
      <c r="AA121" s="58">
        <f t="shared" si="208"/>
        <v>0</v>
      </c>
      <c r="AB121" s="59">
        <f>SUM(P121:AA121)</f>
        <v>0</v>
      </c>
      <c r="AC121" s="83"/>
      <c r="AD121" s="60"/>
      <c r="AE121" s="84">
        <v>1.2999999999999999E-2</v>
      </c>
      <c r="AF121" s="49">
        <v>0.39</v>
      </c>
      <c r="AG121" s="55">
        <v>0</v>
      </c>
      <c r="AH121" s="62">
        <f>((SUM(AC121:AE121)*G121)*AF121)*0.00220462*(1-AG121)</f>
        <v>2.7384687330000001E-3</v>
      </c>
      <c r="AI121" s="58">
        <f>AI123*$AH121*0.66667</f>
        <v>0</v>
      </c>
      <c r="AJ121" s="58">
        <f t="shared" ref="AJ121:AT121" si="209">AJ123*$AH121*0.66667</f>
        <v>0</v>
      </c>
      <c r="AK121" s="58">
        <f t="shared" si="209"/>
        <v>0</v>
      </c>
      <c r="AL121" s="58">
        <f t="shared" si="209"/>
        <v>0</v>
      </c>
      <c r="AM121" s="58">
        <f t="shared" si="209"/>
        <v>0</v>
      </c>
      <c r="AN121" s="58">
        <f t="shared" si="209"/>
        <v>0</v>
      </c>
      <c r="AO121" s="58">
        <f t="shared" si="209"/>
        <v>0</v>
      </c>
      <c r="AP121" s="58">
        <f t="shared" si="209"/>
        <v>0</v>
      </c>
      <c r="AQ121" s="58">
        <f t="shared" si="209"/>
        <v>0</v>
      </c>
      <c r="AR121" s="58">
        <f t="shared" si="209"/>
        <v>0</v>
      </c>
      <c r="AS121" s="58">
        <f t="shared" si="209"/>
        <v>0</v>
      </c>
      <c r="AT121" s="58">
        <f t="shared" si="209"/>
        <v>0</v>
      </c>
      <c r="AU121" s="59">
        <f>SUM(AI121:AT121)</f>
        <v>0</v>
      </c>
      <c r="AV121" s="63">
        <f>AU121+AB121</f>
        <v>0</v>
      </c>
    </row>
    <row r="122" spans="1:48" ht="15.6" hidden="1">
      <c r="A122" s="89" t="s">
        <v>128</v>
      </c>
      <c r="B122" s="49" t="s">
        <v>52</v>
      </c>
      <c r="C122" s="49" t="s">
        <v>53</v>
      </c>
      <c r="D122" s="50" t="s">
        <v>125</v>
      </c>
      <c r="E122" s="50" t="s">
        <v>126</v>
      </c>
      <c r="F122" s="49">
        <v>2017</v>
      </c>
      <c r="G122" s="51">
        <v>245</v>
      </c>
      <c r="H122" s="51" t="s">
        <v>63</v>
      </c>
      <c r="I122" s="81"/>
      <c r="J122" s="82"/>
      <c r="K122" s="56">
        <v>3.22</v>
      </c>
      <c r="L122" s="49">
        <v>0.39</v>
      </c>
      <c r="M122" s="55">
        <v>0</v>
      </c>
      <c r="N122" s="56">
        <f>((K122*G122)*L122)*0.00220462*(1-M122)</f>
        <v>0.67829764002000015</v>
      </c>
      <c r="O122" s="80"/>
      <c r="P122" s="58">
        <f>P123*$N122*0.66667</f>
        <v>0</v>
      </c>
      <c r="Q122" s="58">
        <f>Q123*$N122*0.66667</f>
        <v>0</v>
      </c>
      <c r="R122" s="58">
        <f>R123*$N122*0.66667</f>
        <v>0</v>
      </c>
      <c r="S122" s="58">
        <f>S123*$N122*0.66667</f>
        <v>0</v>
      </c>
      <c r="T122" s="58">
        <f t="shared" ref="T122:AA122" si="210">T123*$N122*0.66667</f>
        <v>0</v>
      </c>
      <c r="U122" s="58">
        <f t="shared" si="210"/>
        <v>0</v>
      </c>
      <c r="V122" s="58">
        <f t="shared" si="210"/>
        <v>0</v>
      </c>
      <c r="W122" s="58">
        <f t="shared" si="210"/>
        <v>0</v>
      </c>
      <c r="X122" s="58">
        <f t="shared" si="210"/>
        <v>0</v>
      </c>
      <c r="Y122" s="58">
        <f t="shared" si="210"/>
        <v>0</v>
      </c>
      <c r="Z122" s="58">
        <f t="shared" si="210"/>
        <v>0</v>
      </c>
      <c r="AA122" s="58">
        <f t="shared" si="210"/>
        <v>0</v>
      </c>
      <c r="AB122" s="59">
        <f>SUM(P122:AA122)</f>
        <v>0</v>
      </c>
      <c r="AC122" s="83"/>
      <c r="AD122" s="60"/>
      <c r="AE122" s="84">
        <v>1.2999999999999999E-2</v>
      </c>
      <c r="AF122" s="49">
        <v>0.39</v>
      </c>
      <c r="AG122" s="55">
        <v>0</v>
      </c>
      <c r="AH122" s="62">
        <f>((SUM(AC122:AE122)*G122)*AF122)*0.00220462*(1-AG122)</f>
        <v>2.7384687330000001E-3</v>
      </c>
      <c r="AI122" s="58">
        <f>AI123*$AH122*0.66667</f>
        <v>0</v>
      </c>
      <c r="AJ122" s="58">
        <f t="shared" ref="AJ122:AT122" si="211">AJ123*$AH122*0.66667</f>
        <v>0</v>
      </c>
      <c r="AK122" s="58">
        <f t="shared" si="211"/>
        <v>0</v>
      </c>
      <c r="AL122" s="58">
        <f t="shared" si="211"/>
        <v>0</v>
      </c>
      <c r="AM122" s="58">
        <f t="shared" si="211"/>
        <v>0</v>
      </c>
      <c r="AN122" s="58">
        <f t="shared" si="211"/>
        <v>0</v>
      </c>
      <c r="AO122" s="58">
        <f t="shared" si="211"/>
        <v>0</v>
      </c>
      <c r="AP122" s="58">
        <f t="shared" si="211"/>
        <v>0</v>
      </c>
      <c r="AQ122" s="58">
        <f t="shared" si="211"/>
        <v>0</v>
      </c>
      <c r="AR122" s="58">
        <f t="shared" si="211"/>
        <v>0</v>
      </c>
      <c r="AS122" s="58">
        <f t="shared" si="211"/>
        <v>0</v>
      </c>
      <c r="AT122" s="58">
        <f t="shared" si="211"/>
        <v>0</v>
      </c>
      <c r="AU122" s="59">
        <f>SUM(AI122:AT122)</f>
        <v>0</v>
      </c>
      <c r="AV122" s="63">
        <f>AU122+AB122</f>
        <v>0</v>
      </c>
    </row>
    <row r="123" spans="1:48" ht="30" hidden="1">
      <c r="A123" s="64" t="s">
        <v>129</v>
      </c>
      <c r="B123" s="65"/>
      <c r="C123" s="65" t="s">
        <v>57</v>
      </c>
      <c r="D123" s="66">
        <v>0.66700000000000004</v>
      </c>
      <c r="E123" s="67"/>
      <c r="F123" s="65"/>
      <c r="G123" s="68"/>
      <c r="H123" s="68"/>
      <c r="I123" s="69"/>
      <c r="J123" s="70"/>
      <c r="K123" s="71"/>
      <c r="L123" s="65"/>
      <c r="M123" s="66"/>
      <c r="N123" s="72"/>
      <c r="O123" s="73" t="s">
        <v>58</v>
      </c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5"/>
      <c r="AC123" s="71"/>
      <c r="AD123" s="76"/>
      <c r="AE123" s="76"/>
      <c r="AF123" s="65"/>
      <c r="AG123" s="66"/>
      <c r="AH123" s="77"/>
      <c r="AI123" s="74">
        <f t="shared" ref="AI123:AT123" si="212">P123</f>
        <v>0</v>
      </c>
      <c r="AJ123" s="74">
        <f t="shared" si="212"/>
        <v>0</v>
      </c>
      <c r="AK123" s="74">
        <f t="shared" si="212"/>
        <v>0</v>
      </c>
      <c r="AL123" s="74">
        <f t="shared" si="212"/>
        <v>0</v>
      </c>
      <c r="AM123" s="74">
        <f t="shared" si="212"/>
        <v>0</v>
      </c>
      <c r="AN123" s="74">
        <f t="shared" si="212"/>
        <v>0</v>
      </c>
      <c r="AO123" s="74">
        <f t="shared" si="212"/>
        <v>0</v>
      </c>
      <c r="AP123" s="74">
        <f t="shared" si="212"/>
        <v>0</v>
      </c>
      <c r="AQ123" s="74">
        <f t="shared" si="212"/>
        <v>0</v>
      </c>
      <c r="AR123" s="74">
        <f t="shared" si="212"/>
        <v>0</v>
      </c>
      <c r="AS123" s="74">
        <f t="shared" si="212"/>
        <v>0</v>
      </c>
      <c r="AT123" s="74">
        <f t="shared" si="212"/>
        <v>0</v>
      </c>
      <c r="AU123" s="75"/>
      <c r="AV123" s="78"/>
    </row>
    <row r="124" spans="1:48" ht="15.6">
      <c r="A124" s="90" t="s">
        <v>130</v>
      </c>
      <c r="B124" s="49" t="s">
        <v>49</v>
      </c>
      <c r="C124" s="50" t="s">
        <v>85</v>
      </c>
      <c r="D124" s="50" t="s">
        <v>123</v>
      </c>
      <c r="E124" s="50" t="s">
        <v>124</v>
      </c>
      <c r="F124" s="49">
        <v>2018</v>
      </c>
      <c r="G124" s="51">
        <v>3433</v>
      </c>
      <c r="H124" s="51">
        <v>4</v>
      </c>
      <c r="I124" s="79">
        <v>2027</v>
      </c>
      <c r="J124" s="53">
        <f>I124+2</f>
        <v>2029</v>
      </c>
      <c r="K124" s="54">
        <v>1.04</v>
      </c>
      <c r="L124" s="49">
        <v>0.31</v>
      </c>
      <c r="M124" s="55">
        <v>0</v>
      </c>
      <c r="N124" s="56">
        <f>((K124*G124)*L124)*0.00220462*(1-M124)</f>
        <v>2.4400716523040002</v>
      </c>
      <c r="O124" s="80"/>
      <c r="P124" s="58">
        <f>P128*$N124</f>
        <v>4880.1433046080001</v>
      </c>
      <c r="Q124" s="58">
        <f>Q128*$N124</f>
        <v>4880.1433046080001</v>
      </c>
      <c r="R124" s="58">
        <f>R128*$N124</f>
        <v>5490.1612176840008</v>
      </c>
      <c r="S124" s="58">
        <f>S128*$N124</f>
        <v>3660.1074784560005</v>
      </c>
      <c r="T124" s="58">
        <f t="shared" ref="T124:AA124" si="213">T128*$N124</f>
        <v>4880.1433046080001</v>
      </c>
      <c r="U124" s="58">
        <f t="shared" si="213"/>
        <v>4880.1433046080001</v>
      </c>
      <c r="V124" s="58">
        <f t="shared" si="213"/>
        <v>4880.1433046080001</v>
      </c>
      <c r="W124" s="58">
        <f t="shared" si="213"/>
        <v>6100.1791307600006</v>
      </c>
      <c r="X124" s="58">
        <f t="shared" si="213"/>
        <v>4880.1433046080001</v>
      </c>
      <c r="Y124" s="58">
        <f t="shared" si="213"/>
        <v>4880.1433046080001</v>
      </c>
      <c r="Z124" s="58">
        <f t="shared" si="213"/>
        <v>6100.1791307600006</v>
      </c>
      <c r="AA124" s="58">
        <f t="shared" si="213"/>
        <v>4880.1433046080001</v>
      </c>
      <c r="AB124" s="59">
        <f>SUM(P124:AA124)</f>
        <v>60391.773394523989</v>
      </c>
      <c r="AC124" s="54">
        <v>0.03</v>
      </c>
      <c r="AD124" s="85"/>
      <c r="AE124" s="86"/>
      <c r="AF124" s="49">
        <v>0.31</v>
      </c>
      <c r="AG124" s="55">
        <v>0.3</v>
      </c>
      <c r="AH124" s="62">
        <f>((SUM(AC124:AE124)*G124)*AF124)*0.00220462*(1-AG124)</f>
        <v>4.92706775946E-2</v>
      </c>
      <c r="AI124" s="58">
        <f>AI128*$AH124</f>
        <v>98.541355189200004</v>
      </c>
      <c r="AJ124" s="58">
        <f t="shared" ref="AJ124:AT124" si="214">AJ128*$AH124</f>
        <v>98.541355189200004</v>
      </c>
      <c r="AK124" s="58">
        <f t="shared" si="214"/>
        <v>110.85902458785</v>
      </c>
      <c r="AL124" s="58">
        <f t="shared" si="214"/>
        <v>73.906016391899996</v>
      </c>
      <c r="AM124" s="58">
        <f t="shared" si="214"/>
        <v>98.541355189200004</v>
      </c>
      <c r="AN124" s="58">
        <f t="shared" si="214"/>
        <v>98.541355189200004</v>
      </c>
      <c r="AO124" s="58">
        <f t="shared" si="214"/>
        <v>98.541355189200004</v>
      </c>
      <c r="AP124" s="58">
        <f t="shared" si="214"/>
        <v>123.1766939865</v>
      </c>
      <c r="AQ124" s="58">
        <f t="shared" si="214"/>
        <v>98.541355189200004</v>
      </c>
      <c r="AR124" s="58">
        <f t="shared" si="214"/>
        <v>98.541355189200004</v>
      </c>
      <c r="AS124" s="58">
        <f t="shared" si="214"/>
        <v>123.1766939865</v>
      </c>
      <c r="AT124" s="58">
        <f t="shared" si="214"/>
        <v>98.541355189200004</v>
      </c>
      <c r="AU124" s="59">
        <f>SUM(AI124:AT124)</f>
        <v>1219.4492704663498</v>
      </c>
      <c r="AV124" s="63">
        <f>AU124+AB124</f>
        <v>61611.222664990339</v>
      </c>
    </row>
    <row r="125" spans="1:48" ht="15.6">
      <c r="A125" s="90" t="s">
        <v>130</v>
      </c>
      <c r="B125" s="49" t="s">
        <v>49</v>
      </c>
      <c r="C125" s="50" t="s">
        <v>85</v>
      </c>
      <c r="D125" s="50" t="s">
        <v>123</v>
      </c>
      <c r="E125" s="50" t="s">
        <v>124</v>
      </c>
      <c r="F125" s="49">
        <v>2018</v>
      </c>
      <c r="G125" s="51">
        <v>3433</v>
      </c>
      <c r="H125" s="51">
        <v>4</v>
      </c>
      <c r="I125" s="79">
        <v>2027</v>
      </c>
      <c r="J125" s="53">
        <f>I125+2</f>
        <v>2029</v>
      </c>
      <c r="K125" s="54">
        <v>1.04</v>
      </c>
      <c r="L125" s="49">
        <v>0.31</v>
      </c>
      <c r="M125" s="55">
        <v>0</v>
      </c>
      <c r="N125" s="56">
        <f>((K125*G125)*L125)*0.00220462*(1-M125)</f>
        <v>2.4400716523040002</v>
      </c>
      <c r="O125" s="80"/>
      <c r="P125" s="58">
        <f>P128*$N125</f>
        <v>4880.1433046080001</v>
      </c>
      <c r="Q125" s="58">
        <f>Q128*$N125</f>
        <v>4880.1433046080001</v>
      </c>
      <c r="R125" s="58">
        <f>R128*$N125</f>
        <v>5490.1612176840008</v>
      </c>
      <c r="S125" s="58">
        <f>S128*$N125</f>
        <v>3660.1074784560005</v>
      </c>
      <c r="T125" s="58">
        <f t="shared" ref="T125:AA125" si="215">T128*$N125</f>
        <v>4880.1433046080001</v>
      </c>
      <c r="U125" s="58">
        <f t="shared" si="215"/>
        <v>4880.1433046080001</v>
      </c>
      <c r="V125" s="58">
        <f t="shared" si="215"/>
        <v>4880.1433046080001</v>
      </c>
      <c r="W125" s="58">
        <f t="shared" si="215"/>
        <v>6100.1791307600006</v>
      </c>
      <c r="X125" s="58">
        <f t="shared" si="215"/>
        <v>4880.1433046080001</v>
      </c>
      <c r="Y125" s="58">
        <f t="shared" si="215"/>
        <v>4880.1433046080001</v>
      </c>
      <c r="Z125" s="58">
        <f t="shared" si="215"/>
        <v>6100.1791307600006</v>
      </c>
      <c r="AA125" s="58">
        <f t="shared" si="215"/>
        <v>4880.1433046080001</v>
      </c>
      <c r="AB125" s="59">
        <f>SUM(P125:AA125)</f>
        <v>60391.773394523989</v>
      </c>
      <c r="AC125" s="54">
        <v>0.03</v>
      </c>
      <c r="AD125" s="85"/>
      <c r="AE125" s="86"/>
      <c r="AF125" s="49">
        <v>0.31</v>
      </c>
      <c r="AG125" s="55">
        <v>0.3</v>
      </c>
      <c r="AH125" s="62">
        <f>((SUM(AC125:AE125)*G125)*AF125)*0.00220462*(1-AG125)</f>
        <v>4.92706775946E-2</v>
      </c>
      <c r="AI125" s="58">
        <f>AI128*$AH125</f>
        <v>98.541355189200004</v>
      </c>
      <c r="AJ125" s="58">
        <f t="shared" ref="AJ125:AT125" si="216">AJ128*$AH125</f>
        <v>98.541355189200004</v>
      </c>
      <c r="AK125" s="58">
        <f t="shared" si="216"/>
        <v>110.85902458785</v>
      </c>
      <c r="AL125" s="58">
        <f t="shared" si="216"/>
        <v>73.906016391899996</v>
      </c>
      <c r="AM125" s="58">
        <f t="shared" si="216"/>
        <v>98.541355189200004</v>
      </c>
      <c r="AN125" s="58">
        <f t="shared" si="216"/>
        <v>98.541355189200004</v>
      </c>
      <c r="AO125" s="58">
        <f t="shared" si="216"/>
        <v>98.541355189200004</v>
      </c>
      <c r="AP125" s="58">
        <f t="shared" si="216"/>
        <v>123.1766939865</v>
      </c>
      <c r="AQ125" s="58">
        <f t="shared" si="216"/>
        <v>98.541355189200004</v>
      </c>
      <c r="AR125" s="58">
        <f t="shared" si="216"/>
        <v>98.541355189200004</v>
      </c>
      <c r="AS125" s="58">
        <f t="shared" si="216"/>
        <v>123.1766939865</v>
      </c>
      <c r="AT125" s="58">
        <f t="shared" si="216"/>
        <v>98.541355189200004</v>
      </c>
      <c r="AU125" s="59">
        <f>SUM(AI125:AT125)</f>
        <v>1219.4492704663498</v>
      </c>
      <c r="AV125" s="63">
        <f>AU125+AB125</f>
        <v>61611.222664990339</v>
      </c>
    </row>
    <row r="126" spans="1:48" ht="15.6">
      <c r="A126" s="90" t="s">
        <v>130</v>
      </c>
      <c r="B126" s="49" t="s">
        <v>52</v>
      </c>
      <c r="C126" s="49" t="s">
        <v>53</v>
      </c>
      <c r="D126" s="50" t="s">
        <v>125</v>
      </c>
      <c r="E126" s="50" t="s">
        <v>126</v>
      </c>
      <c r="F126" s="49">
        <v>2017</v>
      </c>
      <c r="G126" s="51">
        <v>245</v>
      </c>
      <c r="H126" s="51">
        <v>3</v>
      </c>
      <c r="I126" s="79">
        <v>2027</v>
      </c>
      <c r="J126" s="53">
        <f>I126+2</f>
        <v>2029</v>
      </c>
      <c r="K126" s="54">
        <v>3.22</v>
      </c>
      <c r="L126" s="49">
        <v>0.39</v>
      </c>
      <c r="M126" s="55">
        <v>0.1</v>
      </c>
      <c r="N126" s="56">
        <f>((K126*G126)*L126)*0.00220462*(1-M126)</f>
        <v>0.61046787601800012</v>
      </c>
      <c r="O126" s="80"/>
      <c r="P126" s="58">
        <f>P128*$N126*0.66667</f>
        <v>813.96123780984021</v>
      </c>
      <c r="Q126" s="58">
        <f>Q128*$N126*0.66667</f>
        <v>813.96123780984021</v>
      </c>
      <c r="R126" s="58">
        <f>R128*$N126*0.66667</f>
        <v>915.70639253607033</v>
      </c>
      <c r="S126" s="58">
        <f>S128*$N126*0.66667</f>
        <v>610.47092835738022</v>
      </c>
      <c r="T126" s="58">
        <f t="shared" ref="T126:AA126" si="217">T128*$N126*0.66667</f>
        <v>813.96123780984021</v>
      </c>
      <c r="U126" s="58">
        <f t="shared" si="217"/>
        <v>813.96123780984021</v>
      </c>
      <c r="V126" s="58">
        <f t="shared" si="217"/>
        <v>813.96123780984021</v>
      </c>
      <c r="W126" s="58">
        <f t="shared" si="217"/>
        <v>1017.4515472623003</v>
      </c>
      <c r="X126" s="58">
        <f t="shared" si="217"/>
        <v>813.96123780984021</v>
      </c>
      <c r="Y126" s="58">
        <f t="shared" si="217"/>
        <v>813.96123780984021</v>
      </c>
      <c r="Z126" s="58">
        <f t="shared" si="217"/>
        <v>1017.4515472623003</v>
      </c>
      <c r="AA126" s="58">
        <f t="shared" si="217"/>
        <v>813.96123780984021</v>
      </c>
      <c r="AB126" s="59">
        <f>SUM(P126:AA126)</f>
        <v>10072.770317896773</v>
      </c>
      <c r="AC126" s="54">
        <v>7.0000000000000007E-2</v>
      </c>
      <c r="AD126" s="60"/>
      <c r="AE126" s="84"/>
      <c r="AF126" s="49">
        <v>0.39</v>
      </c>
      <c r="AG126" s="55">
        <v>0.3</v>
      </c>
      <c r="AH126" s="62">
        <f>((SUM(AC126:AE126)*G126)*AF126)*0.00220462*(1-AG126)</f>
        <v>1.0321920609000002E-2</v>
      </c>
      <c r="AI126" s="58">
        <f>AI128*$AH126*0.66667</f>
        <v>13.762629624804061</v>
      </c>
      <c r="AJ126" s="58">
        <f t="shared" ref="AJ126:AT126" si="218">AJ128*$AH126*0.66667</f>
        <v>13.762629624804061</v>
      </c>
      <c r="AK126" s="58">
        <f t="shared" si="218"/>
        <v>15.482958327904569</v>
      </c>
      <c r="AL126" s="58">
        <f t="shared" si="218"/>
        <v>10.321972218603046</v>
      </c>
      <c r="AM126" s="58">
        <f t="shared" si="218"/>
        <v>13.762629624804061</v>
      </c>
      <c r="AN126" s="58">
        <f t="shared" si="218"/>
        <v>13.762629624804061</v>
      </c>
      <c r="AO126" s="58">
        <f t="shared" si="218"/>
        <v>13.762629624804061</v>
      </c>
      <c r="AP126" s="58">
        <f t="shared" si="218"/>
        <v>17.203287031005075</v>
      </c>
      <c r="AQ126" s="58">
        <f t="shared" si="218"/>
        <v>13.762629624804061</v>
      </c>
      <c r="AR126" s="58">
        <f t="shared" si="218"/>
        <v>13.762629624804061</v>
      </c>
      <c r="AS126" s="58">
        <f t="shared" si="218"/>
        <v>17.203287031005075</v>
      </c>
      <c r="AT126" s="58">
        <f t="shared" si="218"/>
        <v>13.762629624804061</v>
      </c>
      <c r="AU126" s="59">
        <f>SUM(AI126:AT126)</f>
        <v>170.31254160695022</v>
      </c>
      <c r="AV126" s="63">
        <f>AU126+AB126</f>
        <v>10243.082859503724</v>
      </c>
    </row>
    <row r="127" spans="1:48" ht="15.6">
      <c r="A127" s="90" t="s">
        <v>130</v>
      </c>
      <c r="B127" s="49" t="s">
        <v>52</v>
      </c>
      <c r="C127" s="49" t="s">
        <v>53</v>
      </c>
      <c r="D127" s="50" t="s">
        <v>125</v>
      </c>
      <c r="E127" s="50" t="s">
        <v>126</v>
      </c>
      <c r="F127" s="49">
        <v>2017</v>
      </c>
      <c r="G127" s="51">
        <v>245</v>
      </c>
      <c r="H127" s="51">
        <v>3</v>
      </c>
      <c r="I127" s="79">
        <v>2027</v>
      </c>
      <c r="J127" s="53">
        <f>I127+2</f>
        <v>2029</v>
      </c>
      <c r="K127" s="54">
        <v>3.22</v>
      </c>
      <c r="L127" s="49">
        <v>0.39</v>
      </c>
      <c r="M127" s="55">
        <v>0.1</v>
      </c>
      <c r="N127" s="56">
        <f>((K127*G127)*L127)*0.00220462*(1-M127)</f>
        <v>0.61046787601800012</v>
      </c>
      <c r="O127" s="80"/>
      <c r="P127" s="58">
        <f>P128*$N127*0.66667</f>
        <v>813.96123780984021</v>
      </c>
      <c r="Q127" s="58">
        <f>Q128*$N127*0.66667</f>
        <v>813.96123780984021</v>
      </c>
      <c r="R127" s="58">
        <f>R128*$N127*0.66667</f>
        <v>915.70639253607033</v>
      </c>
      <c r="S127" s="58">
        <f>S128*$N127*0.66667</f>
        <v>610.47092835738022</v>
      </c>
      <c r="T127" s="58">
        <f t="shared" ref="T127:AA127" si="219">T128*$N127*0.66667</f>
        <v>813.96123780984021</v>
      </c>
      <c r="U127" s="58">
        <f t="shared" si="219"/>
        <v>813.96123780984021</v>
      </c>
      <c r="V127" s="58">
        <f t="shared" si="219"/>
        <v>813.96123780984021</v>
      </c>
      <c r="W127" s="58">
        <f t="shared" si="219"/>
        <v>1017.4515472623003</v>
      </c>
      <c r="X127" s="58">
        <f t="shared" si="219"/>
        <v>813.96123780984021</v>
      </c>
      <c r="Y127" s="58">
        <f t="shared" si="219"/>
        <v>813.96123780984021</v>
      </c>
      <c r="Z127" s="58">
        <f t="shared" si="219"/>
        <v>1017.4515472623003</v>
      </c>
      <c r="AA127" s="58">
        <f t="shared" si="219"/>
        <v>813.96123780984021</v>
      </c>
      <c r="AB127" s="59">
        <f>SUM(P127:AA127)</f>
        <v>10072.770317896773</v>
      </c>
      <c r="AC127" s="54">
        <v>7.0000000000000007E-2</v>
      </c>
      <c r="AD127" s="60"/>
      <c r="AE127" s="84"/>
      <c r="AF127" s="49">
        <v>0.39</v>
      </c>
      <c r="AG127" s="55">
        <v>0.3</v>
      </c>
      <c r="AH127" s="62">
        <f>((SUM(AC127:AE127)*G127)*AF127)*0.00220462*(1-AG127)</f>
        <v>1.0321920609000002E-2</v>
      </c>
      <c r="AI127" s="58">
        <f>AI128*$AH127*0.66667</f>
        <v>13.762629624804061</v>
      </c>
      <c r="AJ127" s="58">
        <f t="shared" ref="AJ127:AT127" si="220">AJ128*$AH127*0.66667</f>
        <v>13.762629624804061</v>
      </c>
      <c r="AK127" s="58">
        <f t="shared" si="220"/>
        <v>15.482958327904569</v>
      </c>
      <c r="AL127" s="58">
        <f t="shared" si="220"/>
        <v>10.321972218603046</v>
      </c>
      <c r="AM127" s="58">
        <f t="shared" si="220"/>
        <v>13.762629624804061</v>
      </c>
      <c r="AN127" s="58">
        <f t="shared" si="220"/>
        <v>13.762629624804061</v>
      </c>
      <c r="AO127" s="58">
        <f t="shared" si="220"/>
        <v>13.762629624804061</v>
      </c>
      <c r="AP127" s="58">
        <f t="shared" si="220"/>
        <v>17.203287031005075</v>
      </c>
      <c r="AQ127" s="58">
        <f t="shared" si="220"/>
        <v>13.762629624804061</v>
      </c>
      <c r="AR127" s="58">
        <f t="shared" si="220"/>
        <v>13.762629624804061</v>
      </c>
      <c r="AS127" s="58">
        <f t="shared" si="220"/>
        <v>17.203287031005075</v>
      </c>
      <c r="AT127" s="58">
        <f t="shared" si="220"/>
        <v>13.762629624804061</v>
      </c>
      <c r="AU127" s="59">
        <f>SUM(AI127:AT127)</f>
        <v>170.31254160695022</v>
      </c>
      <c r="AV127" s="63">
        <f>AU127+AB127</f>
        <v>10243.082859503724</v>
      </c>
    </row>
    <row r="128" spans="1:48" ht="30">
      <c r="A128" s="64" t="s">
        <v>131</v>
      </c>
      <c r="B128" s="65"/>
      <c r="C128" s="65" t="s">
        <v>57</v>
      </c>
      <c r="D128" s="66">
        <v>0.66700000000000004</v>
      </c>
      <c r="E128" s="67"/>
      <c r="F128" s="65"/>
      <c r="G128" s="68"/>
      <c r="H128" s="68"/>
      <c r="I128" s="69"/>
      <c r="J128" s="70"/>
      <c r="K128" s="71"/>
      <c r="L128" s="65"/>
      <c r="M128" s="66"/>
      <c r="N128" s="72"/>
      <c r="O128" s="73" t="s">
        <v>58</v>
      </c>
      <c r="P128" s="74">
        <v>2000</v>
      </c>
      <c r="Q128" s="74">
        <v>2000</v>
      </c>
      <c r="R128" s="74">
        <v>2250</v>
      </c>
      <c r="S128" s="74">
        <v>1500</v>
      </c>
      <c r="T128" s="74">
        <v>2000</v>
      </c>
      <c r="U128" s="74">
        <v>2000</v>
      </c>
      <c r="V128" s="74">
        <v>2000</v>
      </c>
      <c r="W128" s="74">
        <v>2500</v>
      </c>
      <c r="X128" s="74">
        <v>2000</v>
      </c>
      <c r="Y128" s="74">
        <v>2000</v>
      </c>
      <c r="Z128" s="74">
        <v>2500</v>
      </c>
      <c r="AA128" s="74">
        <v>2000</v>
      </c>
      <c r="AB128" s="75"/>
      <c r="AC128" s="71"/>
      <c r="AD128" s="76"/>
      <c r="AE128" s="76"/>
      <c r="AF128" s="65"/>
      <c r="AG128" s="66"/>
      <c r="AH128" s="77"/>
      <c r="AI128" s="74">
        <f t="shared" ref="AI128:AT128" si="221">P128</f>
        <v>2000</v>
      </c>
      <c r="AJ128" s="74">
        <f t="shared" si="221"/>
        <v>2000</v>
      </c>
      <c r="AK128" s="74">
        <f t="shared" si="221"/>
        <v>2250</v>
      </c>
      <c r="AL128" s="74">
        <f t="shared" si="221"/>
        <v>1500</v>
      </c>
      <c r="AM128" s="74">
        <f t="shared" si="221"/>
        <v>2000</v>
      </c>
      <c r="AN128" s="74">
        <f t="shared" si="221"/>
        <v>2000</v>
      </c>
      <c r="AO128" s="74">
        <f t="shared" si="221"/>
        <v>2000</v>
      </c>
      <c r="AP128" s="74">
        <f t="shared" si="221"/>
        <v>2500</v>
      </c>
      <c r="AQ128" s="74">
        <f t="shared" si="221"/>
        <v>2000</v>
      </c>
      <c r="AR128" s="74">
        <f t="shared" si="221"/>
        <v>2000</v>
      </c>
      <c r="AS128" s="74">
        <f t="shared" si="221"/>
        <v>2500</v>
      </c>
      <c r="AT128" s="74">
        <f t="shared" si="221"/>
        <v>2000</v>
      </c>
      <c r="AU128" s="75"/>
      <c r="AV128" s="78"/>
    </row>
    <row r="129" spans="1:48" ht="15.6" hidden="1">
      <c r="A129" s="90" t="s">
        <v>132</v>
      </c>
      <c r="B129" s="49" t="s">
        <v>49</v>
      </c>
      <c r="C129" s="50" t="s">
        <v>85</v>
      </c>
      <c r="D129" s="50" t="s">
        <v>123</v>
      </c>
      <c r="E129" s="50" t="s">
        <v>124</v>
      </c>
      <c r="F129" s="49">
        <v>2018</v>
      </c>
      <c r="G129" s="51">
        <v>3433</v>
      </c>
      <c r="H129" s="51" t="s">
        <v>66</v>
      </c>
      <c r="I129" s="81"/>
      <c r="J129" s="82"/>
      <c r="K129" s="54">
        <v>1.04</v>
      </c>
      <c r="L129" s="49">
        <v>0.31</v>
      </c>
      <c r="M129" s="55">
        <v>0</v>
      </c>
      <c r="N129" s="56">
        <f>((K129*G129)*L129)*0.00220462*(1-M129)</f>
        <v>2.4400716523040002</v>
      </c>
      <c r="O129" s="80"/>
      <c r="P129" s="58">
        <f>P133*$N129</f>
        <v>0</v>
      </c>
      <c r="Q129" s="58">
        <f>Q133*$N129</f>
        <v>0</v>
      </c>
      <c r="R129" s="58">
        <f>R133*$N129</f>
        <v>0</v>
      </c>
      <c r="S129" s="58">
        <f>S133*$N129</f>
        <v>0</v>
      </c>
      <c r="T129" s="58">
        <f t="shared" ref="T129:AA129" si="222">T133*$N129</f>
        <v>0</v>
      </c>
      <c r="U129" s="58">
        <f t="shared" si="222"/>
        <v>0</v>
      </c>
      <c r="V129" s="58">
        <f t="shared" si="222"/>
        <v>0</v>
      </c>
      <c r="W129" s="58">
        <f t="shared" si="222"/>
        <v>0</v>
      </c>
      <c r="X129" s="58">
        <f t="shared" si="222"/>
        <v>0</v>
      </c>
      <c r="Y129" s="58">
        <f t="shared" si="222"/>
        <v>0</v>
      </c>
      <c r="Z129" s="58">
        <f t="shared" si="222"/>
        <v>0</v>
      </c>
      <c r="AA129" s="58">
        <f t="shared" si="222"/>
        <v>0</v>
      </c>
      <c r="AB129" s="59">
        <f>SUM(P129:AA129)</f>
        <v>0</v>
      </c>
      <c r="AC129" s="83"/>
      <c r="AD129" s="85">
        <v>5.0000000000000001E-3</v>
      </c>
      <c r="AE129" s="86"/>
      <c r="AF129" s="49">
        <v>0.31</v>
      </c>
      <c r="AG129" s="55">
        <v>0</v>
      </c>
      <c r="AH129" s="62">
        <f>((SUM(AC129:AE129)*G129)*AF129)*0.00220462*(1-AG129)</f>
        <v>1.1731113712999999E-2</v>
      </c>
      <c r="AI129" s="58">
        <f>AI133*$AH129</f>
        <v>0</v>
      </c>
      <c r="AJ129" s="58">
        <f t="shared" ref="AJ129:AT129" si="223">AJ133*$AH129</f>
        <v>0</v>
      </c>
      <c r="AK129" s="58">
        <f t="shared" si="223"/>
        <v>0</v>
      </c>
      <c r="AL129" s="58">
        <f t="shared" si="223"/>
        <v>0</v>
      </c>
      <c r="AM129" s="58">
        <f t="shared" si="223"/>
        <v>0</v>
      </c>
      <c r="AN129" s="58">
        <f t="shared" si="223"/>
        <v>0</v>
      </c>
      <c r="AO129" s="58">
        <f t="shared" si="223"/>
        <v>0</v>
      </c>
      <c r="AP129" s="58">
        <f t="shared" si="223"/>
        <v>0</v>
      </c>
      <c r="AQ129" s="58">
        <f t="shared" si="223"/>
        <v>0</v>
      </c>
      <c r="AR129" s="58">
        <f t="shared" si="223"/>
        <v>0</v>
      </c>
      <c r="AS129" s="58">
        <f t="shared" si="223"/>
        <v>0</v>
      </c>
      <c r="AT129" s="58">
        <f t="shared" si="223"/>
        <v>0</v>
      </c>
      <c r="AU129" s="59">
        <f>SUM(AI129:AT129)</f>
        <v>0</v>
      </c>
      <c r="AV129" s="63">
        <f>AU129+AB129</f>
        <v>0</v>
      </c>
    </row>
    <row r="130" spans="1:48" ht="15.6" hidden="1">
      <c r="A130" s="90" t="s">
        <v>132</v>
      </c>
      <c r="B130" s="49" t="s">
        <v>49</v>
      </c>
      <c r="C130" s="50" t="s">
        <v>85</v>
      </c>
      <c r="D130" s="50" t="s">
        <v>123</v>
      </c>
      <c r="E130" s="50" t="s">
        <v>124</v>
      </c>
      <c r="F130" s="49">
        <v>2018</v>
      </c>
      <c r="G130" s="51">
        <v>3433</v>
      </c>
      <c r="H130" s="51" t="s">
        <v>66</v>
      </c>
      <c r="I130" s="81"/>
      <c r="J130" s="82"/>
      <c r="K130" s="54">
        <v>1.04</v>
      </c>
      <c r="L130" s="49">
        <v>0.31</v>
      </c>
      <c r="M130" s="55">
        <v>0</v>
      </c>
      <c r="N130" s="56">
        <f>((K130*G130)*L130)*0.00220462*(1-M130)</f>
        <v>2.4400716523040002</v>
      </c>
      <c r="O130" s="80"/>
      <c r="P130" s="58">
        <f>P133*$N130</f>
        <v>0</v>
      </c>
      <c r="Q130" s="58">
        <f>Q133*$N130</f>
        <v>0</v>
      </c>
      <c r="R130" s="58">
        <f>R133*$N130</f>
        <v>0</v>
      </c>
      <c r="S130" s="58">
        <f>S133*$N130</f>
        <v>0</v>
      </c>
      <c r="T130" s="58">
        <f t="shared" ref="T130:AA130" si="224">T133*$N130</f>
        <v>0</v>
      </c>
      <c r="U130" s="58">
        <f t="shared" si="224"/>
        <v>0</v>
      </c>
      <c r="V130" s="58">
        <f t="shared" si="224"/>
        <v>0</v>
      </c>
      <c r="W130" s="58">
        <f t="shared" si="224"/>
        <v>0</v>
      </c>
      <c r="X130" s="58">
        <f t="shared" si="224"/>
        <v>0</v>
      </c>
      <c r="Y130" s="58">
        <f t="shared" si="224"/>
        <v>0</v>
      </c>
      <c r="Z130" s="58">
        <f t="shared" si="224"/>
        <v>0</v>
      </c>
      <c r="AA130" s="58">
        <f t="shared" si="224"/>
        <v>0</v>
      </c>
      <c r="AB130" s="59">
        <f>SUM(P130:AA130)</f>
        <v>0</v>
      </c>
      <c r="AC130" s="83"/>
      <c r="AD130" s="85">
        <v>5.0000000000000001E-3</v>
      </c>
      <c r="AE130" s="86"/>
      <c r="AF130" s="49">
        <v>0.31</v>
      </c>
      <c r="AG130" s="55">
        <v>0</v>
      </c>
      <c r="AH130" s="62">
        <f>((SUM(AC130:AE130)*G130)*AF130)*0.00220462*(1-AG130)</f>
        <v>1.1731113712999999E-2</v>
      </c>
      <c r="AI130" s="58">
        <f>AI133*$AH130</f>
        <v>0</v>
      </c>
      <c r="AJ130" s="58">
        <f t="shared" ref="AJ130:AT130" si="225">AJ133*$AH130</f>
        <v>0</v>
      </c>
      <c r="AK130" s="58">
        <f t="shared" si="225"/>
        <v>0</v>
      </c>
      <c r="AL130" s="58">
        <f t="shared" si="225"/>
        <v>0</v>
      </c>
      <c r="AM130" s="58">
        <f t="shared" si="225"/>
        <v>0</v>
      </c>
      <c r="AN130" s="58">
        <f t="shared" si="225"/>
        <v>0</v>
      </c>
      <c r="AO130" s="58">
        <f t="shared" si="225"/>
        <v>0</v>
      </c>
      <c r="AP130" s="58">
        <f t="shared" si="225"/>
        <v>0</v>
      </c>
      <c r="AQ130" s="58">
        <f t="shared" si="225"/>
        <v>0</v>
      </c>
      <c r="AR130" s="58">
        <f t="shared" si="225"/>
        <v>0</v>
      </c>
      <c r="AS130" s="58">
        <f t="shared" si="225"/>
        <v>0</v>
      </c>
      <c r="AT130" s="58">
        <f t="shared" si="225"/>
        <v>0</v>
      </c>
      <c r="AU130" s="59">
        <f>SUM(AI130:AT130)</f>
        <v>0</v>
      </c>
      <c r="AV130" s="63">
        <f>AU130+AB130</f>
        <v>0</v>
      </c>
    </row>
    <row r="131" spans="1:48" ht="15.6" hidden="1">
      <c r="A131" s="90" t="s">
        <v>132</v>
      </c>
      <c r="B131" s="49" t="s">
        <v>52</v>
      </c>
      <c r="C131" s="49" t="s">
        <v>53</v>
      </c>
      <c r="D131" s="50" t="s">
        <v>125</v>
      </c>
      <c r="E131" s="50" t="s">
        <v>126</v>
      </c>
      <c r="F131" s="49">
        <v>2017</v>
      </c>
      <c r="G131" s="51">
        <v>245</v>
      </c>
      <c r="H131" s="51" t="s">
        <v>63</v>
      </c>
      <c r="I131" s="81"/>
      <c r="J131" s="82"/>
      <c r="K131" s="56">
        <v>3.22</v>
      </c>
      <c r="L131" s="49">
        <v>0.39</v>
      </c>
      <c r="M131" s="55">
        <v>0</v>
      </c>
      <c r="N131" s="56">
        <f>((K131*G131)*L131)*0.00220462*(1-M131)</f>
        <v>0.67829764002000015</v>
      </c>
      <c r="O131" s="80"/>
      <c r="P131" s="58">
        <f>P133*$N131*0.66667</f>
        <v>0</v>
      </c>
      <c r="Q131" s="58">
        <f>Q133*$N131*0.66667</f>
        <v>0</v>
      </c>
      <c r="R131" s="58">
        <f>R133*$N131*0.66667</f>
        <v>0</v>
      </c>
      <c r="S131" s="58">
        <f>S133*$N131*0.66667</f>
        <v>0</v>
      </c>
      <c r="T131" s="58">
        <f t="shared" ref="T131:AA131" si="226">T133*$N131*0.66667</f>
        <v>0</v>
      </c>
      <c r="U131" s="58">
        <f t="shared" si="226"/>
        <v>0</v>
      </c>
      <c r="V131" s="58">
        <f t="shared" si="226"/>
        <v>0</v>
      </c>
      <c r="W131" s="58">
        <f t="shared" si="226"/>
        <v>0</v>
      </c>
      <c r="X131" s="58">
        <f t="shared" si="226"/>
        <v>0</v>
      </c>
      <c r="Y131" s="58">
        <f t="shared" si="226"/>
        <v>0</v>
      </c>
      <c r="Z131" s="58">
        <f t="shared" si="226"/>
        <v>0</v>
      </c>
      <c r="AA131" s="58">
        <f t="shared" si="226"/>
        <v>0</v>
      </c>
      <c r="AB131" s="59">
        <f>SUM(P131:AA131)</f>
        <v>0</v>
      </c>
      <c r="AC131" s="83"/>
      <c r="AD131" s="60"/>
      <c r="AE131" s="84">
        <v>1.2999999999999999E-2</v>
      </c>
      <c r="AF131" s="49">
        <v>0.39</v>
      </c>
      <c r="AG131" s="55">
        <v>0</v>
      </c>
      <c r="AH131" s="62">
        <f>((SUM(AC131:AE131)*G131)*AF131)*0.00220462*(1-AG131)</f>
        <v>2.7384687330000001E-3</v>
      </c>
      <c r="AI131" s="58">
        <f>AI133*$AH131*0.66667</f>
        <v>0</v>
      </c>
      <c r="AJ131" s="58">
        <f t="shared" ref="AJ131:AT131" si="227">AJ133*$AH131*0.66667</f>
        <v>0</v>
      </c>
      <c r="AK131" s="58">
        <f t="shared" si="227"/>
        <v>0</v>
      </c>
      <c r="AL131" s="58">
        <f t="shared" si="227"/>
        <v>0</v>
      </c>
      <c r="AM131" s="58">
        <f t="shared" si="227"/>
        <v>0</v>
      </c>
      <c r="AN131" s="58">
        <f t="shared" si="227"/>
        <v>0</v>
      </c>
      <c r="AO131" s="58">
        <f t="shared" si="227"/>
        <v>0</v>
      </c>
      <c r="AP131" s="58">
        <f t="shared" si="227"/>
        <v>0</v>
      </c>
      <c r="AQ131" s="58">
        <f t="shared" si="227"/>
        <v>0</v>
      </c>
      <c r="AR131" s="58">
        <f t="shared" si="227"/>
        <v>0</v>
      </c>
      <c r="AS131" s="58">
        <f t="shared" si="227"/>
        <v>0</v>
      </c>
      <c r="AT131" s="58">
        <f t="shared" si="227"/>
        <v>0</v>
      </c>
      <c r="AU131" s="59">
        <f>SUM(AI131:AT131)</f>
        <v>0</v>
      </c>
      <c r="AV131" s="63">
        <f>AU131+AB131</f>
        <v>0</v>
      </c>
    </row>
    <row r="132" spans="1:48" ht="15.6" hidden="1">
      <c r="A132" s="90" t="s">
        <v>132</v>
      </c>
      <c r="B132" s="49" t="s">
        <v>52</v>
      </c>
      <c r="C132" s="49" t="s">
        <v>53</v>
      </c>
      <c r="D132" s="50" t="s">
        <v>125</v>
      </c>
      <c r="E132" s="50" t="s">
        <v>126</v>
      </c>
      <c r="F132" s="49">
        <v>2017</v>
      </c>
      <c r="G132" s="51">
        <v>245</v>
      </c>
      <c r="H132" s="51" t="s">
        <v>63</v>
      </c>
      <c r="I132" s="81"/>
      <c r="J132" s="82"/>
      <c r="K132" s="56">
        <v>3.22</v>
      </c>
      <c r="L132" s="49">
        <v>0.39</v>
      </c>
      <c r="M132" s="55">
        <v>0</v>
      </c>
      <c r="N132" s="56">
        <f>((K132*G132)*L132)*0.00220462*(1-M132)</f>
        <v>0.67829764002000015</v>
      </c>
      <c r="O132" s="80"/>
      <c r="P132" s="58">
        <f>P133*$N132*0.66667</f>
        <v>0</v>
      </c>
      <c r="Q132" s="58">
        <f>Q133*$N132*0.66667</f>
        <v>0</v>
      </c>
      <c r="R132" s="58">
        <f>R133*$N132*0.66667</f>
        <v>0</v>
      </c>
      <c r="S132" s="58">
        <f>S133*$N132*0.66667</f>
        <v>0</v>
      </c>
      <c r="T132" s="58">
        <f t="shared" ref="T132:AA132" si="228">T133*$N132*0.66667</f>
        <v>0</v>
      </c>
      <c r="U132" s="58">
        <f t="shared" si="228"/>
        <v>0</v>
      </c>
      <c r="V132" s="58">
        <f t="shared" si="228"/>
        <v>0</v>
      </c>
      <c r="W132" s="58">
        <f t="shared" si="228"/>
        <v>0</v>
      </c>
      <c r="X132" s="58">
        <f t="shared" si="228"/>
        <v>0</v>
      </c>
      <c r="Y132" s="58">
        <f t="shared" si="228"/>
        <v>0</v>
      </c>
      <c r="Z132" s="58">
        <f t="shared" si="228"/>
        <v>0</v>
      </c>
      <c r="AA132" s="58">
        <f t="shared" si="228"/>
        <v>0</v>
      </c>
      <c r="AB132" s="59">
        <f>SUM(P132:AA132)</f>
        <v>0</v>
      </c>
      <c r="AC132" s="83"/>
      <c r="AD132" s="60"/>
      <c r="AE132" s="84">
        <v>1.2999999999999999E-2</v>
      </c>
      <c r="AF132" s="49">
        <v>0.39</v>
      </c>
      <c r="AG132" s="55">
        <v>0</v>
      </c>
      <c r="AH132" s="62">
        <f>((SUM(AC132:AE132)*G132)*AF132)*0.00220462*(1-AG132)</f>
        <v>2.7384687330000001E-3</v>
      </c>
      <c r="AI132" s="58">
        <f>AI133*$AH132*0.66667</f>
        <v>0</v>
      </c>
      <c r="AJ132" s="58">
        <f t="shared" ref="AJ132:AT132" si="229">AJ133*$AH132*0.66667</f>
        <v>0</v>
      </c>
      <c r="AK132" s="58">
        <f t="shared" si="229"/>
        <v>0</v>
      </c>
      <c r="AL132" s="58">
        <f t="shared" si="229"/>
        <v>0</v>
      </c>
      <c r="AM132" s="58">
        <f t="shared" si="229"/>
        <v>0</v>
      </c>
      <c r="AN132" s="58">
        <f t="shared" si="229"/>
        <v>0</v>
      </c>
      <c r="AO132" s="58">
        <f t="shared" si="229"/>
        <v>0</v>
      </c>
      <c r="AP132" s="58">
        <f t="shared" si="229"/>
        <v>0</v>
      </c>
      <c r="AQ132" s="58">
        <f t="shared" si="229"/>
        <v>0</v>
      </c>
      <c r="AR132" s="58">
        <f t="shared" si="229"/>
        <v>0</v>
      </c>
      <c r="AS132" s="58">
        <f t="shared" si="229"/>
        <v>0</v>
      </c>
      <c r="AT132" s="58">
        <f t="shared" si="229"/>
        <v>0</v>
      </c>
      <c r="AU132" s="59">
        <f>SUM(AI132:AT132)</f>
        <v>0</v>
      </c>
      <c r="AV132" s="63">
        <f>AU132+AB132</f>
        <v>0</v>
      </c>
    </row>
    <row r="133" spans="1:48" ht="30" hidden="1">
      <c r="A133" s="64" t="s">
        <v>133</v>
      </c>
      <c r="B133" s="65"/>
      <c r="C133" s="65" t="s">
        <v>57</v>
      </c>
      <c r="D133" s="66">
        <v>0.66700000000000004</v>
      </c>
      <c r="E133" s="67"/>
      <c r="F133" s="65"/>
      <c r="G133" s="68"/>
      <c r="H133" s="68"/>
      <c r="I133" s="69"/>
      <c r="J133" s="70"/>
      <c r="K133" s="71"/>
      <c r="L133" s="65"/>
      <c r="M133" s="66"/>
      <c r="N133" s="72"/>
      <c r="O133" s="73" t="s">
        <v>58</v>
      </c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5"/>
      <c r="AC133" s="71"/>
      <c r="AD133" s="76"/>
      <c r="AE133" s="76"/>
      <c r="AF133" s="65"/>
      <c r="AG133" s="66"/>
      <c r="AH133" s="77"/>
      <c r="AI133" s="74">
        <f t="shared" ref="AI133:AT133" si="230">P133</f>
        <v>0</v>
      </c>
      <c r="AJ133" s="74">
        <f t="shared" si="230"/>
        <v>0</v>
      </c>
      <c r="AK133" s="74">
        <f t="shared" si="230"/>
        <v>0</v>
      </c>
      <c r="AL133" s="74">
        <f t="shared" si="230"/>
        <v>0</v>
      </c>
      <c r="AM133" s="74">
        <f t="shared" si="230"/>
        <v>0</v>
      </c>
      <c r="AN133" s="74">
        <f t="shared" si="230"/>
        <v>0</v>
      </c>
      <c r="AO133" s="74">
        <f t="shared" si="230"/>
        <v>0</v>
      </c>
      <c r="AP133" s="74">
        <f t="shared" si="230"/>
        <v>0</v>
      </c>
      <c r="AQ133" s="74">
        <f t="shared" si="230"/>
        <v>0</v>
      </c>
      <c r="AR133" s="74">
        <f t="shared" si="230"/>
        <v>0</v>
      </c>
      <c r="AS133" s="74">
        <f t="shared" si="230"/>
        <v>0</v>
      </c>
      <c r="AT133" s="74">
        <f t="shared" si="230"/>
        <v>0</v>
      </c>
      <c r="AU133" s="75"/>
      <c r="AV133" s="78"/>
    </row>
    <row r="134" spans="1:48" ht="15.6">
      <c r="A134" s="48" t="s">
        <v>134</v>
      </c>
      <c r="B134" s="49" t="s">
        <v>49</v>
      </c>
      <c r="C134" s="50" t="s">
        <v>85</v>
      </c>
      <c r="D134" s="50" t="s">
        <v>123</v>
      </c>
      <c r="E134" s="50" t="s">
        <v>124</v>
      </c>
      <c r="F134" s="49">
        <v>2018</v>
      </c>
      <c r="G134" s="51">
        <v>3433</v>
      </c>
      <c r="H134" s="51">
        <v>4</v>
      </c>
      <c r="I134" s="79">
        <v>2027</v>
      </c>
      <c r="J134" s="53">
        <f>I134+2</f>
        <v>2029</v>
      </c>
      <c r="K134" s="54">
        <v>1.04</v>
      </c>
      <c r="L134" s="49">
        <v>0.31</v>
      </c>
      <c r="M134" s="55">
        <v>0</v>
      </c>
      <c r="N134" s="56">
        <f>((K134*G134)*L134)*0.00220462*(1-M134)</f>
        <v>2.4400716523040002</v>
      </c>
      <c r="O134" s="80"/>
      <c r="P134" s="58">
        <f>P138*$N134</f>
        <v>4880.1433046080001</v>
      </c>
      <c r="Q134" s="58">
        <f>Q138*$N134</f>
        <v>4880.1433046080001</v>
      </c>
      <c r="R134" s="58">
        <f>R138*$N134</f>
        <v>5490.1612176840008</v>
      </c>
      <c r="S134" s="58">
        <f>S138*$N134</f>
        <v>4880.1433046080001</v>
      </c>
      <c r="T134" s="58">
        <f t="shared" ref="T134:AA134" si="231">T138*$N134</f>
        <v>4270.1253915320003</v>
      </c>
      <c r="U134" s="58">
        <f t="shared" si="231"/>
        <v>4880.1433046080001</v>
      </c>
      <c r="V134" s="58">
        <f t="shared" si="231"/>
        <v>6100.1791307600006</v>
      </c>
      <c r="W134" s="58">
        <f t="shared" si="231"/>
        <v>4880.1433046080001</v>
      </c>
      <c r="X134" s="58">
        <f t="shared" si="231"/>
        <v>4880.1433046080001</v>
      </c>
      <c r="Y134" s="58">
        <f t="shared" si="231"/>
        <v>6100.1791307600006</v>
      </c>
      <c r="Z134" s="58">
        <f t="shared" si="231"/>
        <v>4880.1433046080001</v>
      </c>
      <c r="AA134" s="58">
        <f t="shared" si="231"/>
        <v>4880.1433046080001</v>
      </c>
      <c r="AB134" s="59">
        <f>SUM(P134:AA134)</f>
        <v>61001.791307599997</v>
      </c>
      <c r="AC134" s="54">
        <v>0.03</v>
      </c>
      <c r="AD134" s="85"/>
      <c r="AE134" s="86"/>
      <c r="AF134" s="49">
        <v>0.31</v>
      </c>
      <c r="AG134" s="55">
        <v>0.3</v>
      </c>
      <c r="AH134" s="62">
        <f>((SUM(AC134:AE134)*G134)*AF134)*0.00220462*(1-AG134)</f>
        <v>4.92706775946E-2</v>
      </c>
      <c r="AI134" s="58">
        <f>AI138*$AH134</f>
        <v>98.541355189200004</v>
      </c>
      <c r="AJ134" s="58">
        <f t="shared" ref="AJ134:AT134" si="232">AJ138*$AH134</f>
        <v>98.541355189200004</v>
      </c>
      <c r="AK134" s="58">
        <f t="shared" si="232"/>
        <v>110.85902458785</v>
      </c>
      <c r="AL134" s="58">
        <f t="shared" si="232"/>
        <v>98.541355189200004</v>
      </c>
      <c r="AM134" s="58">
        <f t="shared" si="232"/>
        <v>86.223685790549993</v>
      </c>
      <c r="AN134" s="58">
        <f t="shared" si="232"/>
        <v>98.541355189200004</v>
      </c>
      <c r="AO134" s="58">
        <f t="shared" si="232"/>
        <v>123.1766939865</v>
      </c>
      <c r="AP134" s="58">
        <f t="shared" si="232"/>
        <v>98.541355189200004</v>
      </c>
      <c r="AQ134" s="58">
        <f t="shared" si="232"/>
        <v>98.541355189200004</v>
      </c>
      <c r="AR134" s="58">
        <f t="shared" si="232"/>
        <v>123.1766939865</v>
      </c>
      <c r="AS134" s="58">
        <f t="shared" si="232"/>
        <v>98.541355189200004</v>
      </c>
      <c r="AT134" s="58">
        <f t="shared" si="232"/>
        <v>98.541355189200004</v>
      </c>
      <c r="AU134" s="59">
        <f>SUM(AI134:AT134)</f>
        <v>1231.7669398649998</v>
      </c>
      <c r="AV134" s="63">
        <f>AU134+AB134</f>
        <v>62233.558247465</v>
      </c>
    </row>
    <row r="135" spans="1:48" ht="15.6">
      <c r="A135" s="48" t="s">
        <v>134</v>
      </c>
      <c r="B135" s="49" t="s">
        <v>49</v>
      </c>
      <c r="C135" s="50" t="s">
        <v>85</v>
      </c>
      <c r="D135" s="50" t="s">
        <v>123</v>
      </c>
      <c r="E135" s="50" t="s">
        <v>124</v>
      </c>
      <c r="F135" s="49">
        <v>2018</v>
      </c>
      <c r="G135" s="51">
        <v>3433</v>
      </c>
      <c r="H135" s="51">
        <v>4</v>
      </c>
      <c r="I135" s="79">
        <v>2027</v>
      </c>
      <c r="J135" s="53">
        <f>I135+2</f>
        <v>2029</v>
      </c>
      <c r="K135" s="54">
        <v>1.04</v>
      </c>
      <c r="L135" s="49">
        <v>0.31</v>
      </c>
      <c r="M135" s="55">
        <v>0</v>
      </c>
      <c r="N135" s="56">
        <f>((K135*G135)*L135)*0.00220462*(1-M135)</f>
        <v>2.4400716523040002</v>
      </c>
      <c r="O135" s="80"/>
      <c r="P135" s="58">
        <f>P138*$N135</f>
        <v>4880.1433046080001</v>
      </c>
      <c r="Q135" s="58">
        <f>Q138*$N135</f>
        <v>4880.1433046080001</v>
      </c>
      <c r="R135" s="58">
        <f>R138*$N135</f>
        <v>5490.1612176840008</v>
      </c>
      <c r="S135" s="58">
        <f>S138*$N135</f>
        <v>4880.1433046080001</v>
      </c>
      <c r="T135" s="58">
        <f t="shared" ref="T135:AA135" si="233">T138*$N135</f>
        <v>4270.1253915320003</v>
      </c>
      <c r="U135" s="58">
        <f t="shared" si="233"/>
        <v>4880.1433046080001</v>
      </c>
      <c r="V135" s="58">
        <f t="shared" si="233"/>
        <v>6100.1791307600006</v>
      </c>
      <c r="W135" s="58">
        <f t="shared" si="233"/>
        <v>4880.1433046080001</v>
      </c>
      <c r="X135" s="58">
        <f t="shared" si="233"/>
        <v>4880.1433046080001</v>
      </c>
      <c r="Y135" s="58">
        <f t="shared" si="233"/>
        <v>6100.1791307600006</v>
      </c>
      <c r="Z135" s="58">
        <f t="shared" si="233"/>
        <v>4880.1433046080001</v>
      </c>
      <c r="AA135" s="58">
        <f t="shared" si="233"/>
        <v>4880.1433046080001</v>
      </c>
      <c r="AB135" s="59">
        <f>SUM(P135:AA135)</f>
        <v>61001.791307599997</v>
      </c>
      <c r="AC135" s="54">
        <v>0.03</v>
      </c>
      <c r="AD135" s="85"/>
      <c r="AE135" s="86"/>
      <c r="AF135" s="49">
        <v>0.31</v>
      </c>
      <c r="AG135" s="55">
        <v>0.3</v>
      </c>
      <c r="AH135" s="62">
        <f>((SUM(AC135:AE135)*G135)*AF135)*0.00220462*(1-AG135)</f>
        <v>4.92706775946E-2</v>
      </c>
      <c r="AI135" s="58">
        <f>AI138*$AH135</f>
        <v>98.541355189200004</v>
      </c>
      <c r="AJ135" s="58">
        <f t="shared" ref="AJ135:AT135" si="234">AJ138*$AH135</f>
        <v>98.541355189200004</v>
      </c>
      <c r="AK135" s="58">
        <f t="shared" si="234"/>
        <v>110.85902458785</v>
      </c>
      <c r="AL135" s="58">
        <f t="shared" si="234"/>
        <v>98.541355189200004</v>
      </c>
      <c r="AM135" s="58">
        <f t="shared" si="234"/>
        <v>86.223685790549993</v>
      </c>
      <c r="AN135" s="58">
        <f t="shared" si="234"/>
        <v>98.541355189200004</v>
      </c>
      <c r="AO135" s="58">
        <f t="shared" si="234"/>
        <v>123.1766939865</v>
      </c>
      <c r="AP135" s="58">
        <f t="shared" si="234"/>
        <v>98.541355189200004</v>
      </c>
      <c r="AQ135" s="58">
        <f t="shared" si="234"/>
        <v>98.541355189200004</v>
      </c>
      <c r="AR135" s="58">
        <f t="shared" si="234"/>
        <v>123.1766939865</v>
      </c>
      <c r="AS135" s="58">
        <f t="shared" si="234"/>
        <v>98.541355189200004</v>
      </c>
      <c r="AT135" s="58">
        <f t="shared" si="234"/>
        <v>98.541355189200004</v>
      </c>
      <c r="AU135" s="59">
        <f>SUM(AI135:AT135)</f>
        <v>1231.7669398649998</v>
      </c>
      <c r="AV135" s="63">
        <f>AU135+AB135</f>
        <v>62233.558247465</v>
      </c>
    </row>
    <row r="136" spans="1:48" ht="15.6">
      <c r="A136" s="48" t="s">
        <v>134</v>
      </c>
      <c r="B136" s="49" t="s">
        <v>52</v>
      </c>
      <c r="C136" s="49" t="s">
        <v>53</v>
      </c>
      <c r="D136" s="50" t="s">
        <v>125</v>
      </c>
      <c r="E136" s="50" t="s">
        <v>126</v>
      </c>
      <c r="F136" s="49">
        <v>2017</v>
      </c>
      <c r="G136" s="51">
        <v>245</v>
      </c>
      <c r="H136" s="51">
        <v>3</v>
      </c>
      <c r="I136" s="79">
        <v>2027</v>
      </c>
      <c r="J136" s="53">
        <f>I136+2</f>
        <v>2029</v>
      </c>
      <c r="K136" s="54">
        <v>3.22</v>
      </c>
      <c r="L136" s="49">
        <v>0.39</v>
      </c>
      <c r="M136" s="55">
        <v>0.1</v>
      </c>
      <c r="N136" s="56">
        <f>((K136*G136)*L136)*0.00220462*(1-M136)</f>
        <v>0.61046787601800012</v>
      </c>
      <c r="O136" s="80"/>
      <c r="P136" s="58">
        <f>P138*$N136*0.66667</f>
        <v>813.96123780984021</v>
      </c>
      <c r="Q136" s="58">
        <f>Q138*$N136*0.66667</f>
        <v>813.96123780984021</v>
      </c>
      <c r="R136" s="58">
        <f>R138*$N136*0.66667</f>
        <v>915.70639253607033</v>
      </c>
      <c r="S136" s="58">
        <f>S138*$N136*0.66667</f>
        <v>813.96123780984021</v>
      </c>
      <c r="T136" s="58">
        <f t="shared" ref="T136:AA136" si="235">T138*$N136*0.66667</f>
        <v>712.21608308361033</v>
      </c>
      <c r="U136" s="58">
        <f t="shared" si="235"/>
        <v>813.96123780984021</v>
      </c>
      <c r="V136" s="58">
        <f t="shared" si="235"/>
        <v>1017.4515472623003</v>
      </c>
      <c r="W136" s="58">
        <f t="shared" si="235"/>
        <v>813.96123780984021</v>
      </c>
      <c r="X136" s="58">
        <f t="shared" si="235"/>
        <v>813.96123780984021</v>
      </c>
      <c r="Y136" s="58">
        <f t="shared" si="235"/>
        <v>1017.4515472623003</v>
      </c>
      <c r="Z136" s="58">
        <f t="shared" si="235"/>
        <v>813.96123780984021</v>
      </c>
      <c r="AA136" s="58">
        <f t="shared" si="235"/>
        <v>813.96123780984021</v>
      </c>
      <c r="AB136" s="59">
        <f>SUM(P136:AA136)</f>
        <v>10174.515472623003</v>
      </c>
      <c r="AC136" s="54">
        <v>7.0000000000000007E-2</v>
      </c>
      <c r="AD136" s="60"/>
      <c r="AE136" s="84"/>
      <c r="AF136" s="49">
        <v>0.39</v>
      </c>
      <c r="AG136" s="55">
        <v>0.3</v>
      </c>
      <c r="AH136" s="62">
        <f>((SUM(AC136:AE136)*G136)*AF136)*0.00220462*(1-AG136)</f>
        <v>1.0321920609000002E-2</v>
      </c>
      <c r="AI136" s="58">
        <f>AI138*$AH136*0.66667</f>
        <v>13.762629624804061</v>
      </c>
      <c r="AJ136" s="58">
        <f t="shared" ref="AJ136:AT136" si="236">AJ138*$AH136*0.66667</f>
        <v>13.762629624804061</v>
      </c>
      <c r="AK136" s="58">
        <f t="shared" si="236"/>
        <v>15.482958327904569</v>
      </c>
      <c r="AL136" s="58">
        <f t="shared" si="236"/>
        <v>13.762629624804061</v>
      </c>
      <c r="AM136" s="58">
        <f t="shared" si="236"/>
        <v>12.042300921703553</v>
      </c>
      <c r="AN136" s="58">
        <f t="shared" si="236"/>
        <v>13.762629624804061</v>
      </c>
      <c r="AO136" s="58">
        <f t="shared" si="236"/>
        <v>17.203287031005075</v>
      </c>
      <c r="AP136" s="58">
        <f t="shared" si="236"/>
        <v>13.762629624804061</v>
      </c>
      <c r="AQ136" s="58">
        <f t="shared" si="236"/>
        <v>13.762629624804061</v>
      </c>
      <c r="AR136" s="58">
        <f t="shared" si="236"/>
        <v>17.203287031005075</v>
      </c>
      <c r="AS136" s="58">
        <f t="shared" si="236"/>
        <v>13.762629624804061</v>
      </c>
      <c r="AT136" s="58">
        <f t="shared" si="236"/>
        <v>13.762629624804061</v>
      </c>
      <c r="AU136" s="59">
        <f>SUM(AI136:AT136)</f>
        <v>172.03287031005075</v>
      </c>
      <c r="AV136" s="63">
        <f>AU136+AB136</f>
        <v>10346.548342933054</v>
      </c>
    </row>
    <row r="137" spans="1:48" ht="15.6">
      <c r="A137" s="48" t="s">
        <v>134</v>
      </c>
      <c r="B137" s="49" t="s">
        <v>52</v>
      </c>
      <c r="C137" s="49" t="s">
        <v>53</v>
      </c>
      <c r="D137" s="50" t="s">
        <v>125</v>
      </c>
      <c r="E137" s="50" t="s">
        <v>126</v>
      </c>
      <c r="F137" s="49">
        <v>2017</v>
      </c>
      <c r="G137" s="51">
        <v>245</v>
      </c>
      <c r="H137" s="51">
        <v>3</v>
      </c>
      <c r="I137" s="79">
        <v>2027</v>
      </c>
      <c r="J137" s="53">
        <f>I137+2</f>
        <v>2029</v>
      </c>
      <c r="K137" s="54">
        <v>3.22</v>
      </c>
      <c r="L137" s="49">
        <v>0.39</v>
      </c>
      <c r="M137" s="55">
        <v>0.1</v>
      </c>
      <c r="N137" s="56">
        <f>((K137*G137)*L137)*0.00220462*(1-M137)</f>
        <v>0.61046787601800012</v>
      </c>
      <c r="O137" s="80"/>
      <c r="P137" s="58">
        <f>P138*$N137*0.66667</f>
        <v>813.96123780984021</v>
      </c>
      <c r="Q137" s="58">
        <f>Q138*$N137*0.66667</f>
        <v>813.96123780984021</v>
      </c>
      <c r="R137" s="58">
        <f>R138*$N137*0.66667</f>
        <v>915.70639253607033</v>
      </c>
      <c r="S137" s="58">
        <f>S138*$N137*0.66667</f>
        <v>813.96123780984021</v>
      </c>
      <c r="T137" s="58">
        <f t="shared" ref="T137:AA137" si="237">T138*$N137*0.66667</f>
        <v>712.21608308361033</v>
      </c>
      <c r="U137" s="58">
        <f t="shared" si="237"/>
        <v>813.96123780984021</v>
      </c>
      <c r="V137" s="58">
        <f t="shared" si="237"/>
        <v>1017.4515472623003</v>
      </c>
      <c r="W137" s="58">
        <f t="shared" si="237"/>
        <v>813.96123780984021</v>
      </c>
      <c r="X137" s="58">
        <f t="shared" si="237"/>
        <v>813.96123780984021</v>
      </c>
      <c r="Y137" s="58">
        <f t="shared" si="237"/>
        <v>1017.4515472623003</v>
      </c>
      <c r="Z137" s="58">
        <f t="shared" si="237"/>
        <v>813.96123780984021</v>
      </c>
      <c r="AA137" s="58">
        <f t="shared" si="237"/>
        <v>813.96123780984021</v>
      </c>
      <c r="AB137" s="59">
        <f>SUM(P137:AA137)</f>
        <v>10174.515472623003</v>
      </c>
      <c r="AC137" s="54">
        <v>7.0000000000000007E-2</v>
      </c>
      <c r="AD137" s="60"/>
      <c r="AE137" s="84"/>
      <c r="AF137" s="49">
        <v>0.39</v>
      </c>
      <c r="AG137" s="55">
        <v>0.3</v>
      </c>
      <c r="AH137" s="62">
        <f>((SUM(AC137:AE137)*G137)*AF137)*0.00220462*(1-AG137)</f>
        <v>1.0321920609000002E-2</v>
      </c>
      <c r="AI137" s="58">
        <f>AI138*$AH137*0.66667</f>
        <v>13.762629624804061</v>
      </c>
      <c r="AJ137" s="58">
        <f t="shared" ref="AJ137:AT137" si="238">AJ138*$AH137*0.66667</f>
        <v>13.762629624804061</v>
      </c>
      <c r="AK137" s="58">
        <f t="shared" si="238"/>
        <v>15.482958327904569</v>
      </c>
      <c r="AL137" s="58">
        <f t="shared" si="238"/>
        <v>13.762629624804061</v>
      </c>
      <c r="AM137" s="58">
        <f t="shared" si="238"/>
        <v>12.042300921703553</v>
      </c>
      <c r="AN137" s="58">
        <f t="shared" si="238"/>
        <v>13.762629624804061</v>
      </c>
      <c r="AO137" s="58">
        <f t="shared" si="238"/>
        <v>17.203287031005075</v>
      </c>
      <c r="AP137" s="58">
        <f t="shared" si="238"/>
        <v>13.762629624804061</v>
      </c>
      <c r="AQ137" s="58">
        <f t="shared" si="238"/>
        <v>13.762629624804061</v>
      </c>
      <c r="AR137" s="58">
        <f t="shared" si="238"/>
        <v>17.203287031005075</v>
      </c>
      <c r="AS137" s="58">
        <f t="shared" si="238"/>
        <v>13.762629624804061</v>
      </c>
      <c r="AT137" s="58">
        <f t="shared" si="238"/>
        <v>13.762629624804061</v>
      </c>
      <c r="AU137" s="59">
        <f>SUM(AI137:AT137)</f>
        <v>172.03287031005075</v>
      </c>
      <c r="AV137" s="63">
        <f>AU137+AB137</f>
        <v>10346.548342933054</v>
      </c>
    </row>
    <row r="138" spans="1:48" ht="30">
      <c r="A138" s="64" t="s">
        <v>135</v>
      </c>
      <c r="B138" s="65"/>
      <c r="C138" s="65" t="s">
        <v>57</v>
      </c>
      <c r="D138" s="66">
        <v>0.66700000000000004</v>
      </c>
      <c r="E138" s="67"/>
      <c r="F138" s="65"/>
      <c r="G138" s="68"/>
      <c r="H138" s="68"/>
      <c r="I138" s="69"/>
      <c r="J138" s="70"/>
      <c r="K138" s="71"/>
      <c r="L138" s="65"/>
      <c r="M138" s="66"/>
      <c r="N138" s="72"/>
      <c r="O138" s="73" t="s">
        <v>58</v>
      </c>
      <c r="P138" s="74">
        <v>2000</v>
      </c>
      <c r="Q138" s="74">
        <v>2000</v>
      </c>
      <c r="R138" s="74">
        <v>2250</v>
      </c>
      <c r="S138" s="74">
        <v>2000</v>
      </c>
      <c r="T138" s="74">
        <v>1750</v>
      </c>
      <c r="U138" s="74">
        <v>2000</v>
      </c>
      <c r="V138" s="74">
        <v>2500</v>
      </c>
      <c r="W138" s="74">
        <v>2000</v>
      </c>
      <c r="X138" s="74">
        <v>2000</v>
      </c>
      <c r="Y138" s="74">
        <v>2500</v>
      </c>
      <c r="Z138" s="74">
        <v>2000</v>
      </c>
      <c r="AA138" s="74">
        <v>2000</v>
      </c>
      <c r="AB138" s="75"/>
      <c r="AC138" s="71"/>
      <c r="AD138" s="76"/>
      <c r="AE138" s="76"/>
      <c r="AF138" s="65"/>
      <c r="AG138" s="66"/>
      <c r="AH138" s="77"/>
      <c r="AI138" s="74">
        <f t="shared" ref="AI138:AT138" si="239">P138</f>
        <v>2000</v>
      </c>
      <c r="AJ138" s="74">
        <f t="shared" si="239"/>
        <v>2000</v>
      </c>
      <c r="AK138" s="74">
        <f t="shared" si="239"/>
        <v>2250</v>
      </c>
      <c r="AL138" s="74">
        <f t="shared" si="239"/>
        <v>2000</v>
      </c>
      <c r="AM138" s="74">
        <f t="shared" si="239"/>
        <v>1750</v>
      </c>
      <c r="AN138" s="74">
        <f t="shared" si="239"/>
        <v>2000</v>
      </c>
      <c r="AO138" s="74">
        <f t="shared" si="239"/>
        <v>2500</v>
      </c>
      <c r="AP138" s="74">
        <f t="shared" si="239"/>
        <v>2000</v>
      </c>
      <c r="AQ138" s="74">
        <f t="shared" si="239"/>
        <v>2000</v>
      </c>
      <c r="AR138" s="74">
        <f t="shared" si="239"/>
        <v>2500</v>
      </c>
      <c r="AS138" s="74">
        <f t="shared" si="239"/>
        <v>2000</v>
      </c>
      <c r="AT138" s="74">
        <f t="shared" si="239"/>
        <v>2000</v>
      </c>
      <c r="AU138" s="75"/>
      <c r="AV138" s="78"/>
    </row>
    <row r="139" spans="1:48" ht="15.6" hidden="1">
      <c r="A139" s="48" t="s">
        <v>136</v>
      </c>
      <c r="B139" s="49" t="s">
        <v>49</v>
      </c>
      <c r="C139" s="50" t="s">
        <v>85</v>
      </c>
      <c r="D139" s="50" t="s">
        <v>123</v>
      </c>
      <c r="E139" s="50" t="s">
        <v>124</v>
      </c>
      <c r="F139" s="49">
        <v>2018</v>
      </c>
      <c r="G139" s="51">
        <v>3433</v>
      </c>
      <c r="H139" s="51" t="s">
        <v>66</v>
      </c>
      <c r="I139" s="81"/>
      <c r="J139" s="82"/>
      <c r="K139" s="54">
        <v>1.04</v>
      </c>
      <c r="L139" s="49">
        <v>0.31</v>
      </c>
      <c r="M139" s="55">
        <v>0</v>
      </c>
      <c r="N139" s="56">
        <f>((K139*G139)*L139)*0.00220462*(1-M139)</f>
        <v>2.4400716523040002</v>
      </c>
      <c r="O139" s="80"/>
      <c r="P139" s="58">
        <f>P143*$N139</f>
        <v>0</v>
      </c>
      <c r="Q139" s="58">
        <f>Q143*$N139</f>
        <v>0</v>
      </c>
      <c r="R139" s="58">
        <f>R143*$N139</f>
        <v>0</v>
      </c>
      <c r="S139" s="58">
        <f>S143*$N139</f>
        <v>0</v>
      </c>
      <c r="T139" s="58">
        <f t="shared" ref="T139:AA139" si="240">T143*$N139</f>
        <v>0</v>
      </c>
      <c r="U139" s="58">
        <f t="shared" si="240"/>
        <v>0</v>
      </c>
      <c r="V139" s="58">
        <f t="shared" si="240"/>
        <v>0</v>
      </c>
      <c r="W139" s="58">
        <f t="shared" si="240"/>
        <v>0</v>
      </c>
      <c r="X139" s="58">
        <f t="shared" si="240"/>
        <v>0</v>
      </c>
      <c r="Y139" s="58">
        <f t="shared" si="240"/>
        <v>0</v>
      </c>
      <c r="Z139" s="58">
        <f t="shared" si="240"/>
        <v>0</v>
      </c>
      <c r="AA139" s="58">
        <f t="shared" si="240"/>
        <v>0</v>
      </c>
      <c r="AB139" s="59">
        <f>SUM(P139:AA139)</f>
        <v>0</v>
      </c>
      <c r="AC139" s="83"/>
      <c r="AD139" s="85">
        <v>5.0000000000000001E-3</v>
      </c>
      <c r="AE139" s="86"/>
      <c r="AF139" s="49">
        <v>0.31</v>
      </c>
      <c r="AG139" s="55">
        <v>0</v>
      </c>
      <c r="AH139" s="62">
        <f>((SUM(AC139:AE139)*G139)*AF139)*0.00220462*(1-AG139)</f>
        <v>1.1731113712999999E-2</v>
      </c>
      <c r="AI139" s="58">
        <f>AI143*$AH139</f>
        <v>0</v>
      </c>
      <c r="AJ139" s="58">
        <f t="shared" ref="AJ139:AT139" si="241">AJ143*$AH139</f>
        <v>0</v>
      </c>
      <c r="AK139" s="58">
        <f t="shared" si="241"/>
        <v>0</v>
      </c>
      <c r="AL139" s="58">
        <f t="shared" si="241"/>
        <v>0</v>
      </c>
      <c r="AM139" s="58">
        <f t="shared" si="241"/>
        <v>0</v>
      </c>
      <c r="AN139" s="58">
        <f t="shared" si="241"/>
        <v>0</v>
      </c>
      <c r="AO139" s="58">
        <f t="shared" si="241"/>
        <v>0</v>
      </c>
      <c r="AP139" s="58">
        <f t="shared" si="241"/>
        <v>0</v>
      </c>
      <c r="AQ139" s="58">
        <f t="shared" si="241"/>
        <v>0</v>
      </c>
      <c r="AR139" s="58">
        <f t="shared" si="241"/>
        <v>0</v>
      </c>
      <c r="AS139" s="58">
        <f t="shared" si="241"/>
        <v>0</v>
      </c>
      <c r="AT139" s="58">
        <f t="shared" si="241"/>
        <v>0</v>
      </c>
      <c r="AU139" s="59">
        <f>SUM(AI139:AT139)</f>
        <v>0</v>
      </c>
      <c r="AV139" s="63">
        <f>AU139+AB139</f>
        <v>0</v>
      </c>
    </row>
    <row r="140" spans="1:48" ht="15.6" hidden="1">
      <c r="A140" s="48" t="s">
        <v>136</v>
      </c>
      <c r="B140" s="49" t="s">
        <v>49</v>
      </c>
      <c r="C140" s="50" t="s">
        <v>85</v>
      </c>
      <c r="D140" s="50" t="s">
        <v>123</v>
      </c>
      <c r="E140" s="50" t="s">
        <v>124</v>
      </c>
      <c r="F140" s="49">
        <v>2018</v>
      </c>
      <c r="G140" s="51">
        <v>3433</v>
      </c>
      <c r="H140" s="51" t="s">
        <v>66</v>
      </c>
      <c r="I140" s="81"/>
      <c r="J140" s="82"/>
      <c r="K140" s="54">
        <v>1.04</v>
      </c>
      <c r="L140" s="49">
        <v>0.31</v>
      </c>
      <c r="M140" s="55">
        <v>0</v>
      </c>
      <c r="N140" s="56">
        <f>((K140*G140)*L140)*0.00220462*(1-M140)</f>
        <v>2.4400716523040002</v>
      </c>
      <c r="O140" s="80"/>
      <c r="P140" s="58">
        <f>P143*$N140</f>
        <v>0</v>
      </c>
      <c r="Q140" s="58">
        <f>Q143*$N140</f>
        <v>0</v>
      </c>
      <c r="R140" s="58">
        <f>R143*$N140</f>
        <v>0</v>
      </c>
      <c r="S140" s="58">
        <f>S143*$N140</f>
        <v>0</v>
      </c>
      <c r="T140" s="58">
        <f t="shared" ref="T140:AA140" si="242">T143*$N140</f>
        <v>0</v>
      </c>
      <c r="U140" s="58">
        <f t="shared" si="242"/>
        <v>0</v>
      </c>
      <c r="V140" s="58">
        <f t="shared" si="242"/>
        <v>0</v>
      </c>
      <c r="W140" s="58">
        <f t="shared" si="242"/>
        <v>0</v>
      </c>
      <c r="X140" s="58">
        <f t="shared" si="242"/>
        <v>0</v>
      </c>
      <c r="Y140" s="58">
        <f t="shared" si="242"/>
        <v>0</v>
      </c>
      <c r="Z140" s="58">
        <f t="shared" si="242"/>
        <v>0</v>
      </c>
      <c r="AA140" s="58">
        <f t="shared" si="242"/>
        <v>0</v>
      </c>
      <c r="AB140" s="59">
        <f>SUM(P140:AA140)</f>
        <v>0</v>
      </c>
      <c r="AC140" s="83"/>
      <c r="AD140" s="85">
        <v>5.0000000000000001E-3</v>
      </c>
      <c r="AE140" s="86"/>
      <c r="AF140" s="49">
        <v>0.31</v>
      </c>
      <c r="AG140" s="55">
        <v>0</v>
      </c>
      <c r="AH140" s="62">
        <f>((SUM(AC140:AE140)*G140)*AF140)*0.00220462*(1-AG140)</f>
        <v>1.1731113712999999E-2</v>
      </c>
      <c r="AI140" s="58">
        <f>AI143*$AH140</f>
        <v>0</v>
      </c>
      <c r="AJ140" s="58">
        <f t="shared" ref="AJ140:AT140" si="243">AJ143*$AH140</f>
        <v>0</v>
      </c>
      <c r="AK140" s="58">
        <f t="shared" si="243"/>
        <v>0</v>
      </c>
      <c r="AL140" s="58">
        <f t="shared" si="243"/>
        <v>0</v>
      </c>
      <c r="AM140" s="58">
        <f t="shared" si="243"/>
        <v>0</v>
      </c>
      <c r="AN140" s="58">
        <f t="shared" si="243"/>
        <v>0</v>
      </c>
      <c r="AO140" s="58">
        <f t="shared" si="243"/>
        <v>0</v>
      </c>
      <c r="AP140" s="58">
        <f t="shared" si="243"/>
        <v>0</v>
      </c>
      <c r="AQ140" s="58">
        <f t="shared" si="243"/>
        <v>0</v>
      </c>
      <c r="AR140" s="58">
        <f t="shared" si="243"/>
        <v>0</v>
      </c>
      <c r="AS140" s="58">
        <f t="shared" si="243"/>
        <v>0</v>
      </c>
      <c r="AT140" s="58">
        <f t="shared" si="243"/>
        <v>0</v>
      </c>
      <c r="AU140" s="59">
        <f>SUM(AI140:AT140)</f>
        <v>0</v>
      </c>
      <c r="AV140" s="63">
        <f>AU140+AB140</f>
        <v>0</v>
      </c>
    </row>
    <row r="141" spans="1:48" ht="15.6" hidden="1">
      <c r="A141" s="48" t="s">
        <v>136</v>
      </c>
      <c r="B141" s="49" t="s">
        <v>52</v>
      </c>
      <c r="C141" s="49" t="s">
        <v>53</v>
      </c>
      <c r="D141" s="50" t="s">
        <v>125</v>
      </c>
      <c r="E141" s="50" t="s">
        <v>126</v>
      </c>
      <c r="F141" s="49">
        <v>2017</v>
      </c>
      <c r="G141" s="51">
        <v>245</v>
      </c>
      <c r="H141" s="51" t="s">
        <v>63</v>
      </c>
      <c r="I141" s="81"/>
      <c r="J141" s="82"/>
      <c r="K141" s="56">
        <v>3.22</v>
      </c>
      <c r="L141" s="49">
        <v>0.39</v>
      </c>
      <c r="M141" s="55">
        <v>0</v>
      </c>
      <c r="N141" s="56">
        <f>((K141*G141)*L141)*0.00220462*(1-M141)</f>
        <v>0.67829764002000015</v>
      </c>
      <c r="O141" s="80"/>
      <c r="P141" s="58">
        <f>P143*$N141*0.66667</f>
        <v>0</v>
      </c>
      <c r="Q141" s="58">
        <f>Q143*$N141*0.66667</f>
        <v>0</v>
      </c>
      <c r="R141" s="58">
        <f>R143*$N141*0.66667</f>
        <v>0</v>
      </c>
      <c r="S141" s="58">
        <f>S143*$N141*0.66667</f>
        <v>0</v>
      </c>
      <c r="T141" s="58">
        <f t="shared" ref="T141:AA141" si="244">T143*$N141*0.66667</f>
        <v>0</v>
      </c>
      <c r="U141" s="58">
        <f t="shared" si="244"/>
        <v>0</v>
      </c>
      <c r="V141" s="58">
        <f t="shared" si="244"/>
        <v>0</v>
      </c>
      <c r="W141" s="58">
        <f t="shared" si="244"/>
        <v>0</v>
      </c>
      <c r="X141" s="58">
        <f t="shared" si="244"/>
        <v>0</v>
      </c>
      <c r="Y141" s="58">
        <f t="shared" si="244"/>
        <v>0</v>
      </c>
      <c r="Z141" s="58">
        <f t="shared" si="244"/>
        <v>0</v>
      </c>
      <c r="AA141" s="58">
        <f t="shared" si="244"/>
        <v>0</v>
      </c>
      <c r="AB141" s="59">
        <f>SUM(P141:AA141)</f>
        <v>0</v>
      </c>
      <c r="AC141" s="83"/>
      <c r="AD141" s="60"/>
      <c r="AE141" s="84">
        <v>1.2999999999999999E-2</v>
      </c>
      <c r="AF141" s="49">
        <v>0.39</v>
      </c>
      <c r="AG141" s="55">
        <v>0</v>
      </c>
      <c r="AH141" s="62">
        <f>((SUM(AC141:AE141)*G141)*AF141)*0.00220462*(1-AG141)</f>
        <v>2.7384687330000001E-3</v>
      </c>
      <c r="AI141" s="58">
        <f>AI143*$AH141*0.66667</f>
        <v>0</v>
      </c>
      <c r="AJ141" s="58">
        <f t="shared" ref="AJ141:AT141" si="245">AJ143*$AH141*0.66667</f>
        <v>0</v>
      </c>
      <c r="AK141" s="58">
        <f t="shared" si="245"/>
        <v>0</v>
      </c>
      <c r="AL141" s="58">
        <f t="shared" si="245"/>
        <v>0</v>
      </c>
      <c r="AM141" s="58">
        <f t="shared" si="245"/>
        <v>0</v>
      </c>
      <c r="AN141" s="58">
        <f t="shared" si="245"/>
        <v>0</v>
      </c>
      <c r="AO141" s="58">
        <f t="shared" si="245"/>
        <v>0</v>
      </c>
      <c r="AP141" s="58">
        <f t="shared" si="245"/>
        <v>0</v>
      </c>
      <c r="AQ141" s="58">
        <f t="shared" si="245"/>
        <v>0</v>
      </c>
      <c r="AR141" s="58">
        <f t="shared" si="245"/>
        <v>0</v>
      </c>
      <c r="AS141" s="58">
        <f t="shared" si="245"/>
        <v>0</v>
      </c>
      <c r="AT141" s="58">
        <f t="shared" si="245"/>
        <v>0</v>
      </c>
      <c r="AU141" s="59">
        <f>SUM(AI141:AT141)</f>
        <v>0</v>
      </c>
      <c r="AV141" s="63">
        <f>AU141+AB141</f>
        <v>0</v>
      </c>
    </row>
    <row r="142" spans="1:48" ht="15.6" hidden="1">
      <c r="A142" s="48" t="s">
        <v>136</v>
      </c>
      <c r="B142" s="49" t="s">
        <v>52</v>
      </c>
      <c r="C142" s="49" t="s">
        <v>53</v>
      </c>
      <c r="D142" s="50" t="s">
        <v>125</v>
      </c>
      <c r="E142" s="50" t="s">
        <v>126</v>
      </c>
      <c r="F142" s="49">
        <v>2017</v>
      </c>
      <c r="G142" s="51">
        <v>245</v>
      </c>
      <c r="H142" s="51" t="s">
        <v>63</v>
      </c>
      <c r="I142" s="81"/>
      <c r="J142" s="82"/>
      <c r="K142" s="56">
        <v>3.22</v>
      </c>
      <c r="L142" s="49">
        <v>0.39</v>
      </c>
      <c r="M142" s="55">
        <v>0</v>
      </c>
      <c r="N142" s="56">
        <f>((K142*G142)*L142)*0.00220462*(1-M142)</f>
        <v>0.67829764002000015</v>
      </c>
      <c r="O142" s="80"/>
      <c r="P142" s="58">
        <f>P143*$N142*0.66667</f>
        <v>0</v>
      </c>
      <c r="Q142" s="58">
        <f>Q143*$N142*0.66667</f>
        <v>0</v>
      </c>
      <c r="R142" s="58">
        <f>R143*$N142*0.66667</f>
        <v>0</v>
      </c>
      <c r="S142" s="58">
        <f>S143*$N142*0.66667</f>
        <v>0</v>
      </c>
      <c r="T142" s="58">
        <f t="shared" ref="T142:AA142" si="246">T143*$N142*0.66667</f>
        <v>0</v>
      </c>
      <c r="U142" s="58">
        <f t="shared" si="246"/>
        <v>0</v>
      </c>
      <c r="V142" s="58">
        <f t="shared" si="246"/>
        <v>0</v>
      </c>
      <c r="W142" s="58">
        <f t="shared" si="246"/>
        <v>0</v>
      </c>
      <c r="X142" s="58">
        <f t="shared" si="246"/>
        <v>0</v>
      </c>
      <c r="Y142" s="58">
        <f t="shared" si="246"/>
        <v>0</v>
      </c>
      <c r="Z142" s="58">
        <f t="shared" si="246"/>
        <v>0</v>
      </c>
      <c r="AA142" s="58">
        <f t="shared" si="246"/>
        <v>0</v>
      </c>
      <c r="AB142" s="59">
        <f>SUM(P142:AA142)</f>
        <v>0</v>
      </c>
      <c r="AC142" s="83"/>
      <c r="AD142" s="60"/>
      <c r="AE142" s="84">
        <v>1.2999999999999999E-2</v>
      </c>
      <c r="AF142" s="49">
        <v>0.39</v>
      </c>
      <c r="AG142" s="55">
        <v>0</v>
      </c>
      <c r="AH142" s="62">
        <f>((SUM(AC142:AE142)*G142)*AF142)*0.00220462*(1-AG142)</f>
        <v>2.7384687330000001E-3</v>
      </c>
      <c r="AI142" s="58">
        <f>AI143*$AH142*0.66667</f>
        <v>0</v>
      </c>
      <c r="AJ142" s="58">
        <f t="shared" ref="AJ142:AT142" si="247">AJ143*$AH142*0.66667</f>
        <v>0</v>
      </c>
      <c r="AK142" s="58">
        <f t="shared" si="247"/>
        <v>0</v>
      </c>
      <c r="AL142" s="58">
        <f t="shared" si="247"/>
        <v>0</v>
      </c>
      <c r="AM142" s="58">
        <f t="shared" si="247"/>
        <v>0</v>
      </c>
      <c r="AN142" s="58">
        <f t="shared" si="247"/>
        <v>0</v>
      </c>
      <c r="AO142" s="58">
        <f t="shared" si="247"/>
        <v>0</v>
      </c>
      <c r="AP142" s="58">
        <f t="shared" si="247"/>
        <v>0</v>
      </c>
      <c r="AQ142" s="58">
        <f t="shared" si="247"/>
        <v>0</v>
      </c>
      <c r="AR142" s="58">
        <f t="shared" si="247"/>
        <v>0</v>
      </c>
      <c r="AS142" s="58">
        <f t="shared" si="247"/>
        <v>0</v>
      </c>
      <c r="AT142" s="58">
        <f t="shared" si="247"/>
        <v>0</v>
      </c>
      <c r="AU142" s="59">
        <f>SUM(AI142:AT142)</f>
        <v>0</v>
      </c>
      <c r="AV142" s="63">
        <f>AU142+AB142</f>
        <v>0</v>
      </c>
    </row>
    <row r="143" spans="1:48" ht="30" hidden="1">
      <c r="A143" s="64" t="s">
        <v>137</v>
      </c>
      <c r="B143" s="65"/>
      <c r="C143" s="65" t="s">
        <v>57</v>
      </c>
      <c r="D143" s="66">
        <v>0.66700000000000004</v>
      </c>
      <c r="E143" s="67"/>
      <c r="F143" s="65"/>
      <c r="G143" s="68"/>
      <c r="H143" s="68"/>
      <c r="I143" s="69"/>
      <c r="J143" s="70"/>
      <c r="K143" s="71"/>
      <c r="L143" s="65"/>
      <c r="M143" s="66"/>
      <c r="N143" s="72"/>
      <c r="O143" s="73" t="s">
        <v>58</v>
      </c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5"/>
      <c r="AC143" s="71"/>
      <c r="AD143" s="76"/>
      <c r="AE143" s="76"/>
      <c r="AF143" s="65"/>
      <c r="AG143" s="66"/>
      <c r="AH143" s="77"/>
      <c r="AI143" s="74">
        <f t="shared" ref="AI143:AT143" si="248">P143</f>
        <v>0</v>
      </c>
      <c r="AJ143" s="74">
        <f t="shared" si="248"/>
        <v>0</v>
      </c>
      <c r="AK143" s="74">
        <f t="shared" si="248"/>
        <v>0</v>
      </c>
      <c r="AL143" s="74">
        <f t="shared" si="248"/>
        <v>0</v>
      </c>
      <c r="AM143" s="74">
        <f t="shared" si="248"/>
        <v>0</v>
      </c>
      <c r="AN143" s="74">
        <f t="shared" si="248"/>
        <v>0</v>
      </c>
      <c r="AO143" s="74">
        <f t="shared" si="248"/>
        <v>0</v>
      </c>
      <c r="AP143" s="74">
        <f t="shared" si="248"/>
        <v>0</v>
      </c>
      <c r="AQ143" s="74">
        <f t="shared" si="248"/>
        <v>0</v>
      </c>
      <c r="AR143" s="74">
        <f t="shared" si="248"/>
        <v>0</v>
      </c>
      <c r="AS143" s="74">
        <f t="shared" si="248"/>
        <v>0</v>
      </c>
      <c r="AT143" s="74">
        <f t="shared" si="248"/>
        <v>0</v>
      </c>
      <c r="AU143" s="75"/>
      <c r="AV143" s="78"/>
    </row>
    <row r="144" spans="1:48" ht="15.6">
      <c r="A144" s="87" t="s">
        <v>138</v>
      </c>
      <c r="B144" s="49" t="s">
        <v>49</v>
      </c>
      <c r="C144" s="50" t="s">
        <v>85</v>
      </c>
      <c r="D144" s="50" t="s">
        <v>139</v>
      </c>
      <c r="E144" s="50" t="s">
        <v>140</v>
      </c>
      <c r="F144" s="49">
        <v>2010</v>
      </c>
      <c r="G144" s="51">
        <v>3433</v>
      </c>
      <c r="H144" s="51">
        <v>2</v>
      </c>
      <c r="I144" s="79">
        <v>2025</v>
      </c>
      <c r="J144" s="53">
        <f>I144+2</f>
        <v>2027</v>
      </c>
      <c r="K144" s="54">
        <v>5.08</v>
      </c>
      <c r="L144" s="49">
        <v>0.31</v>
      </c>
      <c r="M144" s="55">
        <v>0.1</v>
      </c>
      <c r="N144" s="56">
        <f>((K144*G144)*L144)*0.00220462*(1-M144)</f>
        <v>10.726930379167198</v>
      </c>
      <c r="O144" s="80"/>
      <c r="P144" s="58">
        <f>P148*$N144</f>
        <v>26817.325947917994</v>
      </c>
      <c r="Q144" s="58">
        <f>Q148*$N144</f>
        <v>10726.930379167199</v>
      </c>
      <c r="R144" s="58">
        <f>R148*$N144</f>
        <v>10726.930379167199</v>
      </c>
      <c r="S144" s="58">
        <f>S148*$N144</f>
        <v>5363.4651895835996</v>
      </c>
      <c r="T144" s="58">
        <f t="shared" ref="T144:AA144" si="249">T148*$N144</f>
        <v>2681.7325947917998</v>
      </c>
      <c r="U144" s="58">
        <f t="shared" si="249"/>
        <v>0</v>
      </c>
      <c r="V144" s="58">
        <f t="shared" si="249"/>
        <v>0</v>
      </c>
      <c r="W144" s="58">
        <f t="shared" si="249"/>
        <v>0</v>
      </c>
      <c r="X144" s="58">
        <f t="shared" si="249"/>
        <v>0</v>
      </c>
      <c r="Y144" s="58">
        <f t="shared" si="249"/>
        <v>0</v>
      </c>
      <c r="Z144" s="58">
        <f t="shared" si="249"/>
        <v>0</v>
      </c>
      <c r="AA144" s="58">
        <f t="shared" si="249"/>
        <v>0</v>
      </c>
      <c r="AB144" s="59">
        <f>SUM(P144:AA144)</f>
        <v>56316.384490627795</v>
      </c>
      <c r="AC144" s="54">
        <v>0.09</v>
      </c>
      <c r="AD144" s="85"/>
      <c r="AE144" s="86"/>
      <c r="AF144" s="49">
        <v>0.31</v>
      </c>
      <c r="AG144" s="55">
        <v>0.3</v>
      </c>
      <c r="AH144" s="62">
        <f>((SUM(AC144:AE144)*G144)*AF144)*0.00220462*(1-AG144)</f>
        <v>0.14781203278379998</v>
      </c>
      <c r="AI144" s="58">
        <f>AI148*$AH144</f>
        <v>369.53008195949997</v>
      </c>
      <c r="AJ144" s="58">
        <f t="shared" ref="AJ144:AT144" si="250">AJ148*$AH144</f>
        <v>147.81203278379999</v>
      </c>
      <c r="AK144" s="58">
        <f t="shared" si="250"/>
        <v>147.81203278379999</v>
      </c>
      <c r="AL144" s="58">
        <f t="shared" si="250"/>
        <v>73.906016391899996</v>
      </c>
      <c r="AM144" s="58">
        <f t="shared" si="250"/>
        <v>36.953008195949998</v>
      </c>
      <c r="AN144" s="58">
        <f t="shared" si="250"/>
        <v>0</v>
      </c>
      <c r="AO144" s="58">
        <f t="shared" si="250"/>
        <v>0</v>
      </c>
      <c r="AP144" s="58">
        <f t="shared" si="250"/>
        <v>0</v>
      </c>
      <c r="AQ144" s="58">
        <f t="shared" si="250"/>
        <v>0</v>
      </c>
      <c r="AR144" s="58">
        <f t="shared" si="250"/>
        <v>0</v>
      </c>
      <c r="AS144" s="58">
        <f t="shared" si="250"/>
        <v>0</v>
      </c>
      <c r="AT144" s="58">
        <f t="shared" si="250"/>
        <v>0</v>
      </c>
      <c r="AU144" s="59">
        <f>SUM(AI144:AT144)</f>
        <v>776.01317211494995</v>
      </c>
      <c r="AV144" s="63">
        <f>AU144+AB144</f>
        <v>57092.397662742747</v>
      </c>
    </row>
    <row r="145" spans="1:48" ht="15.6">
      <c r="A145" s="87" t="s">
        <v>138</v>
      </c>
      <c r="B145" s="49" t="s">
        <v>49</v>
      </c>
      <c r="C145" s="50" t="s">
        <v>85</v>
      </c>
      <c r="D145" s="50" t="s">
        <v>139</v>
      </c>
      <c r="E145" s="50" t="s">
        <v>140</v>
      </c>
      <c r="F145" s="49">
        <v>2009</v>
      </c>
      <c r="G145" s="51">
        <v>3433</v>
      </c>
      <c r="H145" s="51">
        <v>2</v>
      </c>
      <c r="I145" s="79">
        <v>2024</v>
      </c>
      <c r="J145" s="53">
        <f>I145+2</f>
        <v>2026</v>
      </c>
      <c r="K145" s="54">
        <v>5.08</v>
      </c>
      <c r="L145" s="49">
        <v>0.31</v>
      </c>
      <c r="M145" s="55">
        <v>0.1</v>
      </c>
      <c r="N145" s="56">
        <f>((K145*G145)*L145)*0.00220462*(1-M145)</f>
        <v>10.726930379167198</v>
      </c>
      <c r="O145" s="80"/>
      <c r="P145" s="58">
        <f>P148*$N145</f>
        <v>26817.325947917994</v>
      </c>
      <c r="Q145" s="58">
        <f>Q148*$N145</f>
        <v>10726.930379167199</v>
      </c>
      <c r="R145" s="58">
        <f>R148*$N145</f>
        <v>10726.930379167199</v>
      </c>
      <c r="S145" s="58">
        <f>S148*$N145</f>
        <v>5363.4651895835996</v>
      </c>
      <c r="T145" s="58">
        <f t="shared" ref="T145:AA145" si="251">T148*$N145</f>
        <v>2681.7325947917998</v>
      </c>
      <c r="U145" s="58">
        <f t="shared" si="251"/>
        <v>0</v>
      </c>
      <c r="V145" s="58">
        <f t="shared" si="251"/>
        <v>0</v>
      </c>
      <c r="W145" s="58">
        <f t="shared" si="251"/>
        <v>0</v>
      </c>
      <c r="X145" s="58">
        <f t="shared" si="251"/>
        <v>0</v>
      </c>
      <c r="Y145" s="58">
        <f t="shared" si="251"/>
        <v>0</v>
      </c>
      <c r="Z145" s="58">
        <f t="shared" si="251"/>
        <v>0</v>
      </c>
      <c r="AA145" s="58">
        <f t="shared" si="251"/>
        <v>0</v>
      </c>
      <c r="AB145" s="59">
        <f>SUM(P145:AA145)</f>
        <v>56316.384490627795</v>
      </c>
      <c r="AC145" s="54">
        <v>0.09</v>
      </c>
      <c r="AD145" s="85"/>
      <c r="AE145" s="86"/>
      <c r="AF145" s="49">
        <v>0.31</v>
      </c>
      <c r="AG145" s="55">
        <v>0.3</v>
      </c>
      <c r="AH145" s="62">
        <f>((SUM(AC145:AE145)*G145)*AF145)*0.00220462*(1-AG145)</f>
        <v>0.14781203278379998</v>
      </c>
      <c r="AI145" s="58">
        <f>AI148*$AH145</f>
        <v>369.53008195949997</v>
      </c>
      <c r="AJ145" s="58">
        <f t="shared" ref="AJ145:AT145" si="252">AJ148*$AH145</f>
        <v>147.81203278379999</v>
      </c>
      <c r="AK145" s="58">
        <f t="shared" si="252"/>
        <v>147.81203278379999</v>
      </c>
      <c r="AL145" s="58">
        <f t="shared" si="252"/>
        <v>73.906016391899996</v>
      </c>
      <c r="AM145" s="58">
        <f t="shared" si="252"/>
        <v>36.953008195949998</v>
      </c>
      <c r="AN145" s="58">
        <f t="shared" si="252"/>
        <v>0</v>
      </c>
      <c r="AO145" s="58">
        <f t="shared" si="252"/>
        <v>0</v>
      </c>
      <c r="AP145" s="58">
        <f t="shared" si="252"/>
        <v>0</v>
      </c>
      <c r="AQ145" s="58">
        <f t="shared" si="252"/>
        <v>0</v>
      </c>
      <c r="AR145" s="58">
        <f t="shared" si="252"/>
        <v>0</v>
      </c>
      <c r="AS145" s="58">
        <f t="shared" si="252"/>
        <v>0</v>
      </c>
      <c r="AT145" s="58">
        <f t="shared" si="252"/>
        <v>0</v>
      </c>
      <c r="AU145" s="59">
        <f>SUM(AI145:AT145)</f>
        <v>776.01317211494995</v>
      </c>
      <c r="AV145" s="63">
        <f>AU145+AB145</f>
        <v>57092.397662742747</v>
      </c>
    </row>
    <row r="146" spans="1:48" ht="15.6">
      <c r="A146" s="87" t="s">
        <v>138</v>
      </c>
      <c r="B146" s="49" t="s">
        <v>52</v>
      </c>
      <c r="C146" s="49" t="s">
        <v>53</v>
      </c>
      <c r="D146" s="50" t="s">
        <v>141</v>
      </c>
      <c r="E146" s="50" t="s">
        <v>126</v>
      </c>
      <c r="F146" s="49">
        <v>2011</v>
      </c>
      <c r="G146" s="51">
        <v>150</v>
      </c>
      <c r="H146" s="51">
        <v>2</v>
      </c>
      <c r="I146" s="79">
        <v>2025</v>
      </c>
      <c r="J146" s="53">
        <f>I146+2</f>
        <v>2027</v>
      </c>
      <c r="K146" s="54">
        <v>3.02</v>
      </c>
      <c r="L146" s="49">
        <v>0.39</v>
      </c>
      <c r="M146" s="55">
        <v>0.1</v>
      </c>
      <c r="N146" s="56">
        <f>((K146*G146)*L146)*0.00220462*(1-M146)</f>
        <v>0.35054119386000004</v>
      </c>
      <c r="O146" s="80"/>
      <c r="P146" s="58">
        <f>P148*$N146*0.66667</f>
        <v>584.23824427661555</v>
      </c>
      <c r="Q146" s="58">
        <f>Q148*$N146*0.66667</f>
        <v>233.6952977106462</v>
      </c>
      <c r="R146" s="58">
        <f>R148*$N146*0.66667</f>
        <v>233.6952977106462</v>
      </c>
      <c r="S146" s="58">
        <f>S148*$N146*0.66667</f>
        <v>116.8476488553231</v>
      </c>
      <c r="T146" s="58">
        <f t="shared" ref="T146:AA146" si="253">T148*$N146*0.66667</f>
        <v>58.42382442766155</v>
      </c>
      <c r="U146" s="58">
        <f t="shared" si="253"/>
        <v>0</v>
      </c>
      <c r="V146" s="58">
        <f t="shared" si="253"/>
        <v>0</v>
      </c>
      <c r="W146" s="58">
        <f t="shared" si="253"/>
        <v>0</v>
      </c>
      <c r="X146" s="58">
        <f t="shared" si="253"/>
        <v>0</v>
      </c>
      <c r="Y146" s="58">
        <f t="shared" si="253"/>
        <v>0</v>
      </c>
      <c r="Z146" s="58">
        <f t="shared" si="253"/>
        <v>0</v>
      </c>
      <c r="AA146" s="58">
        <f t="shared" si="253"/>
        <v>0</v>
      </c>
      <c r="AB146" s="59">
        <f>SUM(P146:AA146)</f>
        <v>1226.9003129808927</v>
      </c>
      <c r="AC146" s="54">
        <v>0.11</v>
      </c>
      <c r="AD146" s="60"/>
      <c r="AE146" s="84"/>
      <c r="AF146" s="49">
        <v>0.39</v>
      </c>
      <c r="AG146" s="55">
        <v>0.3</v>
      </c>
      <c r="AH146" s="62">
        <f>((SUM(AC146:AE146)*G146)*AF146)*0.00220462*(1-AG146)</f>
        <v>9.93071079E-3</v>
      </c>
      <c r="AI146" s="58">
        <f>AI148*$AH146*0.66667</f>
        <v>16.551267405923252</v>
      </c>
      <c r="AJ146" s="58">
        <f t="shared" ref="AJ146:AT146" si="254">AJ148*$AH146*0.66667</f>
        <v>6.6205069623693005</v>
      </c>
      <c r="AK146" s="58">
        <f t="shared" si="254"/>
        <v>6.6205069623693005</v>
      </c>
      <c r="AL146" s="58">
        <f t="shared" si="254"/>
        <v>3.3102534811846502</v>
      </c>
      <c r="AM146" s="58">
        <f t="shared" si="254"/>
        <v>1.6551267405923251</v>
      </c>
      <c r="AN146" s="58">
        <f t="shared" si="254"/>
        <v>0</v>
      </c>
      <c r="AO146" s="58">
        <f t="shared" si="254"/>
        <v>0</v>
      </c>
      <c r="AP146" s="58">
        <f t="shared" si="254"/>
        <v>0</v>
      </c>
      <c r="AQ146" s="58">
        <f t="shared" si="254"/>
        <v>0</v>
      </c>
      <c r="AR146" s="58">
        <f t="shared" si="254"/>
        <v>0</v>
      </c>
      <c r="AS146" s="58">
        <f t="shared" si="254"/>
        <v>0</v>
      </c>
      <c r="AT146" s="58">
        <f t="shared" si="254"/>
        <v>0</v>
      </c>
      <c r="AU146" s="59">
        <f>SUM(AI146:AT146)</f>
        <v>34.757661552438826</v>
      </c>
      <c r="AV146" s="63">
        <f>AU146+AB146</f>
        <v>1261.6579745333315</v>
      </c>
    </row>
    <row r="147" spans="1:48" ht="15.6">
      <c r="A147" s="87" t="s">
        <v>138</v>
      </c>
      <c r="B147" s="49" t="s">
        <v>52</v>
      </c>
      <c r="C147" s="49" t="s">
        <v>53</v>
      </c>
      <c r="D147" s="50" t="s">
        <v>141</v>
      </c>
      <c r="E147" s="50" t="s">
        <v>126</v>
      </c>
      <c r="F147" s="49">
        <v>2011</v>
      </c>
      <c r="G147" s="51">
        <v>150</v>
      </c>
      <c r="H147" s="51">
        <v>2</v>
      </c>
      <c r="I147" s="79">
        <v>2025</v>
      </c>
      <c r="J147" s="53">
        <f>I147+2</f>
        <v>2027</v>
      </c>
      <c r="K147" s="54">
        <v>3.02</v>
      </c>
      <c r="L147" s="49">
        <v>0.39</v>
      </c>
      <c r="M147" s="55">
        <v>0.1</v>
      </c>
      <c r="N147" s="56">
        <f>((K147*G147)*L147)*0.00220462*(1-M147)</f>
        <v>0.35054119386000004</v>
      </c>
      <c r="O147" s="80"/>
      <c r="P147" s="58">
        <f>P148*$N147*0.66667</f>
        <v>584.23824427661555</v>
      </c>
      <c r="Q147" s="58">
        <f>Q148*$N147*0.66667</f>
        <v>233.6952977106462</v>
      </c>
      <c r="R147" s="58">
        <f>R148*$N147*0.66667</f>
        <v>233.6952977106462</v>
      </c>
      <c r="S147" s="58">
        <f>S148*$N147*0.66667</f>
        <v>116.8476488553231</v>
      </c>
      <c r="T147" s="58">
        <f t="shared" ref="T147:AA147" si="255">T148*$N147*0.66667</f>
        <v>58.42382442766155</v>
      </c>
      <c r="U147" s="58">
        <f t="shared" si="255"/>
        <v>0</v>
      </c>
      <c r="V147" s="58">
        <f t="shared" si="255"/>
        <v>0</v>
      </c>
      <c r="W147" s="58">
        <f t="shared" si="255"/>
        <v>0</v>
      </c>
      <c r="X147" s="58">
        <f t="shared" si="255"/>
        <v>0</v>
      </c>
      <c r="Y147" s="58">
        <f t="shared" si="255"/>
        <v>0</v>
      </c>
      <c r="Z147" s="58">
        <f t="shared" si="255"/>
        <v>0</v>
      </c>
      <c r="AA147" s="58">
        <f t="shared" si="255"/>
        <v>0</v>
      </c>
      <c r="AB147" s="59">
        <f>SUM(P147:AA147)</f>
        <v>1226.9003129808927</v>
      </c>
      <c r="AC147" s="54">
        <v>0.11</v>
      </c>
      <c r="AD147" s="60"/>
      <c r="AE147" s="84"/>
      <c r="AF147" s="49">
        <v>0.39</v>
      </c>
      <c r="AG147" s="55">
        <v>0.3</v>
      </c>
      <c r="AH147" s="62">
        <f>((SUM(AC147:AE147)*G147)*AF147)*0.00220462*(1-AG147)</f>
        <v>9.93071079E-3</v>
      </c>
      <c r="AI147" s="58">
        <f>AI148*$AH147*0.66667</f>
        <v>16.551267405923252</v>
      </c>
      <c r="AJ147" s="58">
        <f t="shared" ref="AJ147:AT147" si="256">AJ148*$AH147*0.66667</f>
        <v>6.6205069623693005</v>
      </c>
      <c r="AK147" s="58">
        <f t="shared" si="256"/>
        <v>6.6205069623693005</v>
      </c>
      <c r="AL147" s="58">
        <f t="shared" si="256"/>
        <v>3.3102534811846502</v>
      </c>
      <c r="AM147" s="58">
        <f t="shared" si="256"/>
        <v>1.6551267405923251</v>
      </c>
      <c r="AN147" s="58">
        <f t="shared" si="256"/>
        <v>0</v>
      </c>
      <c r="AO147" s="58">
        <f t="shared" si="256"/>
        <v>0</v>
      </c>
      <c r="AP147" s="58">
        <f t="shared" si="256"/>
        <v>0</v>
      </c>
      <c r="AQ147" s="58">
        <f t="shared" si="256"/>
        <v>0</v>
      </c>
      <c r="AR147" s="58">
        <f t="shared" si="256"/>
        <v>0</v>
      </c>
      <c r="AS147" s="58">
        <f t="shared" si="256"/>
        <v>0</v>
      </c>
      <c r="AT147" s="58">
        <f t="shared" si="256"/>
        <v>0</v>
      </c>
      <c r="AU147" s="59">
        <f>SUM(AI147:AT147)</f>
        <v>34.757661552438826</v>
      </c>
      <c r="AV147" s="63">
        <f>AU147+AB147</f>
        <v>1261.6579745333315</v>
      </c>
    </row>
    <row r="148" spans="1:48" ht="30">
      <c r="A148" s="64" t="s">
        <v>142</v>
      </c>
      <c r="B148" s="65"/>
      <c r="C148" s="65" t="s">
        <v>57</v>
      </c>
      <c r="D148" s="66">
        <v>0.66700000000000004</v>
      </c>
      <c r="E148" s="67"/>
      <c r="F148" s="65"/>
      <c r="G148" s="68"/>
      <c r="H148" s="68"/>
      <c r="I148" s="69"/>
      <c r="J148" s="70"/>
      <c r="K148" s="71"/>
      <c r="L148" s="65"/>
      <c r="M148" s="66"/>
      <c r="N148" s="72"/>
      <c r="O148" s="73" t="s">
        <v>58</v>
      </c>
      <c r="P148" s="74">
        <v>2500</v>
      </c>
      <c r="Q148" s="74">
        <v>1000</v>
      </c>
      <c r="R148" s="74">
        <v>1000</v>
      </c>
      <c r="S148" s="74">
        <v>500</v>
      </c>
      <c r="T148" s="74">
        <v>250</v>
      </c>
      <c r="U148" s="74"/>
      <c r="V148" s="74"/>
      <c r="W148" s="74"/>
      <c r="X148" s="74"/>
      <c r="Y148" s="74"/>
      <c r="Z148" s="74"/>
      <c r="AA148" s="74"/>
      <c r="AB148" s="75"/>
      <c r="AC148" s="71"/>
      <c r="AD148" s="76"/>
      <c r="AE148" s="76"/>
      <c r="AF148" s="65"/>
      <c r="AG148" s="66"/>
      <c r="AH148" s="77"/>
      <c r="AI148" s="74">
        <f t="shared" ref="AI148:AT148" si="257">P148</f>
        <v>2500</v>
      </c>
      <c r="AJ148" s="74">
        <f t="shared" si="257"/>
        <v>1000</v>
      </c>
      <c r="AK148" s="74">
        <f t="shared" si="257"/>
        <v>1000</v>
      </c>
      <c r="AL148" s="74">
        <f t="shared" si="257"/>
        <v>500</v>
      </c>
      <c r="AM148" s="74">
        <f t="shared" si="257"/>
        <v>250</v>
      </c>
      <c r="AN148" s="74">
        <f t="shared" si="257"/>
        <v>0</v>
      </c>
      <c r="AO148" s="74">
        <f t="shared" si="257"/>
        <v>0</v>
      </c>
      <c r="AP148" s="74">
        <f t="shared" si="257"/>
        <v>0</v>
      </c>
      <c r="AQ148" s="74">
        <f t="shared" si="257"/>
        <v>0</v>
      </c>
      <c r="AR148" s="74">
        <f t="shared" si="257"/>
        <v>0</v>
      </c>
      <c r="AS148" s="74">
        <f t="shared" si="257"/>
        <v>0</v>
      </c>
      <c r="AT148" s="74">
        <f t="shared" si="257"/>
        <v>0</v>
      </c>
      <c r="AU148" s="75"/>
      <c r="AV148" s="78"/>
    </row>
    <row r="149" spans="1:48" ht="15.6">
      <c r="A149" s="89" t="s">
        <v>143</v>
      </c>
      <c r="B149" s="49" t="s">
        <v>49</v>
      </c>
      <c r="C149" s="50" t="s">
        <v>85</v>
      </c>
      <c r="D149" s="50" t="s">
        <v>139</v>
      </c>
      <c r="E149" s="50" t="s">
        <v>140</v>
      </c>
      <c r="F149" s="49">
        <v>2009</v>
      </c>
      <c r="G149" s="51">
        <v>3433</v>
      </c>
      <c r="H149" s="51">
        <v>2</v>
      </c>
      <c r="I149" s="79">
        <v>2024</v>
      </c>
      <c r="J149" s="53">
        <f>I149+2</f>
        <v>2026</v>
      </c>
      <c r="K149" s="54">
        <v>5.08</v>
      </c>
      <c r="L149" s="49">
        <v>0.31</v>
      </c>
      <c r="M149" s="55">
        <v>0.1</v>
      </c>
      <c r="N149" s="56">
        <f>((K149*G149)*L149)*0.00220462*(1-M149)</f>
        <v>10.726930379167198</v>
      </c>
      <c r="O149" s="80"/>
      <c r="P149" s="58">
        <f>P153*$N149</f>
        <v>26817.325947917994</v>
      </c>
      <c r="Q149" s="58">
        <f>Q153*$N149</f>
        <v>10726.930379167199</v>
      </c>
      <c r="R149" s="58">
        <f>R153*$N149</f>
        <v>10726.930379167199</v>
      </c>
      <c r="S149" s="58">
        <f>S153*$N149</f>
        <v>10726.930379167199</v>
      </c>
      <c r="T149" s="58">
        <f t="shared" ref="T149:AA149" si="258">T153*$N149</f>
        <v>5363.4651895835996</v>
      </c>
      <c r="U149" s="58">
        <f t="shared" si="258"/>
        <v>2681.7325947917998</v>
      </c>
      <c r="V149" s="58">
        <f t="shared" si="258"/>
        <v>0</v>
      </c>
      <c r="W149" s="58">
        <f t="shared" si="258"/>
        <v>0</v>
      </c>
      <c r="X149" s="58">
        <f t="shared" si="258"/>
        <v>0</v>
      </c>
      <c r="Y149" s="58">
        <f t="shared" si="258"/>
        <v>0</v>
      </c>
      <c r="Z149" s="58">
        <f t="shared" si="258"/>
        <v>0</v>
      </c>
      <c r="AA149" s="58">
        <f t="shared" si="258"/>
        <v>0</v>
      </c>
      <c r="AB149" s="59">
        <f>SUM(P149:AA149)</f>
        <v>67043.314869794995</v>
      </c>
      <c r="AC149" s="54">
        <v>0.09</v>
      </c>
      <c r="AD149" s="85"/>
      <c r="AE149" s="86"/>
      <c r="AF149" s="49">
        <v>0.31</v>
      </c>
      <c r="AG149" s="55">
        <v>0.3</v>
      </c>
      <c r="AH149" s="62">
        <f>((SUM(AC149:AE149)*G149)*AF149)*0.00220462*(1-AG149)</f>
        <v>0.14781203278379998</v>
      </c>
      <c r="AI149" s="58">
        <f>AI153*$AH149</f>
        <v>369.53008195949997</v>
      </c>
      <c r="AJ149" s="58">
        <f t="shared" ref="AJ149:AT149" si="259">AJ153*$AH149</f>
        <v>147.81203278379999</v>
      </c>
      <c r="AK149" s="58">
        <f t="shared" si="259"/>
        <v>147.81203278379999</v>
      </c>
      <c r="AL149" s="58">
        <f t="shared" si="259"/>
        <v>147.81203278379999</v>
      </c>
      <c r="AM149" s="58">
        <f t="shared" si="259"/>
        <v>73.906016391899996</v>
      </c>
      <c r="AN149" s="58">
        <f t="shared" si="259"/>
        <v>36.953008195949998</v>
      </c>
      <c r="AO149" s="58">
        <f t="shared" si="259"/>
        <v>0</v>
      </c>
      <c r="AP149" s="58">
        <f t="shared" si="259"/>
        <v>0</v>
      </c>
      <c r="AQ149" s="58">
        <f t="shared" si="259"/>
        <v>0</v>
      </c>
      <c r="AR149" s="58">
        <f t="shared" si="259"/>
        <v>0</v>
      </c>
      <c r="AS149" s="58">
        <f t="shared" si="259"/>
        <v>0</v>
      </c>
      <c r="AT149" s="58">
        <f t="shared" si="259"/>
        <v>0</v>
      </c>
      <c r="AU149" s="59">
        <f>SUM(AI149:AT149)</f>
        <v>923.82520489874992</v>
      </c>
      <c r="AV149" s="63">
        <f>AU149+AB149</f>
        <v>67967.140074693743</v>
      </c>
    </row>
    <row r="150" spans="1:48" ht="15.6">
      <c r="A150" s="89" t="s">
        <v>143</v>
      </c>
      <c r="B150" s="49" t="s">
        <v>49</v>
      </c>
      <c r="C150" s="50" t="s">
        <v>85</v>
      </c>
      <c r="D150" s="50" t="s">
        <v>139</v>
      </c>
      <c r="E150" s="50" t="s">
        <v>140</v>
      </c>
      <c r="F150" s="49">
        <v>2009</v>
      </c>
      <c r="G150" s="51">
        <v>3433</v>
      </c>
      <c r="H150" s="51">
        <v>2</v>
      </c>
      <c r="I150" s="79">
        <v>2024</v>
      </c>
      <c r="J150" s="53">
        <f>I150+2</f>
        <v>2026</v>
      </c>
      <c r="K150" s="54">
        <v>5.08</v>
      </c>
      <c r="L150" s="49">
        <v>0.31</v>
      </c>
      <c r="M150" s="55">
        <v>0.1</v>
      </c>
      <c r="N150" s="56">
        <f>((K150*G150)*L150)*0.00220462*(1-M150)</f>
        <v>10.726930379167198</v>
      </c>
      <c r="O150" s="80"/>
      <c r="P150" s="58">
        <f>P153*$N150</f>
        <v>26817.325947917994</v>
      </c>
      <c r="Q150" s="58">
        <f>Q153*$N150</f>
        <v>10726.930379167199</v>
      </c>
      <c r="R150" s="58">
        <f>R153*$N150</f>
        <v>10726.930379167199</v>
      </c>
      <c r="S150" s="58">
        <f>S153*$N150</f>
        <v>10726.930379167199</v>
      </c>
      <c r="T150" s="58">
        <f t="shared" ref="T150:AA150" si="260">T153*$N150</f>
        <v>5363.4651895835996</v>
      </c>
      <c r="U150" s="58">
        <f t="shared" si="260"/>
        <v>2681.7325947917998</v>
      </c>
      <c r="V150" s="58">
        <f t="shared" si="260"/>
        <v>0</v>
      </c>
      <c r="W150" s="58">
        <f t="shared" si="260"/>
        <v>0</v>
      </c>
      <c r="X150" s="58">
        <f t="shared" si="260"/>
        <v>0</v>
      </c>
      <c r="Y150" s="58">
        <f t="shared" si="260"/>
        <v>0</v>
      </c>
      <c r="Z150" s="58">
        <f t="shared" si="260"/>
        <v>0</v>
      </c>
      <c r="AA150" s="58">
        <f t="shared" si="260"/>
        <v>0</v>
      </c>
      <c r="AB150" s="59">
        <f>SUM(P150:AA150)</f>
        <v>67043.314869794995</v>
      </c>
      <c r="AC150" s="54">
        <v>0.09</v>
      </c>
      <c r="AD150" s="85"/>
      <c r="AE150" s="86"/>
      <c r="AF150" s="49">
        <v>0.31</v>
      </c>
      <c r="AG150" s="55">
        <v>0.3</v>
      </c>
      <c r="AH150" s="62">
        <f>((SUM(AC150:AE150)*G150)*AF150)*0.00220462*(1-AG150)</f>
        <v>0.14781203278379998</v>
      </c>
      <c r="AI150" s="58">
        <f>AI153*$AH150</f>
        <v>369.53008195949997</v>
      </c>
      <c r="AJ150" s="58">
        <f t="shared" ref="AJ150:AT150" si="261">AJ153*$AH150</f>
        <v>147.81203278379999</v>
      </c>
      <c r="AK150" s="58">
        <f t="shared" si="261"/>
        <v>147.81203278379999</v>
      </c>
      <c r="AL150" s="58">
        <f t="shared" si="261"/>
        <v>147.81203278379999</v>
      </c>
      <c r="AM150" s="58">
        <f t="shared" si="261"/>
        <v>73.906016391899996</v>
      </c>
      <c r="AN150" s="58">
        <f t="shared" si="261"/>
        <v>36.953008195949998</v>
      </c>
      <c r="AO150" s="58">
        <f t="shared" si="261"/>
        <v>0</v>
      </c>
      <c r="AP150" s="58">
        <f t="shared" si="261"/>
        <v>0</v>
      </c>
      <c r="AQ150" s="58">
        <f t="shared" si="261"/>
        <v>0</v>
      </c>
      <c r="AR150" s="58">
        <f t="shared" si="261"/>
        <v>0</v>
      </c>
      <c r="AS150" s="58">
        <f t="shared" si="261"/>
        <v>0</v>
      </c>
      <c r="AT150" s="58">
        <f t="shared" si="261"/>
        <v>0</v>
      </c>
      <c r="AU150" s="59">
        <f>SUM(AI150:AT150)</f>
        <v>923.82520489874992</v>
      </c>
      <c r="AV150" s="63">
        <f>AU150+AB150</f>
        <v>67967.140074693743</v>
      </c>
    </row>
    <row r="151" spans="1:48" ht="15.6">
      <c r="A151" s="89" t="s">
        <v>143</v>
      </c>
      <c r="B151" s="49" t="s">
        <v>52</v>
      </c>
      <c r="C151" s="49" t="s">
        <v>53</v>
      </c>
      <c r="D151" s="50" t="s">
        <v>141</v>
      </c>
      <c r="E151" s="50" t="s">
        <v>126</v>
      </c>
      <c r="F151" s="49">
        <v>2010</v>
      </c>
      <c r="G151" s="51">
        <v>150</v>
      </c>
      <c r="H151" s="51">
        <v>2</v>
      </c>
      <c r="I151" s="79">
        <v>2025</v>
      </c>
      <c r="J151" s="53">
        <f>I151+2</f>
        <v>2027</v>
      </c>
      <c r="K151" s="54">
        <v>3.02</v>
      </c>
      <c r="L151" s="49">
        <v>0.39</v>
      </c>
      <c r="M151" s="55">
        <v>0.1</v>
      </c>
      <c r="N151" s="56">
        <f>((K151*G151)*L151)*0.00220462*(1-M151)</f>
        <v>0.35054119386000004</v>
      </c>
      <c r="O151" s="80"/>
      <c r="P151" s="58">
        <f>P153*$N151*0.66667</f>
        <v>584.23824427661555</v>
      </c>
      <c r="Q151" s="58">
        <f>Q153*$N151*0.66667</f>
        <v>233.6952977106462</v>
      </c>
      <c r="R151" s="58">
        <f>R153*$N151*0.66667</f>
        <v>233.6952977106462</v>
      </c>
      <c r="S151" s="58">
        <f>S153*$N151*0.66667</f>
        <v>233.6952977106462</v>
      </c>
      <c r="T151" s="58">
        <f t="shared" ref="T151:AA151" si="262">T153*$N151*0.66667</f>
        <v>116.8476488553231</v>
      </c>
      <c r="U151" s="58">
        <f t="shared" si="262"/>
        <v>58.42382442766155</v>
      </c>
      <c r="V151" s="58">
        <f t="shared" si="262"/>
        <v>0</v>
      </c>
      <c r="W151" s="58">
        <f t="shared" si="262"/>
        <v>0</v>
      </c>
      <c r="X151" s="58">
        <f t="shared" si="262"/>
        <v>0</v>
      </c>
      <c r="Y151" s="58">
        <f t="shared" si="262"/>
        <v>0</v>
      </c>
      <c r="Z151" s="58">
        <f t="shared" si="262"/>
        <v>0</v>
      </c>
      <c r="AA151" s="58">
        <f t="shared" si="262"/>
        <v>0</v>
      </c>
      <c r="AB151" s="59">
        <f>SUM(P151:AA151)</f>
        <v>1460.5956106915389</v>
      </c>
      <c r="AC151" s="54">
        <v>0.11</v>
      </c>
      <c r="AD151" s="60"/>
      <c r="AE151" s="91"/>
      <c r="AF151" s="49">
        <v>0.39</v>
      </c>
      <c r="AG151" s="55">
        <v>0.3</v>
      </c>
      <c r="AH151" s="62">
        <f>((SUM(AC151:AE151)*G151)*AF151)*0.00220462*(1-AG151)</f>
        <v>9.93071079E-3</v>
      </c>
      <c r="AI151" s="58">
        <f>AI153*$AH151*0.66667</f>
        <v>16.551267405923252</v>
      </c>
      <c r="AJ151" s="58">
        <f t="shared" ref="AJ151:AT151" si="263">AJ153*$AH151*0.66667</f>
        <v>6.6205069623693005</v>
      </c>
      <c r="AK151" s="58">
        <f t="shared" si="263"/>
        <v>6.6205069623693005</v>
      </c>
      <c r="AL151" s="58">
        <f t="shared" si="263"/>
        <v>6.6205069623693005</v>
      </c>
      <c r="AM151" s="58">
        <f t="shared" si="263"/>
        <v>3.3102534811846502</v>
      </c>
      <c r="AN151" s="58">
        <f t="shared" si="263"/>
        <v>1.6551267405923251</v>
      </c>
      <c r="AO151" s="58">
        <f t="shared" si="263"/>
        <v>0</v>
      </c>
      <c r="AP151" s="58">
        <f t="shared" si="263"/>
        <v>0</v>
      </c>
      <c r="AQ151" s="58">
        <f t="shared" si="263"/>
        <v>0</v>
      </c>
      <c r="AR151" s="58">
        <f t="shared" si="263"/>
        <v>0</v>
      </c>
      <c r="AS151" s="58">
        <f t="shared" si="263"/>
        <v>0</v>
      </c>
      <c r="AT151" s="58">
        <f t="shared" si="263"/>
        <v>0</v>
      </c>
      <c r="AU151" s="59">
        <f>SUM(AI151:AT151)</f>
        <v>41.378168514808131</v>
      </c>
      <c r="AV151" s="63">
        <f>AU151+AB151</f>
        <v>1501.973779206347</v>
      </c>
    </row>
    <row r="152" spans="1:48" ht="15.6">
      <c r="A152" s="89" t="s">
        <v>143</v>
      </c>
      <c r="B152" s="49" t="s">
        <v>52</v>
      </c>
      <c r="C152" s="49" t="s">
        <v>53</v>
      </c>
      <c r="D152" s="50" t="s">
        <v>141</v>
      </c>
      <c r="E152" s="50" t="s">
        <v>126</v>
      </c>
      <c r="F152" s="49">
        <v>2011</v>
      </c>
      <c r="G152" s="51">
        <v>150</v>
      </c>
      <c r="H152" s="51">
        <v>2</v>
      </c>
      <c r="I152" s="79">
        <v>2025</v>
      </c>
      <c r="J152" s="53">
        <f>I152+2</f>
        <v>2027</v>
      </c>
      <c r="K152" s="54">
        <v>3.02</v>
      </c>
      <c r="L152" s="49">
        <v>0.39</v>
      </c>
      <c r="M152" s="55">
        <v>0.1</v>
      </c>
      <c r="N152" s="56">
        <f>((K152*G152)*L152)*0.00220462*(1-M152)</f>
        <v>0.35054119386000004</v>
      </c>
      <c r="O152" s="80"/>
      <c r="P152" s="58">
        <f>P153*$N152*0.66667</f>
        <v>584.23824427661555</v>
      </c>
      <c r="Q152" s="58">
        <f>Q153*$N152*0.66667</f>
        <v>233.6952977106462</v>
      </c>
      <c r="R152" s="58">
        <f>R153*$N152*0.66667</f>
        <v>233.6952977106462</v>
      </c>
      <c r="S152" s="58">
        <f>S153*$N152*0.66667</f>
        <v>233.6952977106462</v>
      </c>
      <c r="T152" s="58">
        <f t="shared" ref="T152:AA152" si="264">T153*$N152*0.66667</f>
        <v>116.8476488553231</v>
      </c>
      <c r="U152" s="58">
        <f t="shared" si="264"/>
        <v>58.42382442766155</v>
      </c>
      <c r="V152" s="58">
        <f t="shared" si="264"/>
        <v>0</v>
      </c>
      <c r="W152" s="58">
        <f t="shared" si="264"/>
        <v>0</v>
      </c>
      <c r="X152" s="58">
        <f t="shared" si="264"/>
        <v>0</v>
      </c>
      <c r="Y152" s="58">
        <f t="shared" si="264"/>
        <v>0</v>
      </c>
      <c r="Z152" s="58">
        <f t="shared" si="264"/>
        <v>0</v>
      </c>
      <c r="AA152" s="58">
        <f t="shared" si="264"/>
        <v>0</v>
      </c>
      <c r="AB152" s="59">
        <f>SUM(P152:AA152)</f>
        <v>1460.5956106915389</v>
      </c>
      <c r="AC152" s="54">
        <v>0.11</v>
      </c>
      <c r="AD152" s="60"/>
      <c r="AE152" s="91"/>
      <c r="AF152" s="49">
        <v>0.39</v>
      </c>
      <c r="AG152" s="55">
        <v>0.3</v>
      </c>
      <c r="AH152" s="62">
        <f>((SUM(AC152:AE152)*G152)*AF152)*0.00220462*(1-AG152)</f>
        <v>9.93071079E-3</v>
      </c>
      <c r="AI152" s="58">
        <f>AI153*$AH152*0.66667</f>
        <v>16.551267405923252</v>
      </c>
      <c r="AJ152" s="58">
        <f t="shared" ref="AJ152:AT152" si="265">AJ153*$AH152*0.66667</f>
        <v>6.6205069623693005</v>
      </c>
      <c r="AK152" s="58">
        <f t="shared" si="265"/>
        <v>6.6205069623693005</v>
      </c>
      <c r="AL152" s="58">
        <f t="shared" si="265"/>
        <v>6.6205069623693005</v>
      </c>
      <c r="AM152" s="58">
        <f t="shared" si="265"/>
        <v>3.3102534811846502</v>
      </c>
      <c r="AN152" s="58">
        <f t="shared" si="265"/>
        <v>1.6551267405923251</v>
      </c>
      <c r="AO152" s="58">
        <f t="shared" si="265"/>
        <v>0</v>
      </c>
      <c r="AP152" s="58">
        <f t="shared" si="265"/>
        <v>0</v>
      </c>
      <c r="AQ152" s="58">
        <f t="shared" si="265"/>
        <v>0</v>
      </c>
      <c r="AR152" s="58">
        <f t="shared" si="265"/>
        <v>0</v>
      </c>
      <c r="AS152" s="58">
        <f t="shared" si="265"/>
        <v>0</v>
      </c>
      <c r="AT152" s="58">
        <f t="shared" si="265"/>
        <v>0</v>
      </c>
      <c r="AU152" s="59">
        <f>SUM(AI152:AT152)</f>
        <v>41.378168514808131</v>
      </c>
      <c r="AV152" s="63">
        <f>AU152+AB152</f>
        <v>1501.973779206347</v>
      </c>
    </row>
    <row r="153" spans="1:48" ht="30">
      <c r="A153" s="64" t="s">
        <v>144</v>
      </c>
      <c r="B153" s="65"/>
      <c r="C153" s="65" t="s">
        <v>57</v>
      </c>
      <c r="D153" s="66">
        <v>0.66700000000000004</v>
      </c>
      <c r="E153" s="67"/>
      <c r="F153" s="65"/>
      <c r="G153" s="68"/>
      <c r="H153" s="68"/>
      <c r="I153" s="69"/>
      <c r="J153" s="70"/>
      <c r="K153" s="71"/>
      <c r="L153" s="65"/>
      <c r="M153" s="66"/>
      <c r="N153" s="72"/>
      <c r="O153" s="73" t="s">
        <v>58</v>
      </c>
      <c r="P153" s="74">
        <v>2500</v>
      </c>
      <c r="Q153" s="74">
        <v>1000</v>
      </c>
      <c r="R153" s="74">
        <v>1000</v>
      </c>
      <c r="S153" s="74">
        <v>1000</v>
      </c>
      <c r="T153" s="74">
        <v>500</v>
      </c>
      <c r="U153" s="74">
        <v>250</v>
      </c>
      <c r="V153" s="74"/>
      <c r="W153" s="74"/>
      <c r="X153" s="74"/>
      <c r="Y153" s="74"/>
      <c r="Z153" s="74"/>
      <c r="AA153" s="74"/>
      <c r="AB153" s="75"/>
      <c r="AC153" s="71"/>
      <c r="AD153" s="76"/>
      <c r="AE153" s="76"/>
      <c r="AF153" s="65"/>
      <c r="AG153" s="66"/>
      <c r="AH153" s="77"/>
      <c r="AI153" s="74">
        <f t="shared" ref="AI153:AT153" si="266">P153</f>
        <v>2500</v>
      </c>
      <c r="AJ153" s="74">
        <f t="shared" si="266"/>
        <v>1000</v>
      </c>
      <c r="AK153" s="74">
        <f t="shared" si="266"/>
        <v>1000</v>
      </c>
      <c r="AL153" s="74">
        <f t="shared" si="266"/>
        <v>1000</v>
      </c>
      <c r="AM153" s="74">
        <f t="shared" si="266"/>
        <v>500</v>
      </c>
      <c r="AN153" s="74">
        <f t="shared" si="266"/>
        <v>250</v>
      </c>
      <c r="AO153" s="74">
        <f t="shared" si="266"/>
        <v>0</v>
      </c>
      <c r="AP153" s="74">
        <f t="shared" si="266"/>
        <v>0</v>
      </c>
      <c r="AQ153" s="74">
        <f t="shared" si="266"/>
        <v>0</v>
      </c>
      <c r="AR153" s="74">
        <f t="shared" si="266"/>
        <v>0</v>
      </c>
      <c r="AS153" s="74">
        <f t="shared" si="266"/>
        <v>0</v>
      </c>
      <c r="AT153" s="74">
        <f t="shared" si="266"/>
        <v>0</v>
      </c>
      <c r="AU153" s="75"/>
      <c r="AV153" s="78"/>
    </row>
    <row r="154" spans="1:48" ht="15.6">
      <c r="A154" s="90" t="s">
        <v>145</v>
      </c>
      <c r="B154" s="49" t="s">
        <v>49</v>
      </c>
      <c r="C154" s="50" t="s">
        <v>85</v>
      </c>
      <c r="D154" s="50" t="s">
        <v>92</v>
      </c>
      <c r="E154" s="50" t="s">
        <v>124</v>
      </c>
      <c r="F154" s="49">
        <v>2019</v>
      </c>
      <c r="G154" s="51">
        <v>2575</v>
      </c>
      <c r="H154" s="51">
        <v>4</v>
      </c>
      <c r="I154" s="79">
        <v>2027</v>
      </c>
      <c r="J154" s="53">
        <f>I154+2</f>
        <v>2029</v>
      </c>
      <c r="K154" s="54">
        <v>1.04</v>
      </c>
      <c r="L154" s="49">
        <v>0.31</v>
      </c>
      <c r="M154" s="55">
        <v>0</v>
      </c>
      <c r="N154" s="56">
        <f>((K154*G154)*L154)*0.00220462*(1-M154)</f>
        <v>1.8302314315999999</v>
      </c>
      <c r="O154" s="80"/>
      <c r="P154" s="58">
        <f>P158*$N154</f>
        <v>4575.578579</v>
      </c>
      <c r="Q154" s="58">
        <f>Q158*$N154</f>
        <v>5490.6942947999996</v>
      </c>
      <c r="R154" s="58">
        <f>R158*$N154</f>
        <v>4575.578579</v>
      </c>
      <c r="S154" s="58">
        <f>S158*$N154</f>
        <v>4118.0207210999997</v>
      </c>
      <c r="T154" s="58">
        <f t="shared" ref="T154:AA154" si="267">T158*$N154</f>
        <v>4118.0207210999997</v>
      </c>
      <c r="U154" s="58">
        <f t="shared" si="267"/>
        <v>4118.0207210999997</v>
      </c>
      <c r="V154" s="58">
        <f t="shared" si="267"/>
        <v>4118.0207210999997</v>
      </c>
      <c r="W154" s="58">
        <f t="shared" si="267"/>
        <v>4118.0207210999997</v>
      </c>
      <c r="X154" s="58">
        <f t="shared" si="267"/>
        <v>4118.0207210999997</v>
      </c>
      <c r="Y154" s="58">
        <f t="shared" si="267"/>
        <v>2287.7892895</v>
      </c>
      <c r="Z154" s="58">
        <f t="shared" si="267"/>
        <v>1830.2314316</v>
      </c>
      <c r="AA154" s="58">
        <f t="shared" si="267"/>
        <v>1830.2314316</v>
      </c>
      <c r="AB154" s="59">
        <f>SUM(P154:AA154)</f>
        <v>45298.227932100002</v>
      </c>
      <c r="AC154" s="54">
        <v>0.03</v>
      </c>
      <c r="AD154" s="85"/>
      <c r="AE154" s="86"/>
      <c r="AF154" s="49">
        <v>0.31</v>
      </c>
      <c r="AG154" s="55">
        <v>0.3</v>
      </c>
      <c r="AH154" s="62">
        <f>((SUM(AC154:AE154)*G154)*AF154)*0.00220462*(1-AG154)</f>
        <v>3.6956596214999998E-2</v>
      </c>
      <c r="AI154" s="58">
        <f>AI158*$AH154</f>
        <v>92.39149053749999</v>
      </c>
      <c r="AJ154" s="58">
        <f t="shared" ref="AJ154:AT154" si="268">AJ158*$AH154</f>
        <v>110.869788645</v>
      </c>
      <c r="AK154" s="58">
        <f t="shared" si="268"/>
        <v>92.39149053749999</v>
      </c>
      <c r="AL154" s="58">
        <f t="shared" si="268"/>
        <v>83.152341483749993</v>
      </c>
      <c r="AM154" s="58">
        <f t="shared" si="268"/>
        <v>83.152341483749993</v>
      </c>
      <c r="AN154" s="58">
        <f t="shared" si="268"/>
        <v>83.152341483749993</v>
      </c>
      <c r="AO154" s="58">
        <f t="shared" si="268"/>
        <v>83.152341483749993</v>
      </c>
      <c r="AP154" s="58">
        <f t="shared" si="268"/>
        <v>83.152341483749993</v>
      </c>
      <c r="AQ154" s="58">
        <f t="shared" si="268"/>
        <v>83.152341483749993</v>
      </c>
      <c r="AR154" s="58">
        <f t="shared" si="268"/>
        <v>46.195745268749995</v>
      </c>
      <c r="AS154" s="58">
        <f t="shared" si="268"/>
        <v>36.956596214999998</v>
      </c>
      <c r="AT154" s="58">
        <f t="shared" si="268"/>
        <v>36.956596214999998</v>
      </c>
      <c r="AU154" s="59">
        <f>SUM(AI154:AT154)</f>
        <v>914.67575632124988</v>
      </c>
      <c r="AV154" s="63">
        <f>AU154+AB154</f>
        <v>46212.903688421255</v>
      </c>
    </row>
    <row r="155" spans="1:48" ht="15.6">
      <c r="A155" s="90" t="s">
        <v>145</v>
      </c>
      <c r="B155" s="49" t="s">
        <v>49</v>
      </c>
      <c r="C155" s="50" t="s">
        <v>85</v>
      </c>
      <c r="D155" s="50" t="s">
        <v>92</v>
      </c>
      <c r="E155" s="50" t="s">
        <v>124</v>
      </c>
      <c r="F155" s="49">
        <v>2019</v>
      </c>
      <c r="G155" s="51">
        <v>2575</v>
      </c>
      <c r="H155" s="51">
        <v>4</v>
      </c>
      <c r="I155" s="79">
        <v>2027</v>
      </c>
      <c r="J155" s="53">
        <f>I155+2</f>
        <v>2029</v>
      </c>
      <c r="K155" s="54">
        <v>1.04</v>
      </c>
      <c r="L155" s="49">
        <v>0.31</v>
      </c>
      <c r="M155" s="55">
        <v>0</v>
      </c>
      <c r="N155" s="56">
        <f>((K155*G155)*L155)*0.00220462*(1-M155)</f>
        <v>1.8302314315999999</v>
      </c>
      <c r="O155" s="80"/>
      <c r="P155" s="58">
        <f>P158*$N155</f>
        <v>4575.578579</v>
      </c>
      <c r="Q155" s="58">
        <f>Q158*$N155</f>
        <v>5490.6942947999996</v>
      </c>
      <c r="R155" s="58">
        <f>R158*$N155</f>
        <v>4575.578579</v>
      </c>
      <c r="S155" s="58">
        <f>S158*$N155</f>
        <v>4118.0207210999997</v>
      </c>
      <c r="T155" s="58">
        <f t="shared" ref="T155:AA155" si="269">T158*$N155</f>
        <v>4118.0207210999997</v>
      </c>
      <c r="U155" s="58">
        <f t="shared" si="269"/>
        <v>4118.0207210999997</v>
      </c>
      <c r="V155" s="58">
        <f t="shared" si="269"/>
        <v>4118.0207210999997</v>
      </c>
      <c r="W155" s="58">
        <f t="shared" si="269"/>
        <v>4118.0207210999997</v>
      </c>
      <c r="X155" s="58">
        <f t="shared" si="269"/>
        <v>4118.0207210999997</v>
      </c>
      <c r="Y155" s="58">
        <f t="shared" si="269"/>
        <v>2287.7892895</v>
      </c>
      <c r="Z155" s="58">
        <f t="shared" si="269"/>
        <v>1830.2314316</v>
      </c>
      <c r="AA155" s="58">
        <f t="shared" si="269"/>
        <v>1830.2314316</v>
      </c>
      <c r="AB155" s="59">
        <f>SUM(P155:AA155)</f>
        <v>45298.227932100002</v>
      </c>
      <c r="AC155" s="54">
        <v>0.03</v>
      </c>
      <c r="AD155" s="85"/>
      <c r="AE155" s="86"/>
      <c r="AF155" s="49">
        <v>0.31</v>
      </c>
      <c r="AG155" s="55">
        <v>0.3</v>
      </c>
      <c r="AH155" s="62">
        <f>((SUM(AC155:AE155)*G155)*AF155)*0.00220462*(1-AG155)</f>
        <v>3.6956596214999998E-2</v>
      </c>
      <c r="AI155" s="58">
        <f>AI158*$AH155</f>
        <v>92.39149053749999</v>
      </c>
      <c r="AJ155" s="58">
        <f t="shared" ref="AJ155:AT155" si="270">AJ158*$AH155</f>
        <v>110.869788645</v>
      </c>
      <c r="AK155" s="58">
        <f t="shared" si="270"/>
        <v>92.39149053749999</v>
      </c>
      <c r="AL155" s="58">
        <f t="shared" si="270"/>
        <v>83.152341483749993</v>
      </c>
      <c r="AM155" s="58">
        <f t="shared" si="270"/>
        <v>83.152341483749993</v>
      </c>
      <c r="AN155" s="58">
        <f t="shared" si="270"/>
        <v>83.152341483749993</v>
      </c>
      <c r="AO155" s="58">
        <f t="shared" si="270"/>
        <v>83.152341483749993</v>
      </c>
      <c r="AP155" s="58">
        <f t="shared" si="270"/>
        <v>83.152341483749993</v>
      </c>
      <c r="AQ155" s="58">
        <f t="shared" si="270"/>
        <v>83.152341483749993</v>
      </c>
      <c r="AR155" s="58">
        <f t="shared" si="270"/>
        <v>46.195745268749995</v>
      </c>
      <c r="AS155" s="58">
        <f t="shared" si="270"/>
        <v>36.956596214999998</v>
      </c>
      <c r="AT155" s="58">
        <f t="shared" si="270"/>
        <v>36.956596214999998</v>
      </c>
      <c r="AU155" s="59">
        <f>SUM(AI155:AT155)</f>
        <v>914.67575632124988</v>
      </c>
      <c r="AV155" s="63">
        <f>AU155+AB155</f>
        <v>46212.903688421255</v>
      </c>
    </row>
    <row r="156" spans="1:48" ht="15.6">
      <c r="A156" s="90" t="s">
        <v>145</v>
      </c>
      <c r="B156" s="49" t="s">
        <v>52</v>
      </c>
      <c r="C156" s="49" t="s">
        <v>53</v>
      </c>
      <c r="D156" s="50" t="s">
        <v>88</v>
      </c>
      <c r="E156" s="50" t="s">
        <v>146</v>
      </c>
      <c r="F156" s="49">
        <v>2019</v>
      </c>
      <c r="G156" s="51">
        <v>148</v>
      </c>
      <c r="H156" s="51">
        <v>3</v>
      </c>
      <c r="I156" s="79">
        <v>2027</v>
      </c>
      <c r="J156" s="53">
        <f>I156+2</f>
        <v>2029</v>
      </c>
      <c r="K156" s="54">
        <v>3.22</v>
      </c>
      <c r="L156" s="49">
        <v>0.39</v>
      </c>
      <c r="M156" s="55">
        <v>0.1</v>
      </c>
      <c r="N156" s="56">
        <f>((K156*G156)*L156)*0.00220462*(1-M156)</f>
        <v>0.36877243122720005</v>
      </c>
      <c r="O156" s="80"/>
      <c r="P156" s="58">
        <f>P158*$N156*0.66667</f>
        <v>614.62379181559368</v>
      </c>
      <c r="Q156" s="58">
        <f>Q158*$N156*0.66667</f>
        <v>737.54855017871239</v>
      </c>
      <c r="R156" s="58">
        <f>R158*$N156*0.66667</f>
        <v>614.62379181559368</v>
      </c>
      <c r="S156" s="58">
        <f>S158*$N156*0.66667</f>
        <v>553.16141263403426</v>
      </c>
      <c r="T156" s="58">
        <f t="shared" ref="T156:AA156" si="271">T158*$N156*0.66667</f>
        <v>553.16141263403426</v>
      </c>
      <c r="U156" s="58">
        <f t="shared" si="271"/>
        <v>553.16141263403426</v>
      </c>
      <c r="V156" s="58">
        <f t="shared" si="271"/>
        <v>553.16141263403426</v>
      </c>
      <c r="W156" s="58">
        <f t="shared" si="271"/>
        <v>553.16141263403426</v>
      </c>
      <c r="X156" s="58">
        <f t="shared" si="271"/>
        <v>553.16141263403426</v>
      </c>
      <c r="Y156" s="58">
        <f t="shared" si="271"/>
        <v>307.31189590779684</v>
      </c>
      <c r="Z156" s="58">
        <f t="shared" si="271"/>
        <v>245.84951672623745</v>
      </c>
      <c r="AA156" s="58">
        <f t="shared" si="271"/>
        <v>245.84951672623745</v>
      </c>
      <c r="AB156" s="59">
        <f>SUM(P156:AA156)</f>
        <v>6084.775538974377</v>
      </c>
      <c r="AC156" s="54">
        <v>7.0000000000000007E-2</v>
      </c>
      <c r="AD156" s="60"/>
      <c r="AE156" s="84"/>
      <c r="AF156" s="49">
        <v>0.39</v>
      </c>
      <c r="AG156" s="55">
        <v>0.3</v>
      </c>
      <c r="AH156" s="62">
        <f>((SUM(AC156:AE156)*G156)*AF156)*0.00220462*(1-AG156)</f>
        <v>6.2352826536000005E-3</v>
      </c>
      <c r="AI156" s="58">
        <f>AI158*$AH156*0.66667</f>
        <v>10.39218971668878</v>
      </c>
      <c r="AJ156" s="58">
        <f t="shared" ref="AJ156:AT156" si="272">AJ158*$AH156*0.66667</f>
        <v>12.470627660026535</v>
      </c>
      <c r="AK156" s="58">
        <f t="shared" si="272"/>
        <v>10.39218971668878</v>
      </c>
      <c r="AL156" s="58">
        <f t="shared" si="272"/>
        <v>9.3529707450199027</v>
      </c>
      <c r="AM156" s="58">
        <f t="shared" si="272"/>
        <v>9.3529707450199027</v>
      </c>
      <c r="AN156" s="58">
        <f t="shared" si="272"/>
        <v>9.3529707450199027</v>
      </c>
      <c r="AO156" s="58">
        <f t="shared" si="272"/>
        <v>9.3529707450199027</v>
      </c>
      <c r="AP156" s="58">
        <f t="shared" si="272"/>
        <v>9.3529707450199027</v>
      </c>
      <c r="AQ156" s="58">
        <f t="shared" si="272"/>
        <v>9.3529707450199027</v>
      </c>
      <c r="AR156" s="58">
        <f t="shared" si="272"/>
        <v>5.1960948583443898</v>
      </c>
      <c r="AS156" s="58">
        <f t="shared" si="272"/>
        <v>4.156875886675512</v>
      </c>
      <c r="AT156" s="58">
        <f t="shared" si="272"/>
        <v>4.156875886675512</v>
      </c>
      <c r="AU156" s="59">
        <f>SUM(AI156:AT156)</f>
        <v>102.88267819521892</v>
      </c>
      <c r="AV156" s="63">
        <f>AU156+AB156</f>
        <v>6187.6582171695964</v>
      </c>
    </row>
    <row r="157" spans="1:48" ht="15.6">
      <c r="A157" s="90" t="s">
        <v>145</v>
      </c>
      <c r="B157" s="49" t="s">
        <v>52</v>
      </c>
      <c r="C157" s="49" t="s">
        <v>53</v>
      </c>
      <c r="D157" s="50" t="s">
        <v>88</v>
      </c>
      <c r="E157" s="50" t="s">
        <v>146</v>
      </c>
      <c r="F157" s="49">
        <v>2019</v>
      </c>
      <c r="G157" s="51">
        <v>148</v>
      </c>
      <c r="H157" s="51">
        <v>3</v>
      </c>
      <c r="I157" s="79">
        <v>2027</v>
      </c>
      <c r="J157" s="53">
        <f>I157+2</f>
        <v>2029</v>
      </c>
      <c r="K157" s="54">
        <v>3.22</v>
      </c>
      <c r="L157" s="49">
        <v>0.39</v>
      </c>
      <c r="M157" s="55">
        <v>0.1</v>
      </c>
      <c r="N157" s="56">
        <f>((K157*G157)*L157)*0.00220462*(1-M157)</f>
        <v>0.36877243122720005</v>
      </c>
      <c r="O157" s="80"/>
      <c r="P157" s="58">
        <f>P158*$N157*0.66667</f>
        <v>614.62379181559368</v>
      </c>
      <c r="Q157" s="58">
        <f>Q158*$N157*0.66667</f>
        <v>737.54855017871239</v>
      </c>
      <c r="R157" s="58">
        <f>R158*$N157*0.66667</f>
        <v>614.62379181559368</v>
      </c>
      <c r="S157" s="58">
        <f>S158*$N157*0.66667</f>
        <v>553.16141263403426</v>
      </c>
      <c r="T157" s="58">
        <f t="shared" ref="T157:AA157" si="273">T158*$N157*0.66667</f>
        <v>553.16141263403426</v>
      </c>
      <c r="U157" s="58">
        <f t="shared" si="273"/>
        <v>553.16141263403426</v>
      </c>
      <c r="V157" s="58">
        <f t="shared" si="273"/>
        <v>553.16141263403426</v>
      </c>
      <c r="W157" s="58">
        <f t="shared" si="273"/>
        <v>553.16141263403426</v>
      </c>
      <c r="X157" s="58">
        <f t="shared" si="273"/>
        <v>553.16141263403426</v>
      </c>
      <c r="Y157" s="58">
        <f t="shared" si="273"/>
        <v>307.31189590779684</v>
      </c>
      <c r="Z157" s="58">
        <f t="shared" si="273"/>
        <v>245.84951672623745</v>
      </c>
      <c r="AA157" s="58">
        <f t="shared" si="273"/>
        <v>245.84951672623745</v>
      </c>
      <c r="AB157" s="59">
        <f>SUM(P157:AA157)</f>
        <v>6084.775538974377</v>
      </c>
      <c r="AC157" s="54">
        <v>7.0000000000000007E-2</v>
      </c>
      <c r="AD157" s="60"/>
      <c r="AE157" s="84"/>
      <c r="AF157" s="49">
        <v>0.39</v>
      </c>
      <c r="AG157" s="55">
        <v>0.3</v>
      </c>
      <c r="AH157" s="62">
        <f>((SUM(AC157:AE157)*G157)*AF157)*0.00220462*(1-AG157)</f>
        <v>6.2352826536000005E-3</v>
      </c>
      <c r="AI157" s="58">
        <f>AI158*$AH157*0.66667</f>
        <v>10.39218971668878</v>
      </c>
      <c r="AJ157" s="58">
        <f t="shared" ref="AJ157:AT157" si="274">AJ158*$AH157*0.66667</f>
        <v>12.470627660026535</v>
      </c>
      <c r="AK157" s="58">
        <f t="shared" si="274"/>
        <v>10.39218971668878</v>
      </c>
      <c r="AL157" s="58">
        <f t="shared" si="274"/>
        <v>9.3529707450199027</v>
      </c>
      <c r="AM157" s="58">
        <f t="shared" si="274"/>
        <v>9.3529707450199027</v>
      </c>
      <c r="AN157" s="58">
        <f t="shared" si="274"/>
        <v>9.3529707450199027</v>
      </c>
      <c r="AO157" s="58">
        <f t="shared" si="274"/>
        <v>9.3529707450199027</v>
      </c>
      <c r="AP157" s="58">
        <f t="shared" si="274"/>
        <v>9.3529707450199027</v>
      </c>
      <c r="AQ157" s="58">
        <f t="shared" si="274"/>
        <v>9.3529707450199027</v>
      </c>
      <c r="AR157" s="58">
        <f t="shared" si="274"/>
        <v>5.1960948583443898</v>
      </c>
      <c r="AS157" s="58">
        <f t="shared" si="274"/>
        <v>4.156875886675512</v>
      </c>
      <c r="AT157" s="58">
        <f t="shared" si="274"/>
        <v>4.156875886675512</v>
      </c>
      <c r="AU157" s="59">
        <f>SUM(AI157:AT157)</f>
        <v>102.88267819521892</v>
      </c>
      <c r="AV157" s="63">
        <f>AU157+AB157</f>
        <v>6187.6582171695964</v>
      </c>
    </row>
    <row r="158" spans="1:48" ht="30">
      <c r="A158" s="64" t="s">
        <v>147</v>
      </c>
      <c r="B158" s="65"/>
      <c r="C158" s="65" t="s">
        <v>57</v>
      </c>
      <c r="D158" s="66">
        <v>0.66700000000000004</v>
      </c>
      <c r="E158" s="67"/>
      <c r="F158" s="65"/>
      <c r="G158" s="68"/>
      <c r="H158" s="68"/>
      <c r="I158" s="69"/>
      <c r="J158" s="70"/>
      <c r="K158" s="71"/>
      <c r="L158" s="65"/>
      <c r="M158" s="66"/>
      <c r="N158" s="72"/>
      <c r="O158" s="73" t="s">
        <v>58</v>
      </c>
      <c r="P158" s="74">
        <v>2500</v>
      </c>
      <c r="Q158" s="74">
        <v>3000</v>
      </c>
      <c r="R158" s="74">
        <v>2500</v>
      </c>
      <c r="S158" s="74">
        <v>2250</v>
      </c>
      <c r="T158" s="74">
        <v>2250</v>
      </c>
      <c r="U158" s="74">
        <v>2250</v>
      </c>
      <c r="V158" s="74">
        <v>2250</v>
      </c>
      <c r="W158" s="74">
        <v>2250</v>
      </c>
      <c r="X158" s="74">
        <v>2250</v>
      </c>
      <c r="Y158" s="74">
        <v>1250</v>
      </c>
      <c r="Z158" s="74">
        <v>1000</v>
      </c>
      <c r="AA158" s="74">
        <v>1000</v>
      </c>
      <c r="AB158" s="75"/>
      <c r="AC158" s="71"/>
      <c r="AD158" s="76"/>
      <c r="AE158" s="76"/>
      <c r="AF158" s="65"/>
      <c r="AG158" s="66"/>
      <c r="AH158" s="77"/>
      <c r="AI158" s="74">
        <f t="shared" ref="AI158:AT158" si="275">P158</f>
        <v>2500</v>
      </c>
      <c r="AJ158" s="74">
        <f t="shared" si="275"/>
        <v>3000</v>
      </c>
      <c r="AK158" s="74">
        <f t="shared" si="275"/>
        <v>2500</v>
      </c>
      <c r="AL158" s="74">
        <f t="shared" si="275"/>
        <v>2250</v>
      </c>
      <c r="AM158" s="74">
        <f t="shared" si="275"/>
        <v>2250</v>
      </c>
      <c r="AN158" s="74">
        <f t="shared" si="275"/>
        <v>2250</v>
      </c>
      <c r="AO158" s="74">
        <f t="shared" si="275"/>
        <v>2250</v>
      </c>
      <c r="AP158" s="74">
        <f t="shared" si="275"/>
        <v>2250</v>
      </c>
      <c r="AQ158" s="74">
        <f t="shared" si="275"/>
        <v>2250</v>
      </c>
      <c r="AR158" s="74">
        <f t="shared" si="275"/>
        <v>1250</v>
      </c>
      <c r="AS158" s="74">
        <f t="shared" si="275"/>
        <v>1000</v>
      </c>
      <c r="AT158" s="74">
        <f t="shared" si="275"/>
        <v>1000</v>
      </c>
      <c r="AU158" s="75"/>
      <c r="AV158" s="78"/>
    </row>
    <row r="159" spans="1:48" ht="15.6" hidden="1">
      <c r="A159" s="90" t="s">
        <v>148</v>
      </c>
      <c r="B159" s="49" t="s">
        <v>49</v>
      </c>
      <c r="C159" s="50" t="s">
        <v>85</v>
      </c>
      <c r="D159" s="50" t="s">
        <v>92</v>
      </c>
      <c r="E159" s="50" t="s">
        <v>124</v>
      </c>
      <c r="F159" s="49">
        <v>2019</v>
      </c>
      <c r="G159" s="51">
        <v>2575</v>
      </c>
      <c r="H159" s="51" t="s">
        <v>66</v>
      </c>
      <c r="I159" s="81"/>
      <c r="J159" s="82"/>
      <c r="K159" s="54">
        <v>1.04</v>
      </c>
      <c r="L159" s="49">
        <v>0.31</v>
      </c>
      <c r="M159" s="55">
        <v>0</v>
      </c>
      <c r="N159" s="56">
        <f>((K159*G159)*L159)*0.00220462*(1-M159)</f>
        <v>1.8302314315999999</v>
      </c>
      <c r="O159" s="80"/>
      <c r="P159" s="58">
        <f>P163*$N159</f>
        <v>0</v>
      </c>
      <c r="Q159" s="58">
        <f>Q163*$N159</f>
        <v>0</v>
      </c>
      <c r="R159" s="58">
        <f>R163*$N159</f>
        <v>0</v>
      </c>
      <c r="S159" s="58">
        <f>S163*$N159</f>
        <v>0</v>
      </c>
      <c r="T159" s="58">
        <f t="shared" ref="T159:AA159" si="276">T163*$N159</f>
        <v>0</v>
      </c>
      <c r="U159" s="58">
        <f t="shared" si="276"/>
        <v>0</v>
      </c>
      <c r="V159" s="58">
        <f t="shared" si="276"/>
        <v>0</v>
      </c>
      <c r="W159" s="58">
        <f t="shared" si="276"/>
        <v>0</v>
      </c>
      <c r="X159" s="58">
        <f t="shared" si="276"/>
        <v>0</v>
      </c>
      <c r="Y159" s="58">
        <f t="shared" si="276"/>
        <v>0</v>
      </c>
      <c r="Z159" s="58">
        <f t="shared" si="276"/>
        <v>0</v>
      </c>
      <c r="AA159" s="58">
        <f t="shared" si="276"/>
        <v>0</v>
      </c>
      <c r="AB159" s="59">
        <f>SUM(P159:AA159)</f>
        <v>0</v>
      </c>
      <c r="AC159" s="83"/>
      <c r="AD159" s="85">
        <v>5.0000000000000001E-3</v>
      </c>
      <c r="AE159" s="86"/>
      <c r="AF159" s="49">
        <v>0.31</v>
      </c>
      <c r="AG159" s="55">
        <v>0</v>
      </c>
      <c r="AH159" s="62">
        <f>((SUM(AC159:AE159)*G159)*AF159)*0.00220462*(1-AG159)</f>
        <v>8.7991895749999997E-3</v>
      </c>
      <c r="AI159" s="58">
        <f>AI163*$AH159</f>
        <v>0</v>
      </c>
      <c r="AJ159" s="58">
        <f t="shared" ref="AJ159:AT159" si="277">AJ163*$AH159</f>
        <v>0</v>
      </c>
      <c r="AK159" s="58">
        <f t="shared" si="277"/>
        <v>0</v>
      </c>
      <c r="AL159" s="58">
        <f t="shared" si="277"/>
        <v>0</v>
      </c>
      <c r="AM159" s="58">
        <f t="shared" si="277"/>
        <v>0</v>
      </c>
      <c r="AN159" s="58">
        <f t="shared" si="277"/>
        <v>0</v>
      </c>
      <c r="AO159" s="58">
        <f t="shared" si="277"/>
        <v>0</v>
      </c>
      <c r="AP159" s="58">
        <f t="shared" si="277"/>
        <v>0</v>
      </c>
      <c r="AQ159" s="58">
        <f t="shared" si="277"/>
        <v>0</v>
      </c>
      <c r="AR159" s="58">
        <f t="shared" si="277"/>
        <v>0</v>
      </c>
      <c r="AS159" s="58">
        <f t="shared" si="277"/>
        <v>0</v>
      </c>
      <c r="AT159" s="58">
        <f t="shared" si="277"/>
        <v>0</v>
      </c>
      <c r="AU159" s="59">
        <f>SUM(AI159:AT159)</f>
        <v>0</v>
      </c>
      <c r="AV159" s="63">
        <f>AU159+AB159</f>
        <v>0</v>
      </c>
    </row>
    <row r="160" spans="1:48" ht="15.6" hidden="1">
      <c r="A160" s="90" t="s">
        <v>148</v>
      </c>
      <c r="B160" s="49" t="s">
        <v>49</v>
      </c>
      <c r="C160" s="50" t="s">
        <v>85</v>
      </c>
      <c r="D160" s="50" t="s">
        <v>92</v>
      </c>
      <c r="E160" s="50" t="s">
        <v>124</v>
      </c>
      <c r="F160" s="49">
        <v>2019</v>
      </c>
      <c r="G160" s="51">
        <v>2575</v>
      </c>
      <c r="H160" s="51" t="s">
        <v>66</v>
      </c>
      <c r="I160" s="81"/>
      <c r="J160" s="82"/>
      <c r="K160" s="54">
        <v>1.04</v>
      </c>
      <c r="L160" s="49">
        <v>0.31</v>
      </c>
      <c r="M160" s="55">
        <v>0</v>
      </c>
      <c r="N160" s="56">
        <f>((K160*G160)*L160)*0.00220462*(1-M160)</f>
        <v>1.8302314315999999</v>
      </c>
      <c r="O160" s="80"/>
      <c r="P160" s="58">
        <f>P163*$N160</f>
        <v>0</v>
      </c>
      <c r="Q160" s="58">
        <f>Q163*$N160</f>
        <v>0</v>
      </c>
      <c r="R160" s="58">
        <f>R163*$N160</f>
        <v>0</v>
      </c>
      <c r="S160" s="58">
        <f>S163*$N160</f>
        <v>0</v>
      </c>
      <c r="T160" s="58">
        <f t="shared" ref="T160:AA160" si="278">T163*$N160</f>
        <v>0</v>
      </c>
      <c r="U160" s="58">
        <f t="shared" si="278"/>
        <v>0</v>
      </c>
      <c r="V160" s="58">
        <f t="shared" si="278"/>
        <v>0</v>
      </c>
      <c r="W160" s="58">
        <f t="shared" si="278"/>
        <v>0</v>
      </c>
      <c r="X160" s="58">
        <f t="shared" si="278"/>
        <v>0</v>
      </c>
      <c r="Y160" s="58">
        <f t="shared" si="278"/>
        <v>0</v>
      </c>
      <c r="Z160" s="58">
        <f t="shared" si="278"/>
        <v>0</v>
      </c>
      <c r="AA160" s="58">
        <f t="shared" si="278"/>
        <v>0</v>
      </c>
      <c r="AB160" s="59">
        <f>SUM(P160:AA160)</f>
        <v>0</v>
      </c>
      <c r="AC160" s="83"/>
      <c r="AD160" s="85">
        <v>5.0000000000000001E-3</v>
      </c>
      <c r="AE160" s="86"/>
      <c r="AF160" s="49">
        <v>0.31</v>
      </c>
      <c r="AG160" s="55">
        <v>0</v>
      </c>
      <c r="AH160" s="62">
        <f>((SUM(AC160:AE160)*G160)*AF160)*0.00220462*(1-AG160)</f>
        <v>8.7991895749999997E-3</v>
      </c>
      <c r="AI160" s="58">
        <f>AI163*$AH160</f>
        <v>0</v>
      </c>
      <c r="AJ160" s="58">
        <f t="shared" ref="AJ160:AT160" si="279">AJ163*$AH160</f>
        <v>0</v>
      </c>
      <c r="AK160" s="58">
        <f t="shared" si="279"/>
        <v>0</v>
      </c>
      <c r="AL160" s="58">
        <f t="shared" si="279"/>
        <v>0</v>
      </c>
      <c r="AM160" s="58">
        <f t="shared" si="279"/>
        <v>0</v>
      </c>
      <c r="AN160" s="58">
        <f t="shared" si="279"/>
        <v>0</v>
      </c>
      <c r="AO160" s="58">
        <f t="shared" si="279"/>
        <v>0</v>
      </c>
      <c r="AP160" s="58">
        <f t="shared" si="279"/>
        <v>0</v>
      </c>
      <c r="AQ160" s="58">
        <f t="shared" si="279"/>
        <v>0</v>
      </c>
      <c r="AR160" s="58">
        <f t="shared" si="279"/>
        <v>0</v>
      </c>
      <c r="AS160" s="58">
        <f t="shared" si="279"/>
        <v>0</v>
      </c>
      <c r="AT160" s="58">
        <f t="shared" si="279"/>
        <v>0</v>
      </c>
      <c r="AU160" s="59">
        <f>SUM(AI160:AT160)</f>
        <v>0</v>
      </c>
      <c r="AV160" s="63">
        <f>AU160+AB160</f>
        <v>0</v>
      </c>
    </row>
    <row r="161" spans="1:48" ht="15.6" hidden="1">
      <c r="A161" s="90" t="s">
        <v>148</v>
      </c>
      <c r="B161" s="49" t="s">
        <v>52</v>
      </c>
      <c r="C161" s="49" t="s">
        <v>53</v>
      </c>
      <c r="D161" s="50" t="s">
        <v>88</v>
      </c>
      <c r="E161" s="50" t="s">
        <v>146</v>
      </c>
      <c r="F161" s="49">
        <v>2019</v>
      </c>
      <c r="G161" s="51">
        <v>148</v>
      </c>
      <c r="H161" s="51" t="s">
        <v>63</v>
      </c>
      <c r="I161" s="81"/>
      <c r="J161" s="82"/>
      <c r="K161" s="56">
        <v>3.22</v>
      </c>
      <c r="L161" s="49">
        <v>0.39</v>
      </c>
      <c r="M161" s="55">
        <v>0</v>
      </c>
      <c r="N161" s="56">
        <f>((K161*G161)*L161)*0.00220462*(1-M161)</f>
        <v>0.40974714580800004</v>
      </c>
      <c r="O161" s="80"/>
      <c r="P161" s="58">
        <f>P163*$N161*0.66667</f>
        <v>0</v>
      </c>
      <c r="Q161" s="58">
        <f>Q163*$N161*0.66667</f>
        <v>0</v>
      </c>
      <c r="R161" s="58">
        <f>R163*$N161*0.66667</f>
        <v>0</v>
      </c>
      <c r="S161" s="58">
        <f>S163*$N161*0.66667</f>
        <v>0</v>
      </c>
      <c r="T161" s="58">
        <f t="shared" ref="T161:AA161" si="280">T163*$N161*0.66667</f>
        <v>0</v>
      </c>
      <c r="U161" s="58">
        <f t="shared" si="280"/>
        <v>0</v>
      </c>
      <c r="V161" s="58">
        <f t="shared" si="280"/>
        <v>0</v>
      </c>
      <c r="W161" s="58">
        <f t="shared" si="280"/>
        <v>0</v>
      </c>
      <c r="X161" s="58">
        <f t="shared" si="280"/>
        <v>0</v>
      </c>
      <c r="Y161" s="58">
        <f t="shared" si="280"/>
        <v>0</v>
      </c>
      <c r="Z161" s="58">
        <f t="shared" si="280"/>
        <v>0</v>
      </c>
      <c r="AA161" s="58">
        <f t="shared" si="280"/>
        <v>0</v>
      </c>
      <c r="AB161" s="59">
        <f>SUM(P161:AA161)</f>
        <v>0</v>
      </c>
      <c r="AC161" s="83"/>
      <c r="AD161" s="60"/>
      <c r="AE161" s="84">
        <v>1.2999999999999999E-2</v>
      </c>
      <c r="AF161" s="49">
        <v>0.39</v>
      </c>
      <c r="AG161" s="55">
        <v>0</v>
      </c>
      <c r="AH161" s="62">
        <f>((SUM(AC161:AE161)*G161)*AF161)*0.00220462*(1-AG161)</f>
        <v>1.6542586632000002E-3</v>
      </c>
      <c r="AI161" s="58">
        <f>AI163*$AH161*0.66667</f>
        <v>0</v>
      </c>
      <c r="AJ161" s="58">
        <f t="shared" ref="AJ161:AT161" si="281">AJ163*$AH161*0.66667</f>
        <v>0</v>
      </c>
      <c r="AK161" s="58">
        <f t="shared" si="281"/>
        <v>0</v>
      </c>
      <c r="AL161" s="58">
        <f t="shared" si="281"/>
        <v>0</v>
      </c>
      <c r="AM161" s="58">
        <f t="shared" si="281"/>
        <v>0</v>
      </c>
      <c r="AN161" s="58">
        <f t="shared" si="281"/>
        <v>0</v>
      </c>
      <c r="AO161" s="58">
        <f t="shared" si="281"/>
        <v>0</v>
      </c>
      <c r="AP161" s="58">
        <f t="shared" si="281"/>
        <v>0</v>
      </c>
      <c r="AQ161" s="58">
        <f t="shared" si="281"/>
        <v>0</v>
      </c>
      <c r="AR161" s="58">
        <f t="shared" si="281"/>
        <v>0</v>
      </c>
      <c r="AS161" s="58">
        <f t="shared" si="281"/>
        <v>0</v>
      </c>
      <c r="AT161" s="58">
        <f t="shared" si="281"/>
        <v>0</v>
      </c>
      <c r="AU161" s="59">
        <f>SUM(AI161:AT161)</f>
        <v>0</v>
      </c>
      <c r="AV161" s="63">
        <f>AU161+AB161</f>
        <v>0</v>
      </c>
    </row>
    <row r="162" spans="1:48" ht="15.6" hidden="1">
      <c r="A162" s="90" t="s">
        <v>148</v>
      </c>
      <c r="B162" s="49" t="s">
        <v>52</v>
      </c>
      <c r="C162" s="49" t="s">
        <v>53</v>
      </c>
      <c r="D162" s="50" t="s">
        <v>88</v>
      </c>
      <c r="E162" s="50" t="s">
        <v>146</v>
      </c>
      <c r="F162" s="49">
        <v>2019</v>
      </c>
      <c r="G162" s="51">
        <v>148</v>
      </c>
      <c r="H162" s="51" t="s">
        <v>63</v>
      </c>
      <c r="I162" s="81"/>
      <c r="J162" s="82"/>
      <c r="K162" s="56">
        <v>3.22</v>
      </c>
      <c r="L162" s="49">
        <v>0.39</v>
      </c>
      <c r="M162" s="55">
        <v>0</v>
      </c>
      <c r="N162" s="56">
        <f>((K162*G162)*L162)*0.00220462*(1-M162)</f>
        <v>0.40974714580800004</v>
      </c>
      <c r="O162" s="80"/>
      <c r="P162" s="58">
        <f>P163*$N162*0.66667</f>
        <v>0</v>
      </c>
      <c r="Q162" s="58">
        <f>Q163*$N162*0.66667</f>
        <v>0</v>
      </c>
      <c r="R162" s="58">
        <f>R163*$N162*0.66667</f>
        <v>0</v>
      </c>
      <c r="S162" s="58">
        <f>S163*$N162*0.66667</f>
        <v>0</v>
      </c>
      <c r="T162" s="58">
        <f t="shared" ref="T162:AA162" si="282">T163*$N162*0.66667</f>
        <v>0</v>
      </c>
      <c r="U162" s="58">
        <f t="shared" si="282"/>
        <v>0</v>
      </c>
      <c r="V162" s="58">
        <f t="shared" si="282"/>
        <v>0</v>
      </c>
      <c r="W162" s="58">
        <f t="shared" si="282"/>
        <v>0</v>
      </c>
      <c r="X162" s="58">
        <f t="shared" si="282"/>
        <v>0</v>
      </c>
      <c r="Y162" s="58">
        <f t="shared" si="282"/>
        <v>0</v>
      </c>
      <c r="Z162" s="58">
        <f t="shared" si="282"/>
        <v>0</v>
      </c>
      <c r="AA162" s="58">
        <f t="shared" si="282"/>
        <v>0</v>
      </c>
      <c r="AB162" s="59">
        <f>SUM(P162:AA162)</f>
        <v>0</v>
      </c>
      <c r="AC162" s="83"/>
      <c r="AD162" s="60"/>
      <c r="AE162" s="84">
        <v>1.2999999999999999E-2</v>
      </c>
      <c r="AF162" s="49">
        <v>0.39</v>
      </c>
      <c r="AG162" s="55">
        <v>0</v>
      </c>
      <c r="AH162" s="62">
        <f>((SUM(AC162:AE162)*G162)*AF162)*0.00220462*(1-AG162)</f>
        <v>1.6542586632000002E-3</v>
      </c>
      <c r="AI162" s="58">
        <f>AI163*$AH162*0.66667</f>
        <v>0</v>
      </c>
      <c r="AJ162" s="58">
        <f t="shared" ref="AJ162:AT162" si="283">AJ163*$AH162*0.66667</f>
        <v>0</v>
      </c>
      <c r="AK162" s="58">
        <f t="shared" si="283"/>
        <v>0</v>
      </c>
      <c r="AL162" s="58">
        <f t="shared" si="283"/>
        <v>0</v>
      </c>
      <c r="AM162" s="58">
        <f t="shared" si="283"/>
        <v>0</v>
      </c>
      <c r="AN162" s="58">
        <f t="shared" si="283"/>
        <v>0</v>
      </c>
      <c r="AO162" s="58">
        <f t="shared" si="283"/>
        <v>0</v>
      </c>
      <c r="AP162" s="58">
        <f t="shared" si="283"/>
        <v>0</v>
      </c>
      <c r="AQ162" s="58">
        <f t="shared" si="283"/>
        <v>0</v>
      </c>
      <c r="AR162" s="58">
        <f t="shared" si="283"/>
        <v>0</v>
      </c>
      <c r="AS162" s="58">
        <f t="shared" si="283"/>
        <v>0</v>
      </c>
      <c r="AT162" s="58">
        <f t="shared" si="283"/>
        <v>0</v>
      </c>
      <c r="AU162" s="59">
        <f>SUM(AI162:AT162)</f>
        <v>0</v>
      </c>
      <c r="AV162" s="63">
        <f>AU162+AB162</f>
        <v>0</v>
      </c>
    </row>
    <row r="163" spans="1:48" ht="30" hidden="1">
      <c r="A163" s="64" t="s">
        <v>149</v>
      </c>
      <c r="B163" s="65"/>
      <c r="C163" s="65" t="s">
        <v>57</v>
      </c>
      <c r="D163" s="66">
        <v>0.66700000000000004</v>
      </c>
      <c r="E163" s="67"/>
      <c r="F163" s="65"/>
      <c r="G163" s="68"/>
      <c r="H163" s="68"/>
      <c r="I163" s="69"/>
      <c r="J163" s="70"/>
      <c r="K163" s="71"/>
      <c r="L163" s="65"/>
      <c r="M163" s="66"/>
      <c r="N163" s="72"/>
      <c r="O163" s="73" t="s">
        <v>58</v>
      </c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5"/>
      <c r="AC163" s="71"/>
      <c r="AD163" s="76"/>
      <c r="AE163" s="76"/>
      <c r="AF163" s="65"/>
      <c r="AG163" s="66"/>
      <c r="AH163" s="77"/>
      <c r="AI163" s="74">
        <f t="shared" ref="AI163:AT163" si="284">P163</f>
        <v>0</v>
      </c>
      <c r="AJ163" s="74">
        <f t="shared" si="284"/>
        <v>0</v>
      </c>
      <c r="AK163" s="74">
        <f t="shared" si="284"/>
        <v>0</v>
      </c>
      <c r="AL163" s="74">
        <f t="shared" si="284"/>
        <v>0</v>
      </c>
      <c r="AM163" s="74">
        <f t="shared" si="284"/>
        <v>0</v>
      </c>
      <c r="AN163" s="74">
        <f t="shared" si="284"/>
        <v>0</v>
      </c>
      <c r="AO163" s="74">
        <f t="shared" si="284"/>
        <v>0</v>
      </c>
      <c r="AP163" s="74">
        <f t="shared" si="284"/>
        <v>0</v>
      </c>
      <c r="AQ163" s="74">
        <f t="shared" si="284"/>
        <v>0</v>
      </c>
      <c r="AR163" s="74">
        <f t="shared" si="284"/>
        <v>0</v>
      </c>
      <c r="AS163" s="74">
        <f t="shared" si="284"/>
        <v>0</v>
      </c>
      <c r="AT163" s="74">
        <f t="shared" si="284"/>
        <v>0</v>
      </c>
      <c r="AU163" s="75"/>
      <c r="AV163" s="78"/>
    </row>
    <row r="164" spans="1:48" ht="15.6">
      <c r="A164" s="48" t="s">
        <v>150</v>
      </c>
      <c r="B164" s="49" t="s">
        <v>49</v>
      </c>
      <c r="C164" s="50" t="s">
        <v>85</v>
      </c>
      <c r="D164" s="50" t="s">
        <v>92</v>
      </c>
      <c r="E164" s="50" t="s">
        <v>124</v>
      </c>
      <c r="F164" s="49">
        <v>2022</v>
      </c>
      <c r="G164" s="51">
        <v>2575</v>
      </c>
      <c r="H164" s="51">
        <v>4</v>
      </c>
      <c r="I164" s="79">
        <v>2029</v>
      </c>
      <c r="J164" s="53">
        <f>I164+2</f>
        <v>2031</v>
      </c>
      <c r="K164" s="54">
        <v>1.04</v>
      </c>
      <c r="L164" s="49">
        <v>0.31</v>
      </c>
      <c r="M164" s="55">
        <v>0</v>
      </c>
      <c r="N164" s="56">
        <f>((K164*G164)*L164)*0.00220462*(1-M164)</f>
        <v>1.8302314315999999</v>
      </c>
      <c r="O164" s="80"/>
      <c r="P164" s="58">
        <f>P168*$N164</f>
        <v>0</v>
      </c>
      <c r="Q164" s="58">
        <f>Q168*$N164</f>
        <v>4575.578579</v>
      </c>
      <c r="R164" s="58">
        <f>R168*$N164</f>
        <v>5490.6942947999996</v>
      </c>
      <c r="S164" s="58">
        <f>S168*$N164</f>
        <v>4575.578579</v>
      </c>
      <c r="T164" s="58">
        <f t="shared" ref="T164:AA164" si="285">T168*$N164</f>
        <v>4118.0207210999997</v>
      </c>
      <c r="U164" s="58">
        <f t="shared" si="285"/>
        <v>4118.0207210999997</v>
      </c>
      <c r="V164" s="58">
        <f t="shared" si="285"/>
        <v>4118.0207210999997</v>
      </c>
      <c r="W164" s="58">
        <f t="shared" si="285"/>
        <v>4118.0207210999997</v>
      </c>
      <c r="X164" s="58">
        <f t="shared" si="285"/>
        <v>4118.0207210999997</v>
      </c>
      <c r="Y164" s="58">
        <f t="shared" si="285"/>
        <v>2287.7892895</v>
      </c>
      <c r="Z164" s="58">
        <f t="shared" si="285"/>
        <v>1830.2314316</v>
      </c>
      <c r="AA164" s="58">
        <f t="shared" si="285"/>
        <v>1830.2314316</v>
      </c>
      <c r="AB164" s="59">
        <f>SUM(P164:AA164)</f>
        <v>41180.207211000001</v>
      </c>
      <c r="AC164" s="54">
        <v>0.03</v>
      </c>
      <c r="AD164" s="85"/>
      <c r="AE164" s="86"/>
      <c r="AF164" s="49">
        <v>0.31</v>
      </c>
      <c r="AG164" s="55">
        <v>0.3</v>
      </c>
      <c r="AH164" s="62">
        <f>((SUM(AC164:AE164)*G164)*AF164)*0.00220462*(1-AG164)</f>
        <v>3.6956596214999998E-2</v>
      </c>
      <c r="AI164" s="58">
        <f>AI168*$AH164</f>
        <v>0</v>
      </c>
      <c r="AJ164" s="58">
        <f t="shared" ref="AJ164:AT164" si="286">AJ168*$AH164</f>
        <v>92.39149053749999</v>
      </c>
      <c r="AK164" s="58">
        <f t="shared" si="286"/>
        <v>110.869788645</v>
      </c>
      <c r="AL164" s="58">
        <f t="shared" si="286"/>
        <v>92.39149053749999</v>
      </c>
      <c r="AM164" s="58">
        <f t="shared" si="286"/>
        <v>83.152341483749993</v>
      </c>
      <c r="AN164" s="58">
        <f t="shared" si="286"/>
        <v>83.152341483749993</v>
      </c>
      <c r="AO164" s="58">
        <f t="shared" si="286"/>
        <v>83.152341483749993</v>
      </c>
      <c r="AP164" s="58">
        <f t="shared" si="286"/>
        <v>83.152341483749993</v>
      </c>
      <c r="AQ164" s="58">
        <f t="shared" si="286"/>
        <v>83.152341483749993</v>
      </c>
      <c r="AR164" s="58">
        <f t="shared" si="286"/>
        <v>46.195745268749995</v>
      </c>
      <c r="AS164" s="58">
        <f t="shared" si="286"/>
        <v>36.956596214999998</v>
      </c>
      <c r="AT164" s="58">
        <f t="shared" si="286"/>
        <v>36.956596214999998</v>
      </c>
      <c r="AU164" s="59">
        <f>SUM(AI164:AT164)</f>
        <v>831.5234148374999</v>
      </c>
      <c r="AV164" s="63">
        <f>AU164+AB164</f>
        <v>42011.730625837503</v>
      </c>
    </row>
    <row r="165" spans="1:48" ht="15.6">
      <c r="A165" s="48" t="s">
        <v>150</v>
      </c>
      <c r="B165" s="49" t="s">
        <v>49</v>
      </c>
      <c r="C165" s="50" t="s">
        <v>85</v>
      </c>
      <c r="D165" s="50" t="s">
        <v>92</v>
      </c>
      <c r="E165" s="50" t="s">
        <v>124</v>
      </c>
      <c r="F165" s="49">
        <v>2022</v>
      </c>
      <c r="G165" s="51">
        <v>2575</v>
      </c>
      <c r="H165" s="51">
        <v>4</v>
      </c>
      <c r="I165" s="79">
        <v>2029</v>
      </c>
      <c r="J165" s="53">
        <f>I165+2</f>
        <v>2031</v>
      </c>
      <c r="K165" s="54">
        <v>1.04</v>
      </c>
      <c r="L165" s="49">
        <v>0.31</v>
      </c>
      <c r="M165" s="55">
        <v>0</v>
      </c>
      <c r="N165" s="56">
        <f>((K165*G165)*L165)*0.00220462*(1-M165)</f>
        <v>1.8302314315999999</v>
      </c>
      <c r="O165" s="80"/>
      <c r="P165" s="58">
        <f>P168*$N165</f>
        <v>0</v>
      </c>
      <c r="Q165" s="58">
        <f>Q168*$N165</f>
        <v>4575.578579</v>
      </c>
      <c r="R165" s="58">
        <f>R168*$N165</f>
        <v>5490.6942947999996</v>
      </c>
      <c r="S165" s="58">
        <f>S168*$N165</f>
        <v>4575.578579</v>
      </c>
      <c r="T165" s="58">
        <f t="shared" ref="T165:AA165" si="287">T168*$N165</f>
        <v>4118.0207210999997</v>
      </c>
      <c r="U165" s="58">
        <f t="shared" si="287"/>
        <v>4118.0207210999997</v>
      </c>
      <c r="V165" s="58">
        <f t="shared" si="287"/>
        <v>4118.0207210999997</v>
      </c>
      <c r="W165" s="58">
        <f t="shared" si="287"/>
        <v>4118.0207210999997</v>
      </c>
      <c r="X165" s="58">
        <f t="shared" si="287"/>
        <v>4118.0207210999997</v>
      </c>
      <c r="Y165" s="58">
        <f t="shared" si="287"/>
        <v>2287.7892895</v>
      </c>
      <c r="Z165" s="58">
        <f t="shared" si="287"/>
        <v>1830.2314316</v>
      </c>
      <c r="AA165" s="58">
        <f t="shared" si="287"/>
        <v>1830.2314316</v>
      </c>
      <c r="AB165" s="59">
        <f>SUM(P165:AA165)</f>
        <v>41180.207211000001</v>
      </c>
      <c r="AC165" s="54">
        <v>0.03</v>
      </c>
      <c r="AD165" s="85"/>
      <c r="AE165" s="86"/>
      <c r="AF165" s="49">
        <v>0.31</v>
      </c>
      <c r="AG165" s="55">
        <v>0.3</v>
      </c>
      <c r="AH165" s="62">
        <f>((SUM(AC165:AE165)*G165)*AF165)*0.00220462*(1-AG165)</f>
        <v>3.6956596214999998E-2</v>
      </c>
      <c r="AI165" s="58">
        <f>AI168*$AH165</f>
        <v>0</v>
      </c>
      <c r="AJ165" s="58">
        <f t="shared" ref="AJ165:AT165" si="288">AJ168*$AH165</f>
        <v>92.39149053749999</v>
      </c>
      <c r="AK165" s="58">
        <f t="shared" si="288"/>
        <v>110.869788645</v>
      </c>
      <c r="AL165" s="58">
        <f t="shared" si="288"/>
        <v>92.39149053749999</v>
      </c>
      <c r="AM165" s="58">
        <f t="shared" si="288"/>
        <v>83.152341483749993</v>
      </c>
      <c r="AN165" s="58">
        <f t="shared" si="288"/>
        <v>83.152341483749993</v>
      </c>
      <c r="AO165" s="58">
        <f t="shared" si="288"/>
        <v>83.152341483749993</v>
      </c>
      <c r="AP165" s="58">
        <f t="shared" si="288"/>
        <v>83.152341483749993</v>
      </c>
      <c r="AQ165" s="58">
        <f t="shared" si="288"/>
        <v>83.152341483749993</v>
      </c>
      <c r="AR165" s="58">
        <f t="shared" si="288"/>
        <v>46.195745268749995</v>
      </c>
      <c r="AS165" s="58">
        <f t="shared" si="288"/>
        <v>36.956596214999998</v>
      </c>
      <c r="AT165" s="58">
        <f t="shared" si="288"/>
        <v>36.956596214999998</v>
      </c>
      <c r="AU165" s="59">
        <f>SUM(AI165:AT165)</f>
        <v>831.5234148374999</v>
      </c>
      <c r="AV165" s="63">
        <f>AU165+AB165</f>
        <v>42011.730625837503</v>
      </c>
    </row>
    <row r="166" spans="1:48" ht="15.6">
      <c r="A166" s="48" t="s">
        <v>151</v>
      </c>
      <c r="B166" s="49" t="s">
        <v>52</v>
      </c>
      <c r="C166" s="49" t="s">
        <v>53</v>
      </c>
      <c r="D166" s="50" t="s">
        <v>88</v>
      </c>
      <c r="E166" s="50" t="s">
        <v>146</v>
      </c>
      <c r="F166" s="49">
        <v>2020</v>
      </c>
      <c r="G166" s="51">
        <v>148</v>
      </c>
      <c r="H166" s="51">
        <v>3</v>
      </c>
      <c r="I166" s="79">
        <v>2028</v>
      </c>
      <c r="J166" s="53">
        <f>I166+2</f>
        <v>2030</v>
      </c>
      <c r="K166" s="54">
        <v>3.22</v>
      </c>
      <c r="L166" s="49">
        <v>0.39</v>
      </c>
      <c r="M166" s="55">
        <v>0.1</v>
      </c>
      <c r="N166" s="56">
        <f>((K166*G166)*L166)*0.00220462*(1-M166)</f>
        <v>0.36877243122720005</v>
      </c>
      <c r="O166" s="80"/>
      <c r="P166" s="58">
        <f>P168*$N166*0.66667</f>
        <v>0</v>
      </c>
      <c r="Q166" s="58">
        <f>Q168*$N166*0.66667</f>
        <v>614.62379181559368</v>
      </c>
      <c r="R166" s="58">
        <f>R168*$N166*0.66667</f>
        <v>737.54855017871239</v>
      </c>
      <c r="S166" s="58">
        <f>S168*$N166*0.66667</f>
        <v>614.62379181559368</v>
      </c>
      <c r="T166" s="58">
        <f t="shared" ref="T166:AA166" si="289">T168*$N166*0.66667</f>
        <v>553.16141263403426</v>
      </c>
      <c r="U166" s="58">
        <f t="shared" si="289"/>
        <v>553.16141263403426</v>
      </c>
      <c r="V166" s="58">
        <f t="shared" si="289"/>
        <v>553.16141263403426</v>
      </c>
      <c r="W166" s="58">
        <f t="shared" si="289"/>
        <v>553.16141263403426</v>
      </c>
      <c r="X166" s="58">
        <f t="shared" si="289"/>
        <v>553.16141263403426</v>
      </c>
      <c r="Y166" s="58">
        <f t="shared" si="289"/>
        <v>307.31189590779684</v>
      </c>
      <c r="Z166" s="58">
        <f t="shared" si="289"/>
        <v>245.84951672623745</v>
      </c>
      <c r="AA166" s="58">
        <f t="shared" si="289"/>
        <v>245.84951672623745</v>
      </c>
      <c r="AB166" s="59">
        <f>SUM(P166:AA166)</f>
        <v>5531.6141263403424</v>
      </c>
      <c r="AC166" s="54">
        <v>7.0000000000000007E-2</v>
      </c>
      <c r="AD166" s="60"/>
      <c r="AE166" s="84"/>
      <c r="AF166" s="49">
        <v>0.39</v>
      </c>
      <c r="AG166" s="55">
        <v>0.3</v>
      </c>
      <c r="AH166" s="62">
        <f>((SUM(AC166:AE166)*G166)*AF166)*0.00220462*(1-AG166)</f>
        <v>6.2352826536000005E-3</v>
      </c>
      <c r="AI166" s="58">
        <f>AI168*$AH166*0.66667</f>
        <v>0</v>
      </c>
      <c r="AJ166" s="58">
        <f t="shared" ref="AJ166:AT166" si="290">AJ168*$AH166*0.66667</f>
        <v>10.39218971668878</v>
      </c>
      <c r="AK166" s="58">
        <f t="shared" si="290"/>
        <v>12.470627660026535</v>
      </c>
      <c r="AL166" s="58">
        <f t="shared" si="290"/>
        <v>10.39218971668878</v>
      </c>
      <c r="AM166" s="58">
        <f t="shared" si="290"/>
        <v>9.3529707450199027</v>
      </c>
      <c r="AN166" s="58">
        <f t="shared" si="290"/>
        <v>9.3529707450199027</v>
      </c>
      <c r="AO166" s="58">
        <f t="shared" si="290"/>
        <v>9.3529707450199027</v>
      </c>
      <c r="AP166" s="58">
        <f t="shared" si="290"/>
        <v>9.3529707450199027</v>
      </c>
      <c r="AQ166" s="58">
        <f t="shared" si="290"/>
        <v>9.3529707450199027</v>
      </c>
      <c r="AR166" s="58">
        <f t="shared" si="290"/>
        <v>5.1960948583443898</v>
      </c>
      <c r="AS166" s="58">
        <f t="shared" si="290"/>
        <v>4.156875886675512</v>
      </c>
      <c r="AT166" s="58">
        <f t="shared" si="290"/>
        <v>4.156875886675512</v>
      </c>
      <c r="AU166" s="59">
        <f>SUM(AI166:AT166)</f>
        <v>93.529707450199012</v>
      </c>
      <c r="AV166" s="63">
        <f>AU166+AB166</f>
        <v>5625.1438337905411</v>
      </c>
    </row>
    <row r="167" spans="1:48" ht="15.6">
      <c r="A167" s="48" t="s">
        <v>150</v>
      </c>
      <c r="B167" s="49" t="s">
        <v>52</v>
      </c>
      <c r="C167" s="49" t="s">
        <v>53</v>
      </c>
      <c r="D167" s="50" t="s">
        <v>88</v>
      </c>
      <c r="E167" s="50" t="s">
        <v>146</v>
      </c>
      <c r="F167" s="49">
        <v>2020</v>
      </c>
      <c r="G167" s="51">
        <v>148</v>
      </c>
      <c r="H167" s="51">
        <v>3</v>
      </c>
      <c r="I167" s="79">
        <v>2028</v>
      </c>
      <c r="J167" s="53">
        <f>I167+2</f>
        <v>2030</v>
      </c>
      <c r="K167" s="54">
        <v>3.22</v>
      </c>
      <c r="L167" s="49">
        <v>0.39</v>
      </c>
      <c r="M167" s="55">
        <v>0.1</v>
      </c>
      <c r="N167" s="56">
        <f>((K167*G167)*L167)*0.00220462*(1-M167)</f>
        <v>0.36877243122720005</v>
      </c>
      <c r="O167" s="80"/>
      <c r="P167" s="58">
        <f>P168*$N167*0.66667</f>
        <v>0</v>
      </c>
      <c r="Q167" s="58">
        <f>Q168*$N167*0.66667</f>
        <v>614.62379181559368</v>
      </c>
      <c r="R167" s="58">
        <f>R168*$N167*0.66667</f>
        <v>737.54855017871239</v>
      </c>
      <c r="S167" s="58">
        <f>S168*$N167*0.66667</f>
        <v>614.62379181559368</v>
      </c>
      <c r="T167" s="58">
        <f t="shared" ref="T167:AA167" si="291">T168*$N167*0.66667</f>
        <v>553.16141263403426</v>
      </c>
      <c r="U167" s="58">
        <f t="shared" si="291"/>
        <v>553.16141263403426</v>
      </c>
      <c r="V167" s="58">
        <f t="shared" si="291"/>
        <v>553.16141263403426</v>
      </c>
      <c r="W167" s="58">
        <f t="shared" si="291"/>
        <v>553.16141263403426</v>
      </c>
      <c r="X167" s="58">
        <f t="shared" si="291"/>
        <v>553.16141263403426</v>
      </c>
      <c r="Y167" s="58">
        <f t="shared" si="291"/>
        <v>307.31189590779684</v>
      </c>
      <c r="Z167" s="58">
        <f t="shared" si="291"/>
        <v>245.84951672623745</v>
      </c>
      <c r="AA167" s="58">
        <f t="shared" si="291"/>
        <v>245.84951672623745</v>
      </c>
      <c r="AB167" s="59">
        <f>SUM(P167:AA167)</f>
        <v>5531.6141263403424</v>
      </c>
      <c r="AC167" s="54">
        <v>7.0000000000000007E-2</v>
      </c>
      <c r="AD167" s="60"/>
      <c r="AE167" s="84"/>
      <c r="AF167" s="49">
        <v>0.39</v>
      </c>
      <c r="AG167" s="55">
        <v>0.3</v>
      </c>
      <c r="AH167" s="62">
        <f>((SUM(AC167:AE167)*G167)*AF167)*0.00220462*(1-AG167)</f>
        <v>6.2352826536000005E-3</v>
      </c>
      <c r="AI167" s="58">
        <f>AI168*$AH167*0.66667</f>
        <v>0</v>
      </c>
      <c r="AJ167" s="58">
        <f t="shared" ref="AJ167:AT167" si="292">AJ168*$AH167*0.66667</f>
        <v>10.39218971668878</v>
      </c>
      <c r="AK167" s="58">
        <f t="shared" si="292"/>
        <v>12.470627660026535</v>
      </c>
      <c r="AL167" s="58">
        <f t="shared" si="292"/>
        <v>10.39218971668878</v>
      </c>
      <c r="AM167" s="58">
        <f t="shared" si="292"/>
        <v>9.3529707450199027</v>
      </c>
      <c r="AN167" s="58">
        <f t="shared" si="292"/>
        <v>9.3529707450199027</v>
      </c>
      <c r="AO167" s="58">
        <f t="shared" si="292"/>
        <v>9.3529707450199027</v>
      </c>
      <c r="AP167" s="58">
        <f t="shared" si="292"/>
        <v>9.3529707450199027</v>
      </c>
      <c r="AQ167" s="58">
        <f t="shared" si="292"/>
        <v>9.3529707450199027</v>
      </c>
      <c r="AR167" s="58">
        <f t="shared" si="292"/>
        <v>5.1960948583443898</v>
      </c>
      <c r="AS167" s="58">
        <f t="shared" si="292"/>
        <v>4.156875886675512</v>
      </c>
      <c r="AT167" s="58">
        <f t="shared" si="292"/>
        <v>4.156875886675512</v>
      </c>
      <c r="AU167" s="59">
        <f>SUM(AI167:AT167)</f>
        <v>93.529707450199012</v>
      </c>
      <c r="AV167" s="63">
        <f>AU167+AB167</f>
        <v>5625.1438337905411</v>
      </c>
    </row>
    <row r="168" spans="1:48" ht="30">
      <c r="A168" s="64" t="s">
        <v>152</v>
      </c>
      <c r="B168" s="65"/>
      <c r="C168" s="65" t="s">
        <v>57</v>
      </c>
      <c r="D168" s="66">
        <v>0.66700000000000004</v>
      </c>
      <c r="E168" s="67"/>
      <c r="F168" s="65"/>
      <c r="G168" s="68"/>
      <c r="H168" s="68"/>
      <c r="I168" s="69"/>
      <c r="J168" s="70"/>
      <c r="K168" s="71"/>
      <c r="L168" s="65"/>
      <c r="M168" s="66"/>
      <c r="N168" s="72"/>
      <c r="O168" s="73" t="s">
        <v>58</v>
      </c>
      <c r="P168" s="74"/>
      <c r="Q168" s="74">
        <v>2500</v>
      </c>
      <c r="R168" s="74">
        <v>3000</v>
      </c>
      <c r="S168" s="74">
        <v>2500</v>
      </c>
      <c r="T168" s="74">
        <v>2250</v>
      </c>
      <c r="U168" s="74">
        <v>2250</v>
      </c>
      <c r="V168" s="74">
        <v>2250</v>
      </c>
      <c r="W168" s="74">
        <v>2250</v>
      </c>
      <c r="X168" s="74">
        <v>2250</v>
      </c>
      <c r="Y168" s="74">
        <v>1250</v>
      </c>
      <c r="Z168" s="74">
        <v>1000</v>
      </c>
      <c r="AA168" s="74">
        <v>1000</v>
      </c>
      <c r="AB168" s="75"/>
      <c r="AC168" s="71"/>
      <c r="AD168" s="76"/>
      <c r="AE168" s="76"/>
      <c r="AF168" s="65"/>
      <c r="AG168" s="66"/>
      <c r="AH168" s="77"/>
      <c r="AI168" s="74">
        <f t="shared" ref="AI168:AT168" si="293">P168</f>
        <v>0</v>
      </c>
      <c r="AJ168" s="74">
        <f t="shared" si="293"/>
        <v>2500</v>
      </c>
      <c r="AK168" s="74">
        <f t="shared" si="293"/>
        <v>3000</v>
      </c>
      <c r="AL168" s="74">
        <f t="shared" si="293"/>
        <v>2500</v>
      </c>
      <c r="AM168" s="74">
        <f t="shared" si="293"/>
        <v>2250</v>
      </c>
      <c r="AN168" s="74">
        <f t="shared" si="293"/>
        <v>2250</v>
      </c>
      <c r="AO168" s="74">
        <f t="shared" si="293"/>
        <v>2250</v>
      </c>
      <c r="AP168" s="74">
        <f t="shared" si="293"/>
        <v>2250</v>
      </c>
      <c r="AQ168" s="74">
        <f t="shared" si="293"/>
        <v>2250</v>
      </c>
      <c r="AR168" s="74">
        <f t="shared" si="293"/>
        <v>1250</v>
      </c>
      <c r="AS168" s="74">
        <f t="shared" si="293"/>
        <v>1000</v>
      </c>
      <c r="AT168" s="74">
        <f t="shared" si="293"/>
        <v>1000</v>
      </c>
      <c r="AU168" s="75"/>
      <c r="AV168" s="78"/>
    </row>
    <row r="169" spans="1:48" ht="15.6" hidden="1">
      <c r="A169" s="48" t="s">
        <v>153</v>
      </c>
      <c r="B169" s="49" t="s">
        <v>49</v>
      </c>
      <c r="C169" s="50" t="s">
        <v>85</v>
      </c>
      <c r="D169" s="50" t="s">
        <v>92</v>
      </c>
      <c r="E169" s="50" t="s">
        <v>124</v>
      </c>
      <c r="F169" s="49">
        <v>2022</v>
      </c>
      <c r="G169" s="51">
        <v>2575</v>
      </c>
      <c r="H169" s="51" t="s">
        <v>66</v>
      </c>
      <c r="I169" s="81"/>
      <c r="J169" s="82"/>
      <c r="K169" s="54">
        <v>1.04</v>
      </c>
      <c r="L169" s="49">
        <v>0.31</v>
      </c>
      <c r="M169" s="55">
        <v>0</v>
      </c>
      <c r="N169" s="56">
        <f>((K169*G169)*L169)*0.00220462*(1-M169)</f>
        <v>1.8302314315999999</v>
      </c>
      <c r="O169" s="80"/>
      <c r="P169" s="58">
        <f>P173*$N169</f>
        <v>0</v>
      </c>
      <c r="Q169" s="58">
        <f>Q173*$N169</f>
        <v>0</v>
      </c>
      <c r="R169" s="58">
        <f>R173*$N169</f>
        <v>0</v>
      </c>
      <c r="S169" s="58">
        <f>S173*$N169</f>
        <v>0</v>
      </c>
      <c r="T169" s="58">
        <f t="shared" ref="T169:AA169" si="294">T173*$N169</f>
        <v>0</v>
      </c>
      <c r="U169" s="58">
        <f t="shared" si="294"/>
        <v>0</v>
      </c>
      <c r="V169" s="58">
        <f t="shared" si="294"/>
        <v>0</v>
      </c>
      <c r="W169" s="58">
        <f t="shared" si="294"/>
        <v>0</v>
      </c>
      <c r="X169" s="58">
        <f t="shared" si="294"/>
        <v>0</v>
      </c>
      <c r="Y169" s="58">
        <f t="shared" si="294"/>
        <v>0</v>
      </c>
      <c r="Z169" s="58">
        <f t="shared" si="294"/>
        <v>0</v>
      </c>
      <c r="AA169" s="58">
        <f t="shared" si="294"/>
        <v>0</v>
      </c>
      <c r="AB169" s="59">
        <f>SUM(P169:AA169)</f>
        <v>0</v>
      </c>
      <c r="AC169" s="83"/>
      <c r="AD169" s="85">
        <v>5.0000000000000001E-3</v>
      </c>
      <c r="AE169" s="86"/>
      <c r="AF169" s="49">
        <v>0.31</v>
      </c>
      <c r="AG169" s="55">
        <v>0</v>
      </c>
      <c r="AH169" s="62">
        <f>((SUM(AC169:AE169)*G169)*AF169)*0.00220462*(1-AG169)</f>
        <v>8.7991895749999997E-3</v>
      </c>
      <c r="AI169" s="58">
        <f>AI173*$AH169</f>
        <v>0</v>
      </c>
      <c r="AJ169" s="58">
        <f t="shared" ref="AJ169:AT169" si="295">AJ173*$AH169</f>
        <v>0</v>
      </c>
      <c r="AK169" s="58">
        <f t="shared" si="295"/>
        <v>0</v>
      </c>
      <c r="AL169" s="58">
        <f t="shared" si="295"/>
        <v>0</v>
      </c>
      <c r="AM169" s="58">
        <f t="shared" si="295"/>
        <v>0</v>
      </c>
      <c r="AN169" s="58">
        <f t="shared" si="295"/>
        <v>0</v>
      </c>
      <c r="AO169" s="58">
        <f t="shared" si="295"/>
        <v>0</v>
      </c>
      <c r="AP169" s="58">
        <f t="shared" si="295"/>
        <v>0</v>
      </c>
      <c r="AQ169" s="58">
        <f t="shared" si="295"/>
        <v>0</v>
      </c>
      <c r="AR169" s="58">
        <f t="shared" si="295"/>
        <v>0</v>
      </c>
      <c r="AS169" s="58">
        <f t="shared" si="295"/>
        <v>0</v>
      </c>
      <c r="AT169" s="58">
        <f t="shared" si="295"/>
        <v>0</v>
      </c>
      <c r="AU169" s="59">
        <f>SUM(AI169:AT169)</f>
        <v>0</v>
      </c>
      <c r="AV169" s="63">
        <f>AU169+AB169</f>
        <v>0</v>
      </c>
    </row>
    <row r="170" spans="1:48" ht="15.6" hidden="1">
      <c r="A170" s="48" t="s">
        <v>153</v>
      </c>
      <c r="B170" s="49" t="s">
        <v>49</v>
      </c>
      <c r="C170" s="50" t="s">
        <v>85</v>
      </c>
      <c r="D170" s="50" t="s">
        <v>92</v>
      </c>
      <c r="E170" s="50" t="s">
        <v>124</v>
      </c>
      <c r="F170" s="49">
        <v>2022</v>
      </c>
      <c r="G170" s="51">
        <v>2575</v>
      </c>
      <c r="H170" s="51" t="s">
        <v>66</v>
      </c>
      <c r="I170" s="81"/>
      <c r="J170" s="82"/>
      <c r="K170" s="54">
        <v>1.04</v>
      </c>
      <c r="L170" s="49">
        <v>0.31</v>
      </c>
      <c r="M170" s="55">
        <v>0</v>
      </c>
      <c r="N170" s="56">
        <f>((K170*G170)*L170)*0.00220462*(1-M170)</f>
        <v>1.8302314315999999</v>
      </c>
      <c r="O170" s="80"/>
      <c r="P170" s="58">
        <f>P173*$N170</f>
        <v>0</v>
      </c>
      <c r="Q170" s="58">
        <f>Q173*$N170</f>
        <v>0</v>
      </c>
      <c r="R170" s="58">
        <f>R173*$N170</f>
        <v>0</v>
      </c>
      <c r="S170" s="58">
        <f>S173*$N170</f>
        <v>0</v>
      </c>
      <c r="T170" s="58">
        <f t="shared" ref="T170:AA170" si="296">T173*$N170</f>
        <v>0</v>
      </c>
      <c r="U170" s="58">
        <f t="shared" si="296"/>
        <v>0</v>
      </c>
      <c r="V170" s="58">
        <f t="shared" si="296"/>
        <v>0</v>
      </c>
      <c r="W170" s="58">
        <f t="shared" si="296"/>
        <v>0</v>
      </c>
      <c r="X170" s="58">
        <f t="shared" si="296"/>
        <v>0</v>
      </c>
      <c r="Y170" s="58">
        <f t="shared" si="296"/>
        <v>0</v>
      </c>
      <c r="Z170" s="58">
        <f t="shared" si="296"/>
        <v>0</v>
      </c>
      <c r="AA170" s="58">
        <f t="shared" si="296"/>
        <v>0</v>
      </c>
      <c r="AB170" s="59">
        <f>SUM(P170:AA170)</f>
        <v>0</v>
      </c>
      <c r="AC170" s="83"/>
      <c r="AD170" s="85">
        <v>5.0000000000000001E-3</v>
      </c>
      <c r="AE170" s="86"/>
      <c r="AF170" s="49">
        <v>0.31</v>
      </c>
      <c r="AG170" s="55">
        <v>0</v>
      </c>
      <c r="AH170" s="62">
        <f>((SUM(AC170:AE170)*G170)*AF170)*0.00220462*(1-AG170)</f>
        <v>8.7991895749999997E-3</v>
      </c>
      <c r="AI170" s="58">
        <f>AI173*$AH170</f>
        <v>0</v>
      </c>
      <c r="AJ170" s="58">
        <f t="shared" ref="AJ170:AT170" si="297">AJ173*$AH170</f>
        <v>0</v>
      </c>
      <c r="AK170" s="58">
        <f t="shared" si="297"/>
        <v>0</v>
      </c>
      <c r="AL170" s="58">
        <f t="shared" si="297"/>
        <v>0</v>
      </c>
      <c r="AM170" s="58">
        <f t="shared" si="297"/>
        <v>0</v>
      </c>
      <c r="AN170" s="58">
        <f t="shared" si="297"/>
        <v>0</v>
      </c>
      <c r="AO170" s="58">
        <f t="shared" si="297"/>
        <v>0</v>
      </c>
      <c r="AP170" s="58">
        <f t="shared" si="297"/>
        <v>0</v>
      </c>
      <c r="AQ170" s="58">
        <f t="shared" si="297"/>
        <v>0</v>
      </c>
      <c r="AR170" s="58">
        <f t="shared" si="297"/>
        <v>0</v>
      </c>
      <c r="AS170" s="58">
        <f t="shared" si="297"/>
        <v>0</v>
      </c>
      <c r="AT170" s="58">
        <f t="shared" si="297"/>
        <v>0</v>
      </c>
      <c r="AU170" s="59">
        <f>SUM(AI170:AT170)</f>
        <v>0</v>
      </c>
      <c r="AV170" s="63">
        <f>AU170+AB170</f>
        <v>0</v>
      </c>
    </row>
    <row r="171" spans="1:48" ht="15.6" hidden="1">
      <c r="A171" s="48" t="s">
        <v>153</v>
      </c>
      <c r="B171" s="49" t="s">
        <v>52</v>
      </c>
      <c r="C171" s="49" t="s">
        <v>53</v>
      </c>
      <c r="D171" s="50" t="s">
        <v>88</v>
      </c>
      <c r="E171" s="50" t="s">
        <v>146</v>
      </c>
      <c r="F171" s="49">
        <v>2020</v>
      </c>
      <c r="G171" s="51">
        <v>148</v>
      </c>
      <c r="H171" s="51" t="s">
        <v>63</v>
      </c>
      <c r="I171" s="81"/>
      <c r="J171" s="82"/>
      <c r="K171" s="56">
        <v>3.22</v>
      </c>
      <c r="L171" s="49">
        <v>0.39</v>
      </c>
      <c r="M171" s="55">
        <v>0</v>
      </c>
      <c r="N171" s="56">
        <f>((K171*G171)*L171)*0.00220462*(1-M171)</f>
        <v>0.40974714580800004</v>
      </c>
      <c r="O171" s="80"/>
      <c r="P171" s="58">
        <f>P173*$N171*0.66667</f>
        <v>0</v>
      </c>
      <c r="Q171" s="58">
        <f>Q173*$N171*0.66667</f>
        <v>0</v>
      </c>
      <c r="R171" s="58">
        <f>R173*$N171*0.66667</f>
        <v>0</v>
      </c>
      <c r="S171" s="58">
        <f>S173*$N171*0.66667</f>
        <v>0</v>
      </c>
      <c r="T171" s="58">
        <f t="shared" ref="T171:AA171" si="298">T173*$N171*0.66667</f>
        <v>0</v>
      </c>
      <c r="U171" s="58">
        <f t="shared" si="298"/>
        <v>0</v>
      </c>
      <c r="V171" s="58">
        <f t="shared" si="298"/>
        <v>0</v>
      </c>
      <c r="W171" s="58">
        <f t="shared" si="298"/>
        <v>0</v>
      </c>
      <c r="X171" s="58">
        <f t="shared" si="298"/>
        <v>0</v>
      </c>
      <c r="Y171" s="58">
        <f t="shared" si="298"/>
        <v>0</v>
      </c>
      <c r="Z171" s="58">
        <f t="shared" si="298"/>
        <v>0</v>
      </c>
      <c r="AA171" s="58">
        <f t="shared" si="298"/>
        <v>0</v>
      </c>
      <c r="AB171" s="59">
        <f>SUM(P171:AA171)</f>
        <v>0</v>
      </c>
      <c r="AC171" s="83"/>
      <c r="AD171" s="60"/>
      <c r="AE171" s="84">
        <v>1.2999999999999999E-2</v>
      </c>
      <c r="AF171" s="49">
        <v>0.39</v>
      </c>
      <c r="AG171" s="55">
        <v>0</v>
      </c>
      <c r="AH171" s="62">
        <f>((SUM(AC171:AE171)*G171)*AF171)*0.00220462*(1-AG171)</f>
        <v>1.6542586632000002E-3</v>
      </c>
      <c r="AI171" s="58">
        <f>AI173*$AH171*0.66667</f>
        <v>0</v>
      </c>
      <c r="AJ171" s="58">
        <f t="shared" ref="AJ171:AT171" si="299">AJ173*$AH171*0.66667</f>
        <v>0</v>
      </c>
      <c r="AK171" s="58">
        <f t="shared" si="299"/>
        <v>0</v>
      </c>
      <c r="AL171" s="58">
        <f t="shared" si="299"/>
        <v>0</v>
      </c>
      <c r="AM171" s="58">
        <f t="shared" si="299"/>
        <v>0</v>
      </c>
      <c r="AN171" s="58">
        <f t="shared" si="299"/>
        <v>0</v>
      </c>
      <c r="AO171" s="58">
        <f t="shared" si="299"/>
        <v>0</v>
      </c>
      <c r="AP171" s="58">
        <f t="shared" si="299"/>
        <v>0</v>
      </c>
      <c r="AQ171" s="58">
        <f t="shared" si="299"/>
        <v>0</v>
      </c>
      <c r="AR171" s="58">
        <f t="shared" si="299"/>
        <v>0</v>
      </c>
      <c r="AS171" s="58">
        <f t="shared" si="299"/>
        <v>0</v>
      </c>
      <c r="AT171" s="58">
        <f t="shared" si="299"/>
        <v>0</v>
      </c>
      <c r="AU171" s="59">
        <f>SUM(AI171:AT171)</f>
        <v>0</v>
      </c>
      <c r="AV171" s="63">
        <f>AU171+AB171</f>
        <v>0</v>
      </c>
    </row>
    <row r="172" spans="1:48" ht="15.6" hidden="1">
      <c r="A172" s="48" t="s">
        <v>153</v>
      </c>
      <c r="B172" s="49" t="s">
        <v>52</v>
      </c>
      <c r="C172" s="49" t="s">
        <v>53</v>
      </c>
      <c r="D172" s="50" t="s">
        <v>88</v>
      </c>
      <c r="E172" s="50" t="s">
        <v>146</v>
      </c>
      <c r="F172" s="49">
        <v>2020</v>
      </c>
      <c r="G172" s="51">
        <v>148</v>
      </c>
      <c r="H172" s="51" t="s">
        <v>63</v>
      </c>
      <c r="I172" s="81"/>
      <c r="J172" s="82"/>
      <c r="K172" s="56">
        <v>3.22</v>
      </c>
      <c r="L172" s="49">
        <v>0.39</v>
      </c>
      <c r="M172" s="55">
        <v>0</v>
      </c>
      <c r="N172" s="56">
        <f>((K172*G172)*L172)*0.00220462*(1-M172)</f>
        <v>0.40974714580800004</v>
      </c>
      <c r="O172" s="80"/>
      <c r="P172" s="58">
        <f>P173*$N172*0.66667</f>
        <v>0</v>
      </c>
      <c r="Q172" s="58">
        <f>Q173*$N172*0.66667</f>
        <v>0</v>
      </c>
      <c r="R172" s="58">
        <f>R173*$N172*0.66667</f>
        <v>0</v>
      </c>
      <c r="S172" s="58">
        <f>S173*$N172*0.66667</f>
        <v>0</v>
      </c>
      <c r="T172" s="58">
        <f t="shared" ref="T172:AA172" si="300">T173*$N172*0.66667</f>
        <v>0</v>
      </c>
      <c r="U172" s="58">
        <f t="shared" si="300"/>
        <v>0</v>
      </c>
      <c r="V172" s="58">
        <f t="shared" si="300"/>
        <v>0</v>
      </c>
      <c r="W172" s="58">
        <f t="shared" si="300"/>
        <v>0</v>
      </c>
      <c r="X172" s="58">
        <f t="shared" si="300"/>
        <v>0</v>
      </c>
      <c r="Y172" s="58">
        <f t="shared" si="300"/>
        <v>0</v>
      </c>
      <c r="Z172" s="58">
        <f t="shared" si="300"/>
        <v>0</v>
      </c>
      <c r="AA172" s="58">
        <f t="shared" si="300"/>
        <v>0</v>
      </c>
      <c r="AB172" s="59">
        <f>SUM(P172:AA172)</f>
        <v>0</v>
      </c>
      <c r="AC172" s="83"/>
      <c r="AD172" s="60"/>
      <c r="AE172" s="84">
        <v>1.2999999999999999E-2</v>
      </c>
      <c r="AF172" s="49">
        <v>0.39</v>
      </c>
      <c r="AG172" s="55">
        <v>0</v>
      </c>
      <c r="AH172" s="62">
        <f>((SUM(AC172:AE172)*G172)*AF172)*0.00220462*(1-AG172)</f>
        <v>1.6542586632000002E-3</v>
      </c>
      <c r="AI172" s="58">
        <f>AI173*$AH172*0.66667</f>
        <v>0</v>
      </c>
      <c r="AJ172" s="58">
        <f t="shared" ref="AJ172:AT172" si="301">AJ173*$AH172*0.66667</f>
        <v>0</v>
      </c>
      <c r="AK172" s="58">
        <f t="shared" si="301"/>
        <v>0</v>
      </c>
      <c r="AL172" s="58">
        <f t="shared" si="301"/>
        <v>0</v>
      </c>
      <c r="AM172" s="58">
        <f t="shared" si="301"/>
        <v>0</v>
      </c>
      <c r="AN172" s="58">
        <f t="shared" si="301"/>
        <v>0</v>
      </c>
      <c r="AO172" s="58">
        <f t="shared" si="301"/>
        <v>0</v>
      </c>
      <c r="AP172" s="58">
        <f t="shared" si="301"/>
        <v>0</v>
      </c>
      <c r="AQ172" s="58">
        <f t="shared" si="301"/>
        <v>0</v>
      </c>
      <c r="AR172" s="58">
        <f t="shared" si="301"/>
        <v>0</v>
      </c>
      <c r="AS172" s="58">
        <f t="shared" si="301"/>
        <v>0</v>
      </c>
      <c r="AT172" s="58">
        <f t="shared" si="301"/>
        <v>0</v>
      </c>
      <c r="AU172" s="59">
        <f>SUM(AI172:AT172)</f>
        <v>0</v>
      </c>
      <c r="AV172" s="63">
        <f>AU172+AB172</f>
        <v>0</v>
      </c>
    </row>
    <row r="173" spans="1:48" ht="30" hidden="1">
      <c r="A173" s="64" t="s">
        <v>154</v>
      </c>
      <c r="B173" s="65"/>
      <c r="C173" s="65" t="s">
        <v>57</v>
      </c>
      <c r="D173" s="66">
        <v>0.66700000000000004</v>
      </c>
      <c r="E173" s="67"/>
      <c r="F173" s="65"/>
      <c r="G173" s="68"/>
      <c r="H173" s="68"/>
      <c r="I173" s="69"/>
      <c r="J173" s="70"/>
      <c r="K173" s="71"/>
      <c r="L173" s="65"/>
      <c r="M173" s="66"/>
      <c r="N173" s="72"/>
      <c r="O173" s="73" t="s">
        <v>58</v>
      </c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5"/>
      <c r="AC173" s="71"/>
      <c r="AD173" s="76"/>
      <c r="AE173" s="76"/>
      <c r="AF173" s="65"/>
      <c r="AG173" s="66"/>
      <c r="AH173" s="77"/>
      <c r="AI173" s="74">
        <f t="shared" ref="AI173:AT173" si="302">P173</f>
        <v>0</v>
      </c>
      <c r="AJ173" s="74">
        <f t="shared" si="302"/>
        <v>0</v>
      </c>
      <c r="AK173" s="74">
        <f t="shared" si="302"/>
        <v>0</v>
      </c>
      <c r="AL173" s="74">
        <f t="shared" si="302"/>
        <v>0</v>
      </c>
      <c r="AM173" s="74">
        <f t="shared" si="302"/>
        <v>0</v>
      </c>
      <c r="AN173" s="74">
        <f t="shared" si="302"/>
        <v>0</v>
      </c>
      <c r="AO173" s="74">
        <f t="shared" si="302"/>
        <v>0</v>
      </c>
      <c r="AP173" s="74">
        <f t="shared" si="302"/>
        <v>0</v>
      </c>
      <c r="AQ173" s="74">
        <f t="shared" si="302"/>
        <v>0</v>
      </c>
      <c r="AR173" s="74">
        <f t="shared" si="302"/>
        <v>0</v>
      </c>
      <c r="AS173" s="74">
        <f t="shared" si="302"/>
        <v>0</v>
      </c>
      <c r="AT173" s="74">
        <f t="shared" si="302"/>
        <v>0</v>
      </c>
      <c r="AU173" s="75"/>
      <c r="AV173" s="78"/>
    </row>
    <row r="174" spans="1:48" ht="15.6">
      <c r="A174" s="87" t="s">
        <v>155</v>
      </c>
      <c r="B174" s="49" t="s">
        <v>49</v>
      </c>
      <c r="C174" s="50" t="s">
        <v>50</v>
      </c>
      <c r="D174" s="50" t="s">
        <v>51</v>
      </c>
      <c r="E174" s="50" t="s">
        <v>51</v>
      </c>
      <c r="F174" s="49">
        <v>2023</v>
      </c>
      <c r="G174" s="51">
        <v>1450</v>
      </c>
      <c r="H174" s="51" t="s">
        <v>66</v>
      </c>
      <c r="I174" s="52"/>
      <c r="J174" s="53"/>
      <c r="K174" s="54">
        <v>1.04</v>
      </c>
      <c r="L174" s="49">
        <v>0.31</v>
      </c>
      <c r="M174" s="55">
        <v>0</v>
      </c>
      <c r="N174" s="56">
        <f t="shared" ref="N174:N179" si="303">((K174*G174)*L174)*0.00220462*(1-M174)</f>
        <v>1.0306157576000001</v>
      </c>
      <c r="O174" s="57"/>
      <c r="P174" s="58">
        <f>P180*$N174</f>
        <v>0</v>
      </c>
      <c r="Q174" s="58">
        <f t="shared" ref="Q174:AA174" si="304">Q180*$N174</f>
        <v>0</v>
      </c>
      <c r="R174" s="58">
        <f t="shared" si="304"/>
        <v>1545.9236364000001</v>
      </c>
      <c r="S174" s="58">
        <f t="shared" si="304"/>
        <v>3607.1551516000004</v>
      </c>
      <c r="T174" s="58">
        <f t="shared" si="304"/>
        <v>3607.1551516000004</v>
      </c>
      <c r="U174" s="58">
        <f t="shared" si="304"/>
        <v>3607.1551516000004</v>
      </c>
      <c r="V174" s="58">
        <f t="shared" si="304"/>
        <v>3607.1551516000004</v>
      </c>
      <c r="W174" s="58">
        <f t="shared" si="304"/>
        <v>3607.1551516000004</v>
      </c>
      <c r="X174" s="58">
        <f t="shared" si="304"/>
        <v>3607.1551516000004</v>
      </c>
      <c r="Y174" s="58">
        <f t="shared" si="304"/>
        <v>3607.1551516000004</v>
      </c>
      <c r="Z174" s="58">
        <f t="shared" si="304"/>
        <v>3607.1551516000004</v>
      </c>
      <c r="AA174" s="58">
        <f t="shared" si="304"/>
        <v>3607.1551516000004</v>
      </c>
      <c r="AB174" s="59">
        <f t="shared" ref="AB174:AB179" si="305">SUM(P174:AA174)</f>
        <v>34010.320000800006</v>
      </c>
      <c r="AC174" s="54"/>
      <c r="AD174" s="85">
        <v>5.0000000000000001E-3</v>
      </c>
      <c r="AE174" s="61"/>
      <c r="AF174" s="49">
        <v>0.31</v>
      </c>
      <c r="AG174" s="55">
        <v>0</v>
      </c>
      <c r="AH174" s="62">
        <f t="shared" ref="AH174:AH179" si="306">((SUM(AC174:AE174)*G174)*AF174)*0.00220462*(1-AG174)</f>
        <v>4.9548834500000001E-3</v>
      </c>
      <c r="AI174" s="58">
        <f>AI180*$AH174</f>
        <v>0</v>
      </c>
      <c r="AJ174" s="58">
        <f t="shared" ref="AJ174:AT174" si="307">AJ180*$AH174</f>
        <v>0</v>
      </c>
      <c r="AK174" s="58">
        <f t="shared" si="307"/>
        <v>7.4323251749999999</v>
      </c>
      <c r="AL174" s="58">
        <f t="shared" si="307"/>
        <v>17.342092075</v>
      </c>
      <c r="AM174" s="58">
        <f t="shared" si="307"/>
        <v>17.342092075</v>
      </c>
      <c r="AN174" s="58">
        <f t="shared" si="307"/>
        <v>17.342092075</v>
      </c>
      <c r="AO174" s="58">
        <f t="shared" si="307"/>
        <v>17.342092075</v>
      </c>
      <c r="AP174" s="58">
        <f t="shared" si="307"/>
        <v>17.342092075</v>
      </c>
      <c r="AQ174" s="58">
        <f t="shared" si="307"/>
        <v>17.342092075</v>
      </c>
      <c r="AR174" s="58">
        <f t="shared" si="307"/>
        <v>17.342092075</v>
      </c>
      <c r="AS174" s="58">
        <f t="shared" si="307"/>
        <v>17.342092075</v>
      </c>
      <c r="AT174" s="58">
        <f t="shared" si="307"/>
        <v>17.342092075</v>
      </c>
      <c r="AU174" s="59">
        <f t="shared" ref="AU174:AU179" si="308">SUM(AI174:AT174)</f>
        <v>163.51115385</v>
      </c>
      <c r="AV174" s="63">
        <f t="shared" ref="AV174:AV179" si="309">AU174+AB174</f>
        <v>34173.831154650004</v>
      </c>
    </row>
    <row r="175" spans="1:48" ht="15.6">
      <c r="A175" s="87" t="s">
        <v>155</v>
      </c>
      <c r="B175" s="49" t="s">
        <v>49</v>
      </c>
      <c r="C175" s="50" t="s">
        <v>50</v>
      </c>
      <c r="D175" s="50" t="s">
        <v>51</v>
      </c>
      <c r="E175" s="50" t="s">
        <v>51</v>
      </c>
      <c r="F175" s="49">
        <v>2023</v>
      </c>
      <c r="G175" s="51">
        <v>1450</v>
      </c>
      <c r="H175" s="51" t="s">
        <v>66</v>
      </c>
      <c r="I175" s="52"/>
      <c r="J175" s="53"/>
      <c r="K175" s="54">
        <v>1.04</v>
      </c>
      <c r="L175" s="49">
        <v>0.31</v>
      </c>
      <c r="M175" s="55">
        <v>0</v>
      </c>
      <c r="N175" s="56">
        <f t="shared" si="303"/>
        <v>1.0306157576000001</v>
      </c>
      <c r="O175" s="57"/>
      <c r="P175" s="58">
        <f>P180*$N175</f>
        <v>0</v>
      </c>
      <c r="Q175" s="58">
        <f t="shared" ref="Q175:AA175" si="310">Q180*$N175</f>
        <v>0</v>
      </c>
      <c r="R175" s="58">
        <f t="shared" si="310"/>
        <v>1545.9236364000001</v>
      </c>
      <c r="S175" s="58">
        <f t="shared" si="310"/>
        <v>3607.1551516000004</v>
      </c>
      <c r="T175" s="58">
        <f t="shared" si="310"/>
        <v>3607.1551516000004</v>
      </c>
      <c r="U175" s="58">
        <f t="shared" si="310"/>
        <v>3607.1551516000004</v>
      </c>
      <c r="V175" s="58">
        <f t="shared" si="310"/>
        <v>3607.1551516000004</v>
      </c>
      <c r="W175" s="58">
        <f t="shared" si="310"/>
        <v>3607.1551516000004</v>
      </c>
      <c r="X175" s="58">
        <f t="shared" si="310"/>
        <v>3607.1551516000004</v>
      </c>
      <c r="Y175" s="58">
        <f t="shared" si="310"/>
        <v>3607.1551516000004</v>
      </c>
      <c r="Z175" s="58">
        <f t="shared" si="310"/>
        <v>3607.1551516000004</v>
      </c>
      <c r="AA175" s="58">
        <f t="shared" si="310"/>
        <v>3607.1551516000004</v>
      </c>
      <c r="AB175" s="59">
        <f t="shared" si="305"/>
        <v>34010.320000800006</v>
      </c>
      <c r="AC175" s="54"/>
      <c r="AD175" s="85">
        <v>5.0000000000000001E-3</v>
      </c>
      <c r="AE175" s="61"/>
      <c r="AF175" s="49">
        <v>0.31</v>
      </c>
      <c r="AG175" s="55">
        <v>0</v>
      </c>
      <c r="AH175" s="62">
        <f t="shared" si="306"/>
        <v>4.9548834500000001E-3</v>
      </c>
      <c r="AI175" s="58">
        <f>AI180*$AH175</f>
        <v>0</v>
      </c>
      <c r="AJ175" s="58">
        <f t="shared" ref="AJ175:AT175" si="311">AJ180*$AH175</f>
        <v>0</v>
      </c>
      <c r="AK175" s="58">
        <f t="shared" si="311"/>
        <v>7.4323251749999999</v>
      </c>
      <c r="AL175" s="58">
        <f t="shared" si="311"/>
        <v>17.342092075</v>
      </c>
      <c r="AM175" s="58">
        <f t="shared" si="311"/>
        <v>17.342092075</v>
      </c>
      <c r="AN175" s="58">
        <f t="shared" si="311"/>
        <v>17.342092075</v>
      </c>
      <c r="AO175" s="58">
        <f t="shared" si="311"/>
        <v>17.342092075</v>
      </c>
      <c r="AP175" s="58">
        <f t="shared" si="311"/>
        <v>17.342092075</v>
      </c>
      <c r="AQ175" s="58">
        <f t="shared" si="311"/>
        <v>17.342092075</v>
      </c>
      <c r="AR175" s="58">
        <f t="shared" si="311"/>
        <v>17.342092075</v>
      </c>
      <c r="AS175" s="58">
        <f t="shared" si="311"/>
        <v>17.342092075</v>
      </c>
      <c r="AT175" s="58">
        <f t="shared" si="311"/>
        <v>17.342092075</v>
      </c>
      <c r="AU175" s="59">
        <f t="shared" si="308"/>
        <v>163.51115385</v>
      </c>
      <c r="AV175" s="63">
        <f t="shared" si="309"/>
        <v>34173.831154650004</v>
      </c>
    </row>
    <row r="176" spans="1:48" ht="15.6">
      <c r="A176" s="87" t="s">
        <v>155</v>
      </c>
      <c r="B176" s="49" t="s">
        <v>49</v>
      </c>
      <c r="C176" s="50" t="s">
        <v>50</v>
      </c>
      <c r="D176" s="50" t="s">
        <v>51</v>
      </c>
      <c r="E176" s="50" t="s">
        <v>51</v>
      </c>
      <c r="F176" s="49">
        <v>2023</v>
      </c>
      <c r="G176" s="51">
        <v>1450</v>
      </c>
      <c r="H176" s="51" t="s">
        <v>66</v>
      </c>
      <c r="I176" s="52"/>
      <c r="J176" s="53"/>
      <c r="K176" s="54">
        <v>1.04</v>
      </c>
      <c r="L176" s="49">
        <v>0.31</v>
      </c>
      <c r="M176" s="55">
        <v>0</v>
      </c>
      <c r="N176" s="56">
        <f t="shared" si="303"/>
        <v>1.0306157576000001</v>
      </c>
      <c r="O176" s="57"/>
      <c r="P176" s="58">
        <f>P180*$N176</f>
        <v>0</v>
      </c>
      <c r="Q176" s="58">
        <f>Q180*$N176</f>
        <v>0</v>
      </c>
      <c r="R176" s="58">
        <f>R180*$N176</f>
        <v>1545.9236364000001</v>
      </c>
      <c r="S176" s="58">
        <f>S180*$N176</f>
        <v>3607.1551516000004</v>
      </c>
      <c r="T176" s="58">
        <f t="shared" ref="T176:AA176" si="312">T180*$N176</f>
        <v>3607.1551516000004</v>
      </c>
      <c r="U176" s="58">
        <f t="shared" si="312"/>
        <v>3607.1551516000004</v>
      </c>
      <c r="V176" s="58">
        <f t="shared" si="312"/>
        <v>3607.1551516000004</v>
      </c>
      <c r="W176" s="58">
        <f t="shared" si="312"/>
        <v>3607.1551516000004</v>
      </c>
      <c r="X176" s="58">
        <f t="shared" si="312"/>
        <v>3607.1551516000004</v>
      </c>
      <c r="Y176" s="58">
        <f t="shared" si="312"/>
        <v>3607.1551516000004</v>
      </c>
      <c r="Z176" s="58">
        <f t="shared" si="312"/>
        <v>3607.1551516000004</v>
      </c>
      <c r="AA176" s="58">
        <f t="shared" si="312"/>
        <v>3607.1551516000004</v>
      </c>
      <c r="AB176" s="59">
        <f t="shared" si="305"/>
        <v>34010.320000800006</v>
      </c>
      <c r="AC176" s="54"/>
      <c r="AD176" s="85">
        <v>5.0000000000000001E-3</v>
      </c>
      <c r="AE176" s="61"/>
      <c r="AF176" s="49">
        <v>0.31</v>
      </c>
      <c r="AG176" s="55">
        <v>0</v>
      </c>
      <c r="AH176" s="62">
        <f t="shared" si="306"/>
        <v>4.9548834500000001E-3</v>
      </c>
      <c r="AI176" s="58">
        <f>AI180*$AH176</f>
        <v>0</v>
      </c>
      <c r="AJ176" s="58">
        <f t="shared" ref="AJ176:AT176" si="313">AJ180*$AH176</f>
        <v>0</v>
      </c>
      <c r="AK176" s="58">
        <f t="shared" si="313"/>
        <v>7.4323251749999999</v>
      </c>
      <c r="AL176" s="58">
        <f t="shared" si="313"/>
        <v>17.342092075</v>
      </c>
      <c r="AM176" s="58">
        <f t="shared" si="313"/>
        <v>17.342092075</v>
      </c>
      <c r="AN176" s="58">
        <f t="shared" si="313"/>
        <v>17.342092075</v>
      </c>
      <c r="AO176" s="58">
        <f t="shared" si="313"/>
        <v>17.342092075</v>
      </c>
      <c r="AP176" s="58">
        <f t="shared" si="313"/>
        <v>17.342092075</v>
      </c>
      <c r="AQ176" s="58">
        <f t="shared" si="313"/>
        <v>17.342092075</v>
      </c>
      <c r="AR176" s="58">
        <f t="shared" si="313"/>
        <v>17.342092075</v>
      </c>
      <c r="AS176" s="58">
        <f t="shared" si="313"/>
        <v>17.342092075</v>
      </c>
      <c r="AT176" s="58">
        <f t="shared" si="313"/>
        <v>17.342092075</v>
      </c>
      <c r="AU176" s="59">
        <f t="shared" si="308"/>
        <v>163.51115385</v>
      </c>
      <c r="AV176" s="63">
        <f t="shared" si="309"/>
        <v>34173.831154650004</v>
      </c>
    </row>
    <row r="177" spans="1:48" ht="15.6">
      <c r="A177" s="87" t="s">
        <v>155</v>
      </c>
      <c r="B177" s="49" t="s">
        <v>49</v>
      </c>
      <c r="C177" s="50" t="s">
        <v>50</v>
      </c>
      <c r="D177" s="50" t="s">
        <v>51</v>
      </c>
      <c r="E177" s="50" t="s">
        <v>51</v>
      </c>
      <c r="F177" s="49">
        <v>2023</v>
      </c>
      <c r="G177" s="51">
        <v>1450</v>
      </c>
      <c r="H177" s="51" t="s">
        <v>66</v>
      </c>
      <c r="I177" s="52"/>
      <c r="J177" s="53"/>
      <c r="K177" s="54">
        <v>1.04</v>
      </c>
      <c r="L177" s="49">
        <v>0.31</v>
      </c>
      <c r="M177" s="55">
        <v>0</v>
      </c>
      <c r="N177" s="56">
        <f t="shared" si="303"/>
        <v>1.0306157576000001</v>
      </c>
      <c r="O177" s="57"/>
      <c r="P177" s="58">
        <f>P180*$N177</f>
        <v>0</v>
      </c>
      <c r="Q177" s="58">
        <f>Q180*$N177</f>
        <v>0</v>
      </c>
      <c r="R177" s="58">
        <f>R180*$N177</f>
        <v>1545.9236364000001</v>
      </c>
      <c r="S177" s="58">
        <f>S180*$N177</f>
        <v>3607.1551516000004</v>
      </c>
      <c r="T177" s="58">
        <f t="shared" ref="T177:AA177" si="314">T180*$N177</f>
        <v>3607.1551516000004</v>
      </c>
      <c r="U177" s="58">
        <f t="shared" si="314"/>
        <v>3607.1551516000004</v>
      </c>
      <c r="V177" s="58">
        <f t="shared" si="314"/>
        <v>3607.1551516000004</v>
      </c>
      <c r="W177" s="58">
        <f t="shared" si="314"/>
        <v>3607.1551516000004</v>
      </c>
      <c r="X177" s="58">
        <f t="shared" si="314"/>
        <v>3607.1551516000004</v>
      </c>
      <c r="Y177" s="58">
        <f t="shared" si="314"/>
        <v>3607.1551516000004</v>
      </c>
      <c r="Z177" s="58">
        <f t="shared" si="314"/>
        <v>3607.1551516000004</v>
      </c>
      <c r="AA177" s="58">
        <f t="shared" si="314"/>
        <v>3607.1551516000004</v>
      </c>
      <c r="AB177" s="59">
        <f t="shared" si="305"/>
        <v>34010.320000800006</v>
      </c>
      <c r="AC177" s="54"/>
      <c r="AD177" s="85">
        <v>5.0000000000000001E-3</v>
      </c>
      <c r="AE177" s="61"/>
      <c r="AF177" s="49">
        <v>0.31</v>
      </c>
      <c r="AG177" s="55">
        <v>0</v>
      </c>
      <c r="AH177" s="62">
        <f t="shared" si="306"/>
        <v>4.9548834500000001E-3</v>
      </c>
      <c r="AI177" s="58">
        <f>AI180*$AH177</f>
        <v>0</v>
      </c>
      <c r="AJ177" s="58">
        <f t="shared" ref="AJ177:AT177" si="315">AJ180*$AH177</f>
        <v>0</v>
      </c>
      <c r="AK177" s="58">
        <f t="shared" si="315"/>
        <v>7.4323251749999999</v>
      </c>
      <c r="AL177" s="58">
        <f t="shared" si="315"/>
        <v>17.342092075</v>
      </c>
      <c r="AM177" s="58">
        <f t="shared" si="315"/>
        <v>17.342092075</v>
      </c>
      <c r="AN177" s="58">
        <f t="shared" si="315"/>
        <v>17.342092075</v>
      </c>
      <c r="AO177" s="58">
        <f t="shared" si="315"/>
        <v>17.342092075</v>
      </c>
      <c r="AP177" s="58">
        <f t="shared" si="315"/>
        <v>17.342092075</v>
      </c>
      <c r="AQ177" s="58">
        <f t="shared" si="315"/>
        <v>17.342092075</v>
      </c>
      <c r="AR177" s="58">
        <f t="shared" si="315"/>
        <v>17.342092075</v>
      </c>
      <c r="AS177" s="58">
        <f t="shared" si="315"/>
        <v>17.342092075</v>
      </c>
      <c r="AT177" s="58">
        <f t="shared" si="315"/>
        <v>17.342092075</v>
      </c>
      <c r="AU177" s="59">
        <f t="shared" si="308"/>
        <v>163.51115385</v>
      </c>
      <c r="AV177" s="63">
        <f t="shared" si="309"/>
        <v>34173.831154650004</v>
      </c>
    </row>
    <row r="178" spans="1:48" ht="15.6">
      <c r="A178" s="87" t="s">
        <v>155</v>
      </c>
      <c r="B178" s="49" t="s">
        <v>52</v>
      </c>
      <c r="C178" s="49" t="s">
        <v>53</v>
      </c>
      <c r="D178" s="50" t="s">
        <v>88</v>
      </c>
      <c r="E178" s="50" t="s">
        <v>146</v>
      </c>
      <c r="F178" s="49">
        <v>2023</v>
      </c>
      <c r="G178" s="51">
        <v>148</v>
      </c>
      <c r="H178" s="51">
        <v>3</v>
      </c>
      <c r="I178" s="79">
        <v>2029</v>
      </c>
      <c r="J178" s="53">
        <f>I178+2</f>
        <v>2031</v>
      </c>
      <c r="K178" s="54">
        <v>3.22</v>
      </c>
      <c r="L178" s="49">
        <v>0.39</v>
      </c>
      <c r="M178" s="55">
        <v>0.1</v>
      </c>
      <c r="N178" s="56">
        <f t="shared" si="303"/>
        <v>0.36877243122720005</v>
      </c>
      <c r="O178" s="57"/>
      <c r="P178" s="58">
        <f>P180*$N178*0.66667</f>
        <v>0</v>
      </c>
      <c r="Q178" s="58">
        <f>Q180*$N178*0.66667</f>
        <v>0</v>
      </c>
      <c r="R178" s="58">
        <f>R180*$N178*0.66667</f>
        <v>368.77427508935619</v>
      </c>
      <c r="S178" s="58">
        <f>S180*$N178*0.66667</f>
        <v>860.47330854183099</v>
      </c>
      <c r="T178" s="58">
        <f t="shared" ref="T178:AA178" si="316">T180*$N178*0.66667</f>
        <v>860.47330854183099</v>
      </c>
      <c r="U178" s="58">
        <f t="shared" si="316"/>
        <v>860.47330854183099</v>
      </c>
      <c r="V178" s="58">
        <f t="shared" si="316"/>
        <v>860.47330854183099</v>
      </c>
      <c r="W178" s="58">
        <f t="shared" si="316"/>
        <v>860.47330854183099</v>
      </c>
      <c r="X178" s="58">
        <f t="shared" si="316"/>
        <v>860.47330854183099</v>
      </c>
      <c r="Y178" s="58">
        <f t="shared" si="316"/>
        <v>860.47330854183099</v>
      </c>
      <c r="Z178" s="58">
        <f t="shared" si="316"/>
        <v>860.47330854183099</v>
      </c>
      <c r="AA178" s="58">
        <f t="shared" si="316"/>
        <v>860.47330854183099</v>
      </c>
      <c r="AB178" s="59">
        <f t="shared" si="305"/>
        <v>8113.0340519658357</v>
      </c>
      <c r="AC178" s="54">
        <v>7.0000000000000007E-2</v>
      </c>
      <c r="AD178" s="60"/>
      <c r="AE178" s="60"/>
      <c r="AF178" s="49">
        <v>0.39</v>
      </c>
      <c r="AG178" s="55">
        <v>0.3</v>
      </c>
      <c r="AH178" s="62">
        <f t="shared" si="306"/>
        <v>6.2352826536000005E-3</v>
      </c>
      <c r="AI178" s="58">
        <f>AI180*$AH178*0.66667</f>
        <v>0</v>
      </c>
      <c r="AJ178" s="58">
        <f t="shared" ref="AJ178:AT178" si="317">AJ180*$AH178*0.66667</f>
        <v>0</v>
      </c>
      <c r="AK178" s="58">
        <f t="shared" si="317"/>
        <v>6.2353138300132676</v>
      </c>
      <c r="AL178" s="58">
        <f t="shared" si="317"/>
        <v>14.549065603364292</v>
      </c>
      <c r="AM178" s="58">
        <f t="shared" si="317"/>
        <v>14.549065603364292</v>
      </c>
      <c r="AN178" s="58">
        <f t="shared" si="317"/>
        <v>14.549065603364292</v>
      </c>
      <c r="AO178" s="58">
        <f t="shared" si="317"/>
        <v>14.549065603364292</v>
      </c>
      <c r="AP178" s="58">
        <f t="shared" si="317"/>
        <v>14.549065603364292</v>
      </c>
      <c r="AQ178" s="58">
        <f t="shared" si="317"/>
        <v>14.549065603364292</v>
      </c>
      <c r="AR178" s="58">
        <f t="shared" si="317"/>
        <v>14.549065603364292</v>
      </c>
      <c r="AS178" s="58">
        <f t="shared" si="317"/>
        <v>14.549065603364292</v>
      </c>
      <c r="AT178" s="58">
        <f t="shared" si="317"/>
        <v>14.549065603364292</v>
      </c>
      <c r="AU178" s="59">
        <f t="shared" si="308"/>
        <v>137.17690426029191</v>
      </c>
      <c r="AV178" s="63">
        <f t="shared" si="309"/>
        <v>8250.2109562261285</v>
      </c>
    </row>
    <row r="179" spans="1:48" ht="15.6">
      <c r="A179" s="87" t="s">
        <v>155</v>
      </c>
      <c r="B179" s="49" t="s">
        <v>52</v>
      </c>
      <c r="C179" s="49" t="s">
        <v>53</v>
      </c>
      <c r="D179" s="50" t="s">
        <v>88</v>
      </c>
      <c r="E179" s="50" t="s">
        <v>146</v>
      </c>
      <c r="F179" s="49">
        <v>2023</v>
      </c>
      <c r="G179" s="51">
        <v>148</v>
      </c>
      <c r="H179" s="51">
        <v>3</v>
      </c>
      <c r="I179" s="79">
        <v>2029</v>
      </c>
      <c r="J179" s="53">
        <f>I179+2</f>
        <v>2031</v>
      </c>
      <c r="K179" s="54">
        <v>3.22</v>
      </c>
      <c r="L179" s="49">
        <v>0.39</v>
      </c>
      <c r="M179" s="55">
        <v>0.1</v>
      </c>
      <c r="N179" s="56">
        <f t="shared" si="303"/>
        <v>0.36877243122720005</v>
      </c>
      <c r="O179" s="57"/>
      <c r="P179" s="58">
        <f>P180*$N179*0.66667</f>
        <v>0</v>
      </c>
      <c r="Q179" s="58">
        <f>Q180*$N179*0.66667</f>
        <v>0</v>
      </c>
      <c r="R179" s="58">
        <f>R180*$N179*0.66667</f>
        <v>368.77427508935619</v>
      </c>
      <c r="S179" s="58">
        <f>S180*$N179*0.66667</f>
        <v>860.47330854183099</v>
      </c>
      <c r="T179" s="58">
        <f t="shared" ref="T179:AA179" si="318">T180*$N179*0.66667</f>
        <v>860.47330854183099</v>
      </c>
      <c r="U179" s="58">
        <f t="shared" si="318"/>
        <v>860.47330854183099</v>
      </c>
      <c r="V179" s="58">
        <f t="shared" si="318"/>
        <v>860.47330854183099</v>
      </c>
      <c r="W179" s="58">
        <f t="shared" si="318"/>
        <v>860.47330854183099</v>
      </c>
      <c r="X179" s="58">
        <f t="shared" si="318"/>
        <v>860.47330854183099</v>
      </c>
      <c r="Y179" s="58">
        <f t="shared" si="318"/>
        <v>860.47330854183099</v>
      </c>
      <c r="Z179" s="58">
        <f t="shared" si="318"/>
        <v>860.47330854183099</v>
      </c>
      <c r="AA179" s="58">
        <f t="shared" si="318"/>
        <v>860.47330854183099</v>
      </c>
      <c r="AB179" s="59">
        <f t="shared" si="305"/>
        <v>8113.0340519658357</v>
      </c>
      <c r="AC179" s="54">
        <v>7.0000000000000007E-2</v>
      </c>
      <c r="AD179" s="60"/>
      <c r="AE179" s="60"/>
      <c r="AF179" s="49">
        <v>0.39</v>
      </c>
      <c r="AG179" s="55">
        <v>0.3</v>
      </c>
      <c r="AH179" s="62">
        <f t="shared" si="306"/>
        <v>6.2352826536000005E-3</v>
      </c>
      <c r="AI179" s="58">
        <f>AI180*$AH179*0.66667</f>
        <v>0</v>
      </c>
      <c r="AJ179" s="58">
        <f t="shared" ref="AJ179:AT179" si="319">AJ180*$AH179*0.66667</f>
        <v>0</v>
      </c>
      <c r="AK179" s="58">
        <f t="shared" si="319"/>
        <v>6.2353138300132676</v>
      </c>
      <c r="AL179" s="58">
        <f t="shared" si="319"/>
        <v>14.549065603364292</v>
      </c>
      <c r="AM179" s="58">
        <f t="shared" si="319"/>
        <v>14.549065603364292</v>
      </c>
      <c r="AN179" s="58">
        <f t="shared" si="319"/>
        <v>14.549065603364292</v>
      </c>
      <c r="AO179" s="58">
        <f t="shared" si="319"/>
        <v>14.549065603364292</v>
      </c>
      <c r="AP179" s="58">
        <f t="shared" si="319"/>
        <v>14.549065603364292</v>
      </c>
      <c r="AQ179" s="58">
        <f t="shared" si="319"/>
        <v>14.549065603364292</v>
      </c>
      <c r="AR179" s="58">
        <f t="shared" si="319"/>
        <v>14.549065603364292</v>
      </c>
      <c r="AS179" s="58">
        <f t="shared" si="319"/>
        <v>14.549065603364292</v>
      </c>
      <c r="AT179" s="58">
        <f t="shared" si="319"/>
        <v>14.549065603364292</v>
      </c>
      <c r="AU179" s="59">
        <f t="shared" si="308"/>
        <v>137.17690426029191</v>
      </c>
      <c r="AV179" s="63">
        <f t="shared" si="309"/>
        <v>8250.2109562261285</v>
      </c>
    </row>
    <row r="180" spans="1:48" ht="30">
      <c r="A180" s="64" t="s">
        <v>156</v>
      </c>
      <c r="B180" s="65"/>
      <c r="C180" s="65" t="s">
        <v>57</v>
      </c>
      <c r="D180" s="66">
        <v>0.66700000000000004</v>
      </c>
      <c r="E180" s="67"/>
      <c r="F180" s="65"/>
      <c r="G180" s="68"/>
      <c r="H180" s="68"/>
      <c r="I180" s="69"/>
      <c r="J180" s="70"/>
      <c r="K180" s="71"/>
      <c r="L180" s="65"/>
      <c r="M180" s="66"/>
      <c r="N180" s="72"/>
      <c r="O180" s="73" t="s">
        <v>58</v>
      </c>
      <c r="P180" s="74"/>
      <c r="Q180" s="74"/>
      <c r="R180" s="74">
        <v>1500</v>
      </c>
      <c r="S180" s="74">
        <v>3500</v>
      </c>
      <c r="T180" s="74">
        <v>3500</v>
      </c>
      <c r="U180" s="74">
        <v>3500</v>
      </c>
      <c r="V180" s="74">
        <v>3500</v>
      </c>
      <c r="W180" s="74">
        <v>3500</v>
      </c>
      <c r="X180" s="74">
        <v>3500</v>
      </c>
      <c r="Y180" s="74">
        <v>3500</v>
      </c>
      <c r="Z180" s="74">
        <v>3500</v>
      </c>
      <c r="AA180" s="74">
        <v>3500</v>
      </c>
      <c r="AB180" s="75"/>
      <c r="AC180" s="71"/>
      <c r="AD180" s="76"/>
      <c r="AE180" s="76"/>
      <c r="AF180" s="65"/>
      <c r="AG180" s="66"/>
      <c r="AH180" s="77"/>
      <c r="AI180" s="74">
        <f t="shared" ref="AI180:AT180" si="320">P180</f>
        <v>0</v>
      </c>
      <c r="AJ180" s="74">
        <f t="shared" si="320"/>
        <v>0</v>
      </c>
      <c r="AK180" s="74">
        <f t="shared" si="320"/>
        <v>1500</v>
      </c>
      <c r="AL180" s="74">
        <f t="shared" si="320"/>
        <v>3500</v>
      </c>
      <c r="AM180" s="74">
        <f t="shared" si="320"/>
        <v>3500</v>
      </c>
      <c r="AN180" s="74">
        <f t="shared" si="320"/>
        <v>3500</v>
      </c>
      <c r="AO180" s="74">
        <f t="shared" si="320"/>
        <v>3500</v>
      </c>
      <c r="AP180" s="74">
        <f t="shared" si="320"/>
        <v>3500</v>
      </c>
      <c r="AQ180" s="74">
        <f t="shared" si="320"/>
        <v>3500</v>
      </c>
      <c r="AR180" s="74">
        <f t="shared" si="320"/>
        <v>3500</v>
      </c>
      <c r="AS180" s="74">
        <f t="shared" si="320"/>
        <v>3500</v>
      </c>
      <c r="AT180" s="74">
        <f t="shared" si="320"/>
        <v>3500</v>
      </c>
      <c r="AU180" s="75"/>
      <c r="AV180" s="78"/>
    </row>
    <row r="181" spans="1:48" ht="15.6" hidden="1">
      <c r="A181" s="87" t="s">
        <v>157</v>
      </c>
      <c r="B181" s="49" t="s">
        <v>49</v>
      </c>
      <c r="C181" s="50" t="s">
        <v>50</v>
      </c>
      <c r="D181" s="50" t="s">
        <v>65</v>
      </c>
      <c r="E181" s="50" t="s">
        <v>65</v>
      </c>
      <c r="F181" s="49">
        <v>2031</v>
      </c>
      <c r="G181" s="51">
        <v>1450</v>
      </c>
      <c r="H181" s="51" t="s">
        <v>66</v>
      </c>
      <c r="I181" s="81"/>
      <c r="J181" s="82"/>
      <c r="K181" s="54">
        <v>1.04</v>
      </c>
      <c r="L181" s="49">
        <v>0.31</v>
      </c>
      <c r="M181" s="55">
        <v>0</v>
      </c>
      <c r="N181" s="56">
        <f t="shared" ref="N181:N186" si="321">((K181*G181)*L181)*0.00220462*(1-M181)</f>
        <v>1.0306157576000001</v>
      </c>
      <c r="O181" s="80"/>
      <c r="P181" s="58">
        <f>P187*$N181</f>
        <v>0</v>
      </c>
      <c r="Q181" s="58">
        <f t="shared" ref="Q181:AA181" si="322">Q187*$N181</f>
        <v>0</v>
      </c>
      <c r="R181" s="58">
        <f t="shared" si="322"/>
        <v>0</v>
      </c>
      <c r="S181" s="58">
        <f t="shared" si="322"/>
        <v>0</v>
      </c>
      <c r="T181" s="58">
        <f t="shared" si="322"/>
        <v>0</v>
      </c>
      <c r="U181" s="58">
        <f t="shared" si="322"/>
        <v>0</v>
      </c>
      <c r="V181" s="58">
        <f t="shared" si="322"/>
        <v>0</v>
      </c>
      <c r="W181" s="58">
        <f t="shared" si="322"/>
        <v>0</v>
      </c>
      <c r="X181" s="58">
        <f t="shared" si="322"/>
        <v>0</v>
      </c>
      <c r="Y181" s="58">
        <f t="shared" si="322"/>
        <v>0</v>
      </c>
      <c r="Z181" s="58">
        <f t="shared" si="322"/>
        <v>0</v>
      </c>
      <c r="AA181" s="58">
        <f t="shared" si="322"/>
        <v>0</v>
      </c>
      <c r="AB181" s="59">
        <f t="shared" ref="AB181:AB186" si="323">SUM(P181:AA181)</f>
        <v>0</v>
      </c>
      <c r="AC181" s="83"/>
      <c r="AD181" s="85">
        <v>5.0000000000000001E-3</v>
      </c>
      <c r="AE181" s="86"/>
      <c r="AF181" s="49">
        <v>0.31</v>
      </c>
      <c r="AG181" s="55">
        <v>0</v>
      </c>
      <c r="AH181" s="62">
        <f t="shared" ref="AH181:AH186" si="324">((SUM(AC181:AE181)*G181)*AF181)*0.00220462*(1-AG181)</f>
        <v>4.9548834500000001E-3</v>
      </c>
      <c r="AI181" s="58">
        <f>AI187*$AH181</f>
        <v>0</v>
      </c>
      <c r="AJ181" s="58">
        <f t="shared" ref="AJ181:AT181" si="325">AJ187*$AH181</f>
        <v>0</v>
      </c>
      <c r="AK181" s="58">
        <f t="shared" si="325"/>
        <v>0</v>
      </c>
      <c r="AL181" s="58">
        <f t="shared" si="325"/>
        <v>0</v>
      </c>
      <c r="AM181" s="58">
        <f t="shared" si="325"/>
        <v>0</v>
      </c>
      <c r="AN181" s="58">
        <f t="shared" si="325"/>
        <v>0</v>
      </c>
      <c r="AO181" s="58">
        <f t="shared" si="325"/>
        <v>0</v>
      </c>
      <c r="AP181" s="58">
        <f t="shared" si="325"/>
        <v>0</v>
      </c>
      <c r="AQ181" s="58">
        <f t="shared" si="325"/>
        <v>0</v>
      </c>
      <c r="AR181" s="58">
        <f t="shared" si="325"/>
        <v>0</v>
      </c>
      <c r="AS181" s="58">
        <f t="shared" si="325"/>
        <v>0</v>
      </c>
      <c r="AT181" s="58">
        <f t="shared" si="325"/>
        <v>0</v>
      </c>
      <c r="AU181" s="59">
        <f t="shared" ref="AU181:AU186" si="326">SUM(AI181:AT181)</f>
        <v>0</v>
      </c>
      <c r="AV181" s="63">
        <f t="shared" ref="AV181:AV186" si="327">AU181+AB181</f>
        <v>0</v>
      </c>
    </row>
    <row r="182" spans="1:48" ht="15.6" hidden="1">
      <c r="A182" s="87" t="s">
        <v>157</v>
      </c>
      <c r="B182" s="49" t="s">
        <v>49</v>
      </c>
      <c r="C182" s="50" t="s">
        <v>50</v>
      </c>
      <c r="D182" s="50" t="s">
        <v>65</v>
      </c>
      <c r="E182" s="50" t="s">
        <v>65</v>
      </c>
      <c r="F182" s="49">
        <v>2031</v>
      </c>
      <c r="G182" s="51">
        <v>1450</v>
      </c>
      <c r="H182" s="51" t="s">
        <v>66</v>
      </c>
      <c r="I182" s="81"/>
      <c r="J182" s="82"/>
      <c r="K182" s="54">
        <v>1.04</v>
      </c>
      <c r="L182" s="49">
        <v>0.31</v>
      </c>
      <c r="M182" s="55">
        <v>0</v>
      </c>
      <c r="N182" s="56">
        <f t="shared" si="321"/>
        <v>1.0306157576000001</v>
      </c>
      <c r="O182" s="80"/>
      <c r="P182" s="58">
        <f>P187*$N182</f>
        <v>0</v>
      </c>
      <c r="Q182" s="58">
        <f t="shared" ref="Q182:AA182" si="328">Q187*$N182</f>
        <v>0</v>
      </c>
      <c r="R182" s="58">
        <f t="shared" si="328"/>
        <v>0</v>
      </c>
      <c r="S182" s="58">
        <f t="shared" si="328"/>
        <v>0</v>
      </c>
      <c r="T182" s="58">
        <f t="shared" si="328"/>
        <v>0</v>
      </c>
      <c r="U182" s="58">
        <f t="shared" si="328"/>
        <v>0</v>
      </c>
      <c r="V182" s="58">
        <f t="shared" si="328"/>
        <v>0</v>
      </c>
      <c r="W182" s="58">
        <f t="shared" si="328"/>
        <v>0</v>
      </c>
      <c r="X182" s="58">
        <f t="shared" si="328"/>
        <v>0</v>
      </c>
      <c r="Y182" s="58">
        <f t="shared" si="328"/>
        <v>0</v>
      </c>
      <c r="Z182" s="58">
        <f t="shared" si="328"/>
        <v>0</v>
      </c>
      <c r="AA182" s="58">
        <f t="shared" si="328"/>
        <v>0</v>
      </c>
      <c r="AB182" s="59">
        <f t="shared" si="323"/>
        <v>0</v>
      </c>
      <c r="AC182" s="83"/>
      <c r="AD182" s="85">
        <v>5.0000000000000001E-3</v>
      </c>
      <c r="AE182" s="86"/>
      <c r="AF182" s="49">
        <v>0.31</v>
      </c>
      <c r="AG182" s="55">
        <v>0</v>
      </c>
      <c r="AH182" s="62">
        <f t="shared" si="324"/>
        <v>4.9548834500000001E-3</v>
      </c>
      <c r="AI182" s="58">
        <f>AI187*$AH182</f>
        <v>0</v>
      </c>
      <c r="AJ182" s="58">
        <f t="shared" ref="AJ182:AT182" si="329">AJ187*$AH182</f>
        <v>0</v>
      </c>
      <c r="AK182" s="58">
        <f t="shared" si="329"/>
        <v>0</v>
      </c>
      <c r="AL182" s="58">
        <f t="shared" si="329"/>
        <v>0</v>
      </c>
      <c r="AM182" s="58">
        <f t="shared" si="329"/>
        <v>0</v>
      </c>
      <c r="AN182" s="58">
        <f t="shared" si="329"/>
        <v>0</v>
      </c>
      <c r="AO182" s="58">
        <f t="shared" si="329"/>
        <v>0</v>
      </c>
      <c r="AP182" s="58">
        <f t="shared" si="329"/>
        <v>0</v>
      </c>
      <c r="AQ182" s="58">
        <f t="shared" si="329"/>
        <v>0</v>
      </c>
      <c r="AR182" s="58">
        <f t="shared" si="329"/>
        <v>0</v>
      </c>
      <c r="AS182" s="58">
        <f t="shared" si="329"/>
        <v>0</v>
      </c>
      <c r="AT182" s="58">
        <f t="shared" si="329"/>
        <v>0</v>
      </c>
      <c r="AU182" s="59">
        <f t="shared" si="326"/>
        <v>0</v>
      </c>
      <c r="AV182" s="63">
        <f t="shared" si="327"/>
        <v>0</v>
      </c>
    </row>
    <row r="183" spans="1:48" ht="15.6" hidden="1">
      <c r="A183" s="87" t="s">
        <v>157</v>
      </c>
      <c r="B183" s="49" t="s">
        <v>49</v>
      </c>
      <c r="C183" s="50" t="s">
        <v>50</v>
      </c>
      <c r="D183" s="50" t="s">
        <v>65</v>
      </c>
      <c r="E183" s="50" t="s">
        <v>65</v>
      </c>
      <c r="F183" s="49">
        <v>2031</v>
      </c>
      <c r="G183" s="51">
        <v>1450</v>
      </c>
      <c r="H183" s="51" t="s">
        <v>66</v>
      </c>
      <c r="I183" s="81"/>
      <c r="J183" s="82"/>
      <c r="K183" s="54">
        <v>1.04</v>
      </c>
      <c r="L183" s="49">
        <v>0.31</v>
      </c>
      <c r="M183" s="55">
        <v>0</v>
      </c>
      <c r="N183" s="56">
        <f t="shared" si="321"/>
        <v>1.0306157576000001</v>
      </c>
      <c r="O183" s="80"/>
      <c r="P183" s="58">
        <f>P187*$N183</f>
        <v>0</v>
      </c>
      <c r="Q183" s="58">
        <f>Q187*$N183</f>
        <v>0</v>
      </c>
      <c r="R183" s="58">
        <f>R187*$N183</f>
        <v>0</v>
      </c>
      <c r="S183" s="58">
        <f>S187*$N183</f>
        <v>0</v>
      </c>
      <c r="T183" s="58">
        <f t="shared" ref="T183:AA183" si="330">T187*$N183</f>
        <v>0</v>
      </c>
      <c r="U183" s="58">
        <f t="shared" si="330"/>
        <v>0</v>
      </c>
      <c r="V183" s="58">
        <f t="shared" si="330"/>
        <v>0</v>
      </c>
      <c r="W183" s="58">
        <f t="shared" si="330"/>
        <v>0</v>
      </c>
      <c r="X183" s="58">
        <f t="shared" si="330"/>
        <v>0</v>
      </c>
      <c r="Y183" s="58">
        <f t="shared" si="330"/>
        <v>0</v>
      </c>
      <c r="Z183" s="58">
        <f t="shared" si="330"/>
        <v>0</v>
      </c>
      <c r="AA183" s="58">
        <f t="shared" si="330"/>
        <v>0</v>
      </c>
      <c r="AB183" s="59">
        <f t="shared" si="323"/>
        <v>0</v>
      </c>
      <c r="AC183" s="83"/>
      <c r="AD183" s="85">
        <v>5.0000000000000001E-3</v>
      </c>
      <c r="AE183" s="86"/>
      <c r="AF183" s="49">
        <v>0.31</v>
      </c>
      <c r="AG183" s="55">
        <v>0</v>
      </c>
      <c r="AH183" s="62">
        <f t="shared" si="324"/>
        <v>4.9548834500000001E-3</v>
      </c>
      <c r="AI183" s="58">
        <f>AI187*$AH183</f>
        <v>0</v>
      </c>
      <c r="AJ183" s="58">
        <f t="shared" ref="AJ183:AT183" si="331">AJ187*$AH183</f>
        <v>0</v>
      </c>
      <c r="AK183" s="58">
        <f t="shared" si="331"/>
        <v>0</v>
      </c>
      <c r="AL183" s="58">
        <f t="shared" si="331"/>
        <v>0</v>
      </c>
      <c r="AM183" s="58">
        <f t="shared" si="331"/>
        <v>0</v>
      </c>
      <c r="AN183" s="58">
        <f t="shared" si="331"/>
        <v>0</v>
      </c>
      <c r="AO183" s="58">
        <f t="shared" si="331"/>
        <v>0</v>
      </c>
      <c r="AP183" s="58">
        <f t="shared" si="331"/>
        <v>0</v>
      </c>
      <c r="AQ183" s="58">
        <f t="shared" si="331"/>
        <v>0</v>
      </c>
      <c r="AR183" s="58">
        <f t="shared" si="331"/>
        <v>0</v>
      </c>
      <c r="AS183" s="58">
        <f t="shared" si="331"/>
        <v>0</v>
      </c>
      <c r="AT183" s="58">
        <f t="shared" si="331"/>
        <v>0</v>
      </c>
      <c r="AU183" s="59">
        <f t="shared" si="326"/>
        <v>0</v>
      </c>
      <c r="AV183" s="63">
        <f t="shared" si="327"/>
        <v>0</v>
      </c>
    </row>
    <row r="184" spans="1:48" ht="15.6" hidden="1">
      <c r="A184" s="87" t="s">
        <v>157</v>
      </c>
      <c r="B184" s="49" t="s">
        <v>49</v>
      </c>
      <c r="C184" s="50" t="s">
        <v>50</v>
      </c>
      <c r="D184" s="50" t="s">
        <v>65</v>
      </c>
      <c r="E184" s="50" t="s">
        <v>65</v>
      </c>
      <c r="F184" s="49">
        <v>2031</v>
      </c>
      <c r="G184" s="51">
        <v>1450</v>
      </c>
      <c r="H184" s="51" t="s">
        <v>66</v>
      </c>
      <c r="I184" s="81"/>
      <c r="J184" s="82"/>
      <c r="K184" s="54">
        <v>1.04</v>
      </c>
      <c r="L184" s="49">
        <v>0.31</v>
      </c>
      <c r="M184" s="55">
        <v>0</v>
      </c>
      <c r="N184" s="56">
        <f t="shared" si="321"/>
        <v>1.0306157576000001</v>
      </c>
      <c r="O184" s="80"/>
      <c r="P184" s="58">
        <f>P187*$N184</f>
        <v>0</v>
      </c>
      <c r="Q184" s="58">
        <f>Q187*$N184</f>
        <v>0</v>
      </c>
      <c r="R184" s="58">
        <f>R187*$N184</f>
        <v>0</v>
      </c>
      <c r="S184" s="58">
        <f>S187*$N184</f>
        <v>0</v>
      </c>
      <c r="T184" s="58">
        <f t="shared" ref="T184:AA184" si="332">T187*$N184</f>
        <v>0</v>
      </c>
      <c r="U184" s="58">
        <f t="shared" si="332"/>
        <v>0</v>
      </c>
      <c r="V184" s="58">
        <f t="shared" si="332"/>
        <v>0</v>
      </c>
      <c r="W184" s="58">
        <f t="shared" si="332"/>
        <v>0</v>
      </c>
      <c r="X184" s="58">
        <f t="shared" si="332"/>
        <v>0</v>
      </c>
      <c r="Y184" s="58">
        <f t="shared" si="332"/>
        <v>0</v>
      </c>
      <c r="Z184" s="58">
        <f t="shared" si="332"/>
        <v>0</v>
      </c>
      <c r="AA184" s="58">
        <f t="shared" si="332"/>
        <v>0</v>
      </c>
      <c r="AB184" s="59">
        <f t="shared" si="323"/>
        <v>0</v>
      </c>
      <c r="AC184" s="83"/>
      <c r="AD184" s="85">
        <v>5.0000000000000001E-3</v>
      </c>
      <c r="AE184" s="86"/>
      <c r="AF184" s="49">
        <v>0.31</v>
      </c>
      <c r="AG184" s="55">
        <v>0</v>
      </c>
      <c r="AH184" s="62">
        <f t="shared" si="324"/>
        <v>4.9548834500000001E-3</v>
      </c>
      <c r="AI184" s="58">
        <f>AI187*$AH184</f>
        <v>0</v>
      </c>
      <c r="AJ184" s="58">
        <f t="shared" ref="AJ184:AT184" si="333">AJ187*$AH184</f>
        <v>0</v>
      </c>
      <c r="AK184" s="58">
        <f t="shared" si="333"/>
        <v>0</v>
      </c>
      <c r="AL184" s="58">
        <f t="shared" si="333"/>
        <v>0</v>
      </c>
      <c r="AM184" s="58">
        <f t="shared" si="333"/>
        <v>0</v>
      </c>
      <c r="AN184" s="58">
        <f t="shared" si="333"/>
        <v>0</v>
      </c>
      <c r="AO184" s="58">
        <f t="shared" si="333"/>
        <v>0</v>
      </c>
      <c r="AP184" s="58">
        <f t="shared" si="333"/>
        <v>0</v>
      </c>
      <c r="AQ184" s="58">
        <f t="shared" si="333"/>
        <v>0</v>
      </c>
      <c r="AR184" s="58">
        <f t="shared" si="333"/>
        <v>0</v>
      </c>
      <c r="AS184" s="58">
        <f t="shared" si="333"/>
        <v>0</v>
      </c>
      <c r="AT184" s="58">
        <f t="shared" si="333"/>
        <v>0</v>
      </c>
      <c r="AU184" s="59">
        <f t="shared" si="326"/>
        <v>0</v>
      </c>
      <c r="AV184" s="63">
        <f t="shared" si="327"/>
        <v>0</v>
      </c>
    </row>
    <row r="185" spans="1:48" ht="15.6" hidden="1">
      <c r="A185" s="87" t="s">
        <v>157</v>
      </c>
      <c r="B185" s="49" t="s">
        <v>52</v>
      </c>
      <c r="C185" s="49" t="s">
        <v>53</v>
      </c>
      <c r="D185" s="50" t="s">
        <v>61</v>
      </c>
      <c r="E185" s="50" t="s">
        <v>62</v>
      </c>
      <c r="F185" s="49">
        <v>2031</v>
      </c>
      <c r="G185" s="51">
        <v>148</v>
      </c>
      <c r="H185" s="51" t="s">
        <v>63</v>
      </c>
      <c r="I185" s="81"/>
      <c r="J185" s="82"/>
      <c r="K185" s="56">
        <v>3.22</v>
      </c>
      <c r="L185" s="49">
        <v>0.39</v>
      </c>
      <c r="M185" s="55">
        <v>0</v>
      </c>
      <c r="N185" s="56">
        <f t="shared" si="321"/>
        <v>0.40974714580800004</v>
      </c>
      <c r="O185" s="80"/>
      <c r="P185" s="58">
        <f>P187*$N185*0.66667</f>
        <v>0</v>
      </c>
      <c r="Q185" s="58">
        <f>Q187*$N185*0.66667</f>
        <v>0</v>
      </c>
      <c r="R185" s="58">
        <f>R187*$N185*0.66667</f>
        <v>0</v>
      </c>
      <c r="S185" s="58">
        <f>S187*$N185*0.66667</f>
        <v>0</v>
      </c>
      <c r="T185" s="58">
        <f t="shared" ref="T185:AA185" si="334">T187*$N185*0.66667</f>
        <v>0</v>
      </c>
      <c r="U185" s="58">
        <f t="shared" si="334"/>
        <v>0</v>
      </c>
      <c r="V185" s="58">
        <f t="shared" si="334"/>
        <v>0</v>
      </c>
      <c r="W185" s="58">
        <f t="shared" si="334"/>
        <v>0</v>
      </c>
      <c r="X185" s="58">
        <f t="shared" si="334"/>
        <v>0</v>
      </c>
      <c r="Y185" s="58">
        <f t="shared" si="334"/>
        <v>0</v>
      </c>
      <c r="Z185" s="58">
        <f t="shared" si="334"/>
        <v>0</v>
      </c>
      <c r="AA185" s="58">
        <f t="shared" si="334"/>
        <v>0</v>
      </c>
      <c r="AB185" s="59">
        <f t="shared" si="323"/>
        <v>0</v>
      </c>
      <c r="AC185" s="83"/>
      <c r="AD185" s="60"/>
      <c r="AE185" s="84">
        <v>1.2999999999999999E-2</v>
      </c>
      <c r="AF185" s="49">
        <v>0.39</v>
      </c>
      <c r="AG185" s="55">
        <v>0</v>
      </c>
      <c r="AH185" s="62">
        <f t="shared" si="324"/>
        <v>1.6542586632000002E-3</v>
      </c>
      <c r="AI185" s="58">
        <f>AI187*$AH185*0.66667</f>
        <v>0</v>
      </c>
      <c r="AJ185" s="58">
        <f t="shared" ref="AJ185:AT185" si="335">AJ187*$AH185*0.66667</f>
        <v>0</v>
      </c>
      <c r="AK185" s="58">
        <f t="shared" si="335"/>
        <v>0</v>
      </c>
      <c r="AL185" s="58">
        <f t="shared" si="335"/>
        <v>0</v>
      </c>
      <c r="AM185" s="58">
        <f t="shared" si="335"/>
        <v>0</v>
      </c>
      <c r="AN185" s="58">
        <f t="shared" si="335"/>
        <v>0</v>
      </c>
      <c r="AO185" s="58">
        <f t="shared" si="335"/>
        <v>0</v>
      </c>
      <c r="AP185" s="58">
        <f t="shared" si="335"/>
        <v>0</v>
      </c>
      <c r="AQ185" s="58">
        <f t="shared" si="335"/>
        <v>0</v>
      </c>
      <c r="AR185" s="58">
        <f t="shared" si="335"/>
        <v>0</v>
      </c>
      <c r="AS185" s="58">
        <f t="shared" si="335"/>
        <v>0</v>
      </c>
      <c r="AT185" s="58">
        <f t="shared" si="335"/>
        <v>0</v>
      </c>
      <c r="AU185" s="59">
        <f t="shared" si="326"/>
        <v>0</v>
      </c>
      <c r="AV185" s="63">
        <f t="shared" si="327"/>
        <v>0</v>
      </c>
    </row>
    <row r="186" spans="1:48" ht="15.6" hidden="1">
      <c r="A186" s="87" t="s">
        <v>157</v>
      </c>
      <c r="B186" s="49" t="s">
        <v>52</v>
      </c>
      <c r="C186" s="49" t="s">
        <v>53</v>
      </c>
      <c r="D186" s="50" t="s">
        <v>61</v>
      </c>
      <c r="E186" s="50" t="s">
        <v>62</v>
      </c>
      <c r="F186" s="49">
        <v>2031</v>
      </c>
      <c r="G186" s="51">
        <v>148</v>
      </c>
      <c r="H186" s="51" t="s">
        <v>63</v>
      </c>
      <c r="I186" s="81"/>
      <c r="J186" s="82"/>
      <c r="K186" s="56">
        <v>3.22</v>
      </c>
      <c r="L186" s="49">
        <v>0.39</v>
      </c>
      <c r="M186" s="55">
        <v>0</v>
      </c>
      <c r="N186" s="56">
        <f t="shared" si="321"/>
        <v>0.40974714580800004</v>
      </c>
      <c r="O186" s="80"/>
      <c r="P186" s="58">
        <f>P187*$N186*0.66667</f>
        <v>0</v>
      </c>
      <c r="Q186" s="58">
        <f>Q187*$N186*0.66667</f>
        <v>0</v>
      </c>
      <c r="R186" s="58">
        <f>R187*$N186*0.66667</f>
        <v>0</v>
      </c>
      <c r="S186" s="58">
        <f>S187*$N186*0.66667</f>
        <v>0</v>
      </c>
      <c r="T186" s="58">
        <f t="shared" ref="T186:AA186" si="336">T187*$N186*0.66667</f>
        <v>0</v>
      </c>
      <c r="U186" s="58">
        <f t="shared" si="336"/>
        <v>0</v>
      </c>
      <c r="V186" s="58">
        <f t="shared" si="336"/>
        <v>0</v>
      </c>
      <c r="W186" s="58">
        <f t="shared" si="336"/>
        <v>0</v>
      </c>
      <c r="X186" s="58">
        <f t="shared" si="336"/>
        <v>0</v>
      </c>
      <c r="Y186" s="58">
        <f t="shared" si="336"/>
        <v>0</v>
      </c>
      <c r="Z186" s="58">
        <f t="shared" si="336"/>
        <v>0</v>
      </c>
      <c r="AA186" s="58">
        <f t="shared" si="336"/>
        <v>0</v>
      </c>
      <c r="AB186" s="59">
        <f t="shared" si="323"/>
        <v>0</v>
      </c>
      <c r="AC186" s="83"/>
      <c r="AD186" s="60"/>
      <c r="AE186" s="84">
        <v>1.2999999999999999E-2</v>
      </c>
      <c r="AF186" s="49">
        <v>0.39</v>
      </c>
      <c r="AG186" s="55">
        <v>0</v>
      </c>
      <c r="AH186" s="62">
        <f t="shared" si="324"/>
        <v>1.6542586632000002E-3</v>
      </c>
      <c r="AI186" s="58">
        <f>AI187*$AH186*0.66667</f>
        <v>0</v>
      </c>
      <c r="AJ186" s="58">
        <f t="shared" ref="AJ186:AT186" si="337">AJ187*$AH186*0.66667</f>
        <v>0</v>
      </c>
      <c r="AK186" s="58">
        <f t="shared" si="337"/>
        <v>0</v>
      </c>
      <c r="AL186" s="58">
        <f t="shared" si="337"/>
        <v>0</v>
      </c>
      <c r="AM186" s="58">
        <f t="shared" si="337"/>
        <v>0</v>
      </c>
      <c r="AN186" s="58">
        <f t="shared" si="337"/>
        <v>0</v>
      </c>
      <c r="AO186" s="58">
        <f t="shared" si="337"/>
        <v>0</v>
      </c>
      <c r="AP186" s="58">
        <f t="shared" si="337"/>
        <v>0</v>
      </c>
      <c r="AQ186" s="58">
        <f t="shared" si="337"/>
        <v>0</v>
      </c>
      <c r="AR186" s="58">
        <f t="shared" si="337"/>
        <v>0</v>
      </c>
      <c r="AS186" s="58">
        <f t="shared" si="337"/>
        <v>0</v>
      </c>
      <c r="AT186" s="58">
        <f t="shared" si="337"/>
        <v>0</v>
      </c>
      <c r="AU186" s="59">
        <f t="shared" si="326"/>
        <v>0</v>
      </c>
      <c r="AV186" s="63">
        <f t="shared" si="327"/>
        <v>0</v>
      </c>
    </row>
    <row r="187" spans="1:48" ht="30" hidden="1">
      <c r="A187" s="64" t="s">
        <v>158</v>
      </c>
      <c r="B187" s="65"/>
      <c r="C187" s="65" t="s">
        <v>57</v>
      </c>
      <c r="D187" s="66">
        <v>0.66700000000000004</v>
      </c>
      <c r="E187" s="67"/>
      <c r="F187" s="65"/>
      <c r="G187" s="68"/>
      <c r="H187" s="68"/>
      <c r="I187" s="69"/>
      <c r="J187" s="70"/>
      <c r="K187" s="71"/>
      <c r="L187" s="65"/>
      <c r="M187" s="66"/>
      <c r="N187" s="72"/>
      <c r="O187" s="73" t="s">
        <v>58</v>
      </c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5"/>
      <c r="AC187" s="71"/>
      <c r="AD187" s="76"/>
      <c r="AE187" s="76"/>
      <c r="AF187" s="65"/>
      <c r="AG187" s="66"/>
      <c r="AH187" s="77"/>
      <c r="AI187" s="74">
        <f t="shared" ref="AI187:AT187" si="338">P187</f>
        <v>0</v>
      </c>
      <c r="AJ187" s="74">
        <f t="shared" si="338"/>
        <v>0</v>
      </c>
      <c r="AK187" s="74">
        <f t="shared" si="338"/>
        <v>0</v>
      </c>
      <c r="AL187" s="74">
        <f t="shared" si="338"/>
        <v>0</v>
      </c>
      <c r="AM187" s="74">
        <f t="shared" si="338"/>
        <v>0</v>
      </c>
      <c r="AN187" s="74">
        <f t="shared" si="338"/>
        <v>0</v>
      </c>
      <c r="AO187" s="74">
        <f t="shared" si="338"/>
        <v>0</v>
      </c>
      <c r="AP187" s="74">
        <f t="shared" si="338"/>
        <v>0</v>
      </c>
      <c r="AQ187" s="74">
        <f t="shared" si="338"/>
        <v>0</v>
      </c>
      <c r="AR187" s="74">
        <f t="shared" si="338"/>
        <v>0</v>
      </c>
      <c r="AS187" s="74">
        <f t="shared" si="338"/>
        <v>0</v>
      </c>
      <c r="AT187" s="74">
        <f t="shared" si="338"/>
        <v>0</v>
      </c>
      <c r="AU187" s="75"/>
      <c r="AV187" s="78"/>
    </row>
    <row r="188" spans="1:48" ht="15.6">
      <c r="A188" s="89" t="s">
        <v>159</v>
      </c>
      <c r="B188" s="49" t="s">
        <v>49</v>
      </c>
      <c r="C188" s="50" t="s">
        <v>50</v>
      </c>
      <c r="D188" s="50" t="s">
        <v>51</v>
      </c>
      <c r="E188" s="50" t="s">
        <v>51</v>
      </c>
      <c r="F188" s="49">
        <v>2024</v>
      </c>
      <c r="G188" s="51">
        <v>1450</v>
      </c>
      <c r="H188" s="51" t="s">
        <v>66</v>
      </c>
      <c r="I188" s="52"/>
      <c r="J188" s="53"/>
      <c r="K188" s="54">
        <v>1.04</v>
      </c>
      <c r="L188" s="49">
        <v>0.31</v>
      </c>
      <c r="M188" s="55">
        <v>0</v>
      </c>
      <c r="N188" s="56">
        <f t="shared" ref="N188:N193" si="339">((K188*G188)*L188)*0.00220462*(1-M188)</f>
        <v>1.0306157576000001</v>
      </c>
      <c r="O188" s="57"/>
      <c r="P188" s="58">
        <f>P194*$N188</f>
        <v>0</v>
      </c>
      <c r="Q188" s="58">
        <f t="shared" ref="Q188:AA188" si="340">Q194*$N188</f>
        <v>0</v>
      </c>
      <c r="R188" s="58">
        <f t="shared" si="340"/>
        <v>257.65393940000001</v>
      </c>
      <c r="S188" s="58">
        <f t="shared" si="340"/>
        <v>3607.1551516000004</v>
      </c>
      <c r="T188" s="58">
        <f t="shared" si="340"/>
        <v>3607.1551516000004</v>
      </c>
      <c r="U188" s="58">
        <f t="shared" si="340"/>
        <v>3607.1551516000004</v>
      </c>
      <c r="V188" s="58">
        <f t="shared" si="340"/>
        <v>3607.1551516000004</v>
      </c>
      <c r="W188" s="58">
        <f t="shared" si="340"/>
        <v>3607.1551516000004</v>
      </c>
      <c r="X188" s="58">
        <f t="shared" si="340"/>
        <v>3607.1551516000004</v>
      </c>
      <c r="Y188" s="58">
        <f t="shared" si="340"/>
        <v>3607.1551516000004</v>
      </c>
      <c r="Z188" s="58">
        <f t="shared" si="340"/>
        <v>3607.1551516000004</v>
      </c>
      <c r="AA188" s="58">
        <f t="shared" si="340"/>
        <v>3607.1551516000004</v>
      </c>
      <c r="AB188" s="59">
        <f t="shared" ref="AB188:AB193" si="341">SUM(P188:AA188)</f>
        <v>32722.050303800002</v>
      </c>
      <c r="AC188" s="54"/>
      <c r="AD188" s="85">
        <v>5.0000000000000001E-3</v>
      </c>
      <c r="AE188" s="86"/>
      <c r="AF188" s="49">
        <v>0.31</v>
      </c>
      <c r="AG188" s="55">
        <v>0</v>
      </c>
      <c r="AH188" s="62">
        <f t="shared" ref="AH188:AH193" si="342">((SUM(AC188:AE188)*G188)*AF188)*0.00220462*(1-AG188)</f>
        <v>4.9548834500000001E-3</v>
      </c>
      <c r="AI188" s="58">
        <f>AI194*$AH188</f>
        <v>0</v>
      </c>
      <c r="AJ188" s="58">
        <f t="shared" ref="AJ188:AT188" si="343">AJ194*$AH188</f>
        <v>0</v>
      </c>
      <c r="AK188" s="58">
        <f t="shared" si="343"/>
        <v>1.2387208625000001</v>
      </c>
      <c r="AL188" s="58">
        <f t="shared" si="343"/>
        <v>17.342092075</v>
      </c>
      <c r="AM188" s="58">
        <f t="shared" si="343"/>
        <v>17.342092075</v>
      </c>
      <c r="AN188" s="58">
        <f t="shared" si="343"/>
        <v>17.342092075</v>
      </c>
      <c r="AO188" s="58">
        <f t="shared" si="343"/>
        <v>17.342092075</v>
      </c>
      <c r="AP188" s="58">
        <f t="shared" si="343"/>
        <v>17.342092075</v>
      </c>
      <c r="AQ188" s="58">
        <f t="shared" si="343"/>
        <v>17.342092075</v>
      </c>
      <c r="AR188" s="58">
        <f t="shared" si="343"/>
        <v>17.342092075</v>
      </c>
      <c r="AS188" s="58">
        <f t="shared" si="343"/>
        <v>17.342092075</v>
      </c>
      <c r="AT188" s="58">
        <f t="shared" si="343"/>
        <v>17.342092075</v>
      </c>
      <c r="AU188" s="59">
        <f t="shared" ref="AU188:AU193" si="344">SUM(AI188:AT188)</f>
        <v>157.31754953749999</v>
      </c>
      <c r="AV188" s="63">
        <f t="shared" ref="AV188:AV193" si="345">AU188+AB188</f>
        <v>32879.367853337506</v>
      </c>
    </row>
    <row r="189" spans="1:48" ht="15.6">
      <c r="A189" s="89" t="s">
        <v>159</v>
      </c>
      <c r="B189" s="49" t="s">
        <v>49</v>
      </c>
      <c r="C189" s="50" t="s">
        <v>50</v>
      </c>
      <c r="D189" s="50" t="s">
        <v>51</v>
      </c>
      <c r="E189" s="50" t="s">
        <v>51</v>
      </c>
      <c r="F189" s="49">
        <v>2024</v>
      </c>
      <c r="G189" s="51">
        <v>1450</v>
      </c>
      <c r="H189" s="51" t="s">
        <v>66</v>
      </c>
      <c r="I189" s="52"/>
      <c r="J189" s="53"/>
      <c r="K189" s="54">
        <v>1.04</v>
      </c>
      <c r="L189" s="49">
        <v>0.31</v>
      </c>
      <c r="M189" s="55">
        <v>0</v>
      </c>
      <c r="N189" s="56">
        <f t="shared" si="339"/>
        <v>1.0306157576000001</v>
      </c>
      <c r="O189" s="57"/>
      <c r="P189" s="58">
        <f>P194*$N189</f>
        <v>0</v>
      </c>
      <c r="Q189" s="58">
        <f t="shared" ref="Q189:AA189" si="346">Q194*$N189</f>
        <v>0</v>
      </c>
      <c r="R189" s="58">
        <f t="shared" si="346"/>
        <v>257.65393940000001</v>
      </c>
      <c r="S189" s="58">
        <f t="shared" si="346"/>
        <v>3607.1551516000004</v>
      </c>
      <c r="T189" s="58">
        <f t="shared" si="346"/>
        <v>3607.1551516000004</v>
      </c>
      <c r="U189" s="58">
        <f t="shared" si="346"/>
        <v>3607.1551516000004</v>
      </c>
      <c r="V189" s="58">
        <f t="shared" si="346"/>
        <v>3607.1551516000004</v>
      </c>
      <c r="W189" s="58">
        <f t="shared" si="346"/>
        <v>3607.1551516000004</v>
      </c>
      <c r="X189" s="58">
        <f t="shared" si="346"/>
        <v>3607.1551516000004</v>
      </c>
      <c r="Y189" s="58">
        <f t="shared" si="346"/>
        <v>3607.1551516000004</v>
      </c>
      <c r="Z189" s="58">
        <f t="shared" si="346"/>
        <v>3607.1551516000004</v>
      </c>
      <c r="AA189" s="58">
        <f t="shared" si="346"/>
        <v>3607.1551516000004</v>
      </c>
      <c r="AB189" s="59">
        <f t="shared" si="341"/>
        <v>32722.050303800002</v>
      </c>
      <c r="AC189" s="54"/>
      <c r="AD189" s="85">
        <v>5.0000000000000001E-3</v>
      </c>
      <c r="AE189" s="86"/>
      <c r="AF189" s="49">
        <v>0.31</v>
      </c>
      <c r="AG189" s="55">
        <v>0</v>
      </c>
      <c r="AH189" s="62">
        <f t="shared" si="342"/>
        <v>4.9548834500000001E-3</v>
      </c>
      <c r="AI189" s="58">
        <f>AI194*$AH189</f>
        <v>0</v>
      </c>
      <c r="AJ189" s="58">
        <f t="shared" ref="AJ189:AT189" si="347">AJ194*$AH189</f>
        <v>0</v>
      </c>
      <c r="AK189" s="58">
        <f t="shared" si="347"/>
        <v>1.2387208625000001</v>
      </c>
      <c r="AL189" s="58">
        <f t="shared" si="347"/>
        <v>17.342092075</v>
      </c>
      <c r="AM189" s="58">
        <f t="shared" si="347"/>
        <v>17.342092075</v>
      </c>
      <c r="AN189" s="58">
        <f t="shared" si="347"/>
        <v>17.342092075</v>
      </c>
      <c r="AO189" s="58">
        <f t="shared" si="347"/>
        <v>17.342092075</v>
      </c>
      <c r="AP189" s="58">
        <f t="shared" si="347"/>
        <v>17.342092075</v>
      </c>
      <c r="AQ189" s="58">
        <f t="shared" si="347"/>
        <v>17.342092075</v>
      </c>
      <c r="AR189" s="58">
        <f t="shared" si="347"/>
        <v>17.342092075</v>
      </c>
      <c r="AS189" s="58">
        <f t="shared" si="347"/>
        <v>17.342092075</v>
      </c>
      <c r="AT189" s="58">
        <f t="shared" si="347"/>
        <v>17.342092075</v>
      </c>
      <c r="AU189" s="59">
        <f t="shared" si="344"/>
        <v>157.31754953749999</v>
      </c>
      <c r="AV189" s="63">
        <f t="shared" si="345"/>
        <v>32879.367853337506</v>
      </c>
    </row>
    <row r="190" spans="1:48" ht="15.6">
      <c r="A190" s="89" t="s">
        <v>159</v>
      </c>
      <c r="B190" s="49" t="s">
        <v>49</v>
      </c>
      <c r="C190" s="50" t="s">
        <v>50</v>
      </c>
      <c r="D190" s="50" t="s">
        <v>51</v>
      </c>
      <c r="E190" s="50" t="s">
        <v>51</v>
      </c>
      <c r="F190" s="49">
        <v>2024</v>
      </c>
      <c r="G190" s="51">
        <v>1450</v>
      </c>
      <c r="H190" s="51" t="s">
        <v>66</v>
      </c>
      <c r="I190" s="52"/>
      <c r="J190" s="53"/>
      <c r="K190" s="54">
        <v>1.04</v>
      </c>
      <c r="L190" s="49">
        <v>0.31</v>
      </c>
      <c r="M190" s="55">
        <v>0</v>
      </c>
      <c r="N190" s="56">
        <f t="shared" si="339"/>
        <v>1.0306157576000001</v>
      </c>
      <c r="O190" s="57"/>
      <c r="P190" s="58">
        <f>P194*$N190</f>
        <v>0</v>
      </c>
      <c r="Q190" s="58">
        <f>Q194*$N190</f>
        <v>0</v>
      </c>
      <c r="R190" s="58">
        <f>R194*$N190</f>
        <v>257.65393940000001</v>
      </c>
      <c r="S190" s="58">
        <f>S194*$N190</f>
        <v>3607.1551516000004</v>
      </c>
      <c r="T190" s="58">
        <f t="shared" ref="T190:AA190" si="348">T194*$N190</f>
        <v>3607.1551516000004</v>
      </c>
      <c r="U190" s="58">
        <f t="shared" si="348"/>
        <v>3607.1551516000004</v>
      </c>
      <c r="V190" s="58">
        <f t="shared" si="348"/>
        <v>3607.1551516000004</v>
      </c>
      <c r="W190" s="58">
        <f t="shared" si="348"/>
        <v>3607.1551516000004</v>
      </c>
      <c r="X190" s="58">
        <f t="shared" si="348"/>
        <v>3607.1551516000004</v>
      </c>
      <c r="Y190" s="58">
        <f t="shared" si="348"/>
        <v>3607.1551516000004</v>
      </c>
      <c r="Z190" s="58">
        <f t="shared" si="348"/>
        <v>3607.1551516000004</v>
      </c>
      <c r="AA190" s="58">
        <f t="shared" si="348"/>
        <v>3607.1551516000004</v>
      </c>
      <c r="AB190" s="59">
        <f t="shared" si="341"/>
        <v>32722.050303800002</v>
      </c>
      <c r="AC190" s="54"/>
      <c r="AD190" s="85">
        <v>5.0000000000000001E-3</v>
      </c>
      <c r="AE190" s="86"/>
      <c r="AF190" s="49">
        <v>0.31</v>
      </c>
      <c r="AG190" s="55">
        <v>0</v>
      </c>
      <c r="AH190" s="62">
        <f t="shared" si="342"/>
        <v>4.9548834500000001E-3</v>
      </c>
      <c r="AI190" s="58">
        <f>AI194*$AH190</f>
        <v>0</v>
      </c>
      <c r="AJ190" s="58">
        <f t="shared" ref="AJ190:AT190" si="349">AJ194*$AH190</f>
        <v>0</v>
      </c>
      <c r="AK190" s="58">
        <f t="shared" si="349"/>
        <v>1.2387208625000001</v>
      </c>
      <c r="AL190" s="58">
        <f t="shared" si="349"/>
        <v>17.342092075</v>
      </c>
      <c r="AM190" s="58">
        <f t="shared" si="349"/>
        <v>17.342092075</v>
      </c>
      <c r="AN190" s="58">
        <f t="shared" si="349"/>
        <v>17.342092075</v>
      </c>
      <c r="AO190" s="58">
        <f t="shared" si="349"/>
        <v>17.342092075</v>
      </c>
      <c r="AP190" s="58">
        <f t="shared" si="349"/>
        <v>17.342092075</v>
      </c>
      <c r="AQ190" s="58">
        <f t="shared" si="349"/>
        <v>17.342092075</v>
      </c>
      <c r="AR190" s="58">
        <f t="shared" si="349"/>
        <v>17.342092075</v>
      </c>
      <c r="AS190" s="58">
        <f t="shared" si="349"/>
        <v>17.342092075</v>
      </c>
      <c r="AT190" s="58">
        <f t="shared" si="349"/>
        <v>17.342092075</v>
      </c>
      <c r="AU190" s="59">
        <f t="shared" si="344"/>
        <v>157.31754953749999</v>
      </c>
      <c r="AV190" s="63">
        <f t="shared" si="345"/>
        <v>32879.367853337506</v>
      </c>
    </row>
    <row r="191" spans="1:48" ht="15.6">
      <c r="A191" s="89" t="s">
        <v>159</v>
      </c>
      <c r="B191" s="49" t="s">
        <v>49</v>
      </c>
      <c r="C191" s="50" t="s">
        <v>50</v>
      </c>
      <c r="D191" s="50" t="s">
        <v>51</v>
      </c>
      <c r="E191" s="50" t="s">
        <v>51</v>
      </c>
      <c r="F191" s="49">
        <v>2024</v>
      </c>
      <c r="G191" s="51">
        <v>1450</v>
      </c>
      <c r="H191" s="51" t="s">
        <v>66</v>
      </c>
      <c r="I191" s="52"/>
      <c r="J191" s="53"/>
      <c r="K191" s="54">
        <v>1.04</v>
      </c>
      <c r="L191" s="49">
        <v>0.31</v>
      </c>
      <c r="M191" s="55">
        <v>0</v>
      </c>
      <c r="N191" s="56">
        <f t="shared" si="339"/>
        <v>1.0306157576000001</v>
      </c>
      <c r="O191" s="57"/>
      <c r="P191" s="58">
        <f>P194*$N191</f>
        <v>0</v>
      </c>
      <c r="Q191" s="58">
        <f>Q194*$N191</f>
        <v>0</v>
      </c>
      <c r="R191" s="58">
        <f>R194*$N191</f>
        <v>257.65393940000001</v>
      </c>
      <c r="S191" s="58">
        <f>S194*$N191</f>
        <v>3607.1551516000004</v>
      </c>
      <c r="T191" s="58">
        <f t="shared" ref="T191:AA191" si="350">T194*$N191</f>
        <v>3607.1551516000004</v>
      </c>
      <c r="U191" s="58">
        <f t="shared" si="350"/>
        <v>3607.1551516000004</v>
      </c>
      <c r="V191" s="58">
        <f t="shared" si="350"/>
        <v>3607.1551516000004</v>
      </c>
      <c r="W191" s="58">
        <f t="shared" si="350"/>
        <v>3607.1551516000004</v>
      </c>
      <c r="X191" s="58">
        <f t="shared" si="350"/>
        <v>3607.1551516000004</v>
      </c>
      <c r="Y191" s="58">
        <f t="shared" si="350"/>
        <v>3607.1551516000004</v>
      </c>
      <c r="Z191" s="58">
        <f t="shared" si="350"/>
        <v>3607.1551516000004</v>
      </c>
      <c r="AA191" s="58">
        <f t="shared" si="350"/>
        <v>3607.1551516000004</v>
      </c>
      <c r="AB191" s="59">
        <f t="shared" si="341"/>
        <v>32722.050303800002</v>
      </c>
      <c r="AC191" s="54"/>
      <c r="AD191" s="85">
        <v>5.0000000000000001E-3</v>
      </c>
      <c r="AE191" s="86"/>
      <c r="AF191" s="49">
        <v>0.31</v>
      </c>
      <c r="AG191" s="55">
        <v>0</v>
      </c>
      <c r="AH191" s="62">
        <f t="shared" si="342"/>
        <v>4.9548834500000001E-3</v>
      </c>
      <c r="AI191" s="58">
        <f>AI194*$AH191</f>
        <v>0</v>
      </c>
      <c r="AJ191" s="58">
        <f t="shared" ref="AJ191:AT191" si="351">AJ194*$AH191</f>
        <v>0</v>
      </c>
      <c r="AK191" s="58">
        <f t="shared" si="351"/>
        <v>1.2387208625000001</v>
      </c>
      <c r="AL191" s="58">
        <f t="shared" si="351"/>
        <v>17.342092075</v>
      </c>
      <c r="AM191" s="58">
        <f t="shared" si="351"/>
        <v>17.342092075</v>
      </c>
      <c r="AN191" s="58">
        <f t="shared" si="351"/>
        <v>17.342092075</v>
      </c>
      <c r="AO191" s="58">
        <f t="shared" si="351"/>
        <v>17.342092075</v>
      </c>
      <c r="AP191" s="58">
        <f t="shared" si="351"/>
        <v>17.342092075</v>
      </c>
      <c r="AQ191" s="58">
        <f t="shared" si="351"/>
        <v>17.342092075</v>
      </c>
      <c r="AR191" s="58">
        <f t="shared" si="351"/>
        <v>17.342092075</v>
      </c>
      <c r="AS191" s="58">
        <f t="shared" si="351"/>
        <v>17.342092075</v>
      </c>
      <c r="AT191" s="58">
        <f t="shared" si="351"/>
        <v>17.342092075</v>
      </c>
      <c r="AU191" s="59">
        <f t="shared" si="344"/>
        <v>157.31754953749999</v>
      </c>
      <c r="AV191" s="63">
        <f t="shared" si="345"/>
        <v>32879.367853337506</v>
      </c>
    </row>
    <row r="192" spans="1:48" ht="15.6">
      <c r="A192" s="89" t="s">
        <v>159</v>
      </c>
      <c r="B192" s="49" t="s">
        <v>52</v>
      </c>
      <c r="C192" s="49" t="s">
        <v>53</v>
      </c>
      <c r="D192" s="50" t="s">
        <v>88</v>
      </c>
      <c r="E192" s="50" t="s">
        <v>146</v>
      </c>
      <c r="F192" s="49">
        <v>2024</v>
      </c>
      <c r="G192" s="51">
        <v>148</v>
      </c>
      <c r="H192" s="51">
        <v>3</v>
      </c>
      <c r="I192" s="52">
        <v>2029</v>
      </c>
      <c r="J192" s="53">
        <f>I192+2</f>
        <v>2031</v>
      </c>
      <c r="K192" s="54">
        <v>3.22</v>
      </c>
      <c r="L192" s="49">
        <v>0.39</v>
      </c>
      <c r="M192" s="55">
        <v>0.1</v>
      </c>
      <c r="N192" s="56">
        <f t="shared" si="339"/>
        <v>0.36877243122720005</v>
      </c>
      <c r="O192" s="57"/>
      <c r="P192" s="58">
        <f>P194*$N192*0.66667</f>
        <v>0</v>
      </c>
      <c r="Q192" s="58">
        <f>Q194*$N192*0.66667</f>
        <v>0</v>
      </c>
      <c r="R192" s="58">
        <f>R194*$N192*0.66667</f>
        <v>61.462379181559363</v>
      </c>
      <c r="S192" s="58">
        <f>S194*$N192*0.66667</f>
        <v>860.47330854183099</v>
      </c>
      <c r="T192" s="58">
        <f t="shared" ref="T192:AA192" si="352">T194*$N192*0.66667</f>
        <v>860.47330854183099</v>
      </c>
      <c r="U192" s="58">
        <f t="shared" si="352"/>
        <v>860.47330854183099</v>
      </c>
      <c r="V192" s="58">
        <f t="shared" si="352"/>
        <v>860.47330854183099</v>
      </c>
      <c r="W192" s="58">
        <f t="shared" si="352"/>
        <v>860.47330854183099</v>
      </c>
      <c r="X192" s="58">
        <f t="shared" si="352"/>
        <v>860.47330854183099</v>
      </c>
      <c r="Y192" s="58">
        <f t="shared" si="352"/>
        <v>860.47330854183099</v>
      </c>
      <c r="Z192" s="58">
        <f t="shared" si="352"/>
        <v>860.47330854183099</v>
      </c>
      <c r="AA192" s="58">
        <f t="shared" si="352"/>
        <v>860.47330854183099</v>
      </c>
      <c r="AB192" s="59">
        <f t="shared" si="341"/>
        <v>7805.7221560580392</v>
      </c>
      <c r="AC192" s="54">
        <v>7.0000000000000007E-2</v>
      </c>
      <c r="AD192" s="60"/>
      <c r="AE192" s="92"/>
      <c r="AF192" s="49">
        <v>0.39</v>
      </c>
      <c r="AG192" s="55">
        <v>0.3</v>
      </c>
      <c r="AH192" s="62">
        <f t="shared" si="342"/>
        <v>6.2352826536000005E-3</v>
      </c>
      <c r="AI192" s="58">
        <f>AI194*$AH192*0.66667</f>
        <v>0</v>
      </c>
      <c r="AJ192" s="58">
        <f t="shared" ref="AJ192:AT192" si="353">AJ194*$AH192*0.66667</f>
        <v>0</v>
      </c>
      <c r="AK192" s="58">
        <f t="shared" si="353"/>
        <v>1.039218971668878</v>
      </c>
      <c r="AL192" s="58">
        <f t="shared" si="353"/>
        <v>14.549065603364292</v>
      </c>
      <c r="AM192" s="58">
        <f t="shared" si="353"/>
        <v>14.549065603364292</v>
      </c>
      <c r="AN192" s="58">
        <f t="shared" si="353"/>
        <v>14.549065603364292</v>
      </c>
      <c r="AO192" s="58">
        <f t="shared" si="353"/>
        <v>14.549065603364292</v>
      </c>
      <c r="AP192" s="58">
        <f t="shared" si="353"/>
        <v>14.549065603364292</v>
      </c>
      <c r="AQ192" s="58">
        <f t="shared" si="353"/>
        <v>14.549065603364292</v>
      </c>
      <c r="AR192" s="58">
        <f t="shared" si="353"/>
        <v>14.549065603364292</v>
      </c>
      <c r="AS192" s="58">
        <f t="shared" si="353"/>
        <v>14.549065603364292</v>
      </c>
      <c r="AT192" s="58">
        <f t="shared" si="353"/>
        <v>14.549065603364292</v>
      </c>
      <c r="AU192" s="59">
        <f t="shared" si="344"/>
        <v>131.98080940194751</v>
      </c>
      <c r="AV192" s="63">
        <f t="shared" si="345"/>
        <v>7937.7029654599864</v>
      </c>
    </row>
    <row r="193" spans="1:48" ht="15.6">
      <c r="A193" s="89" t="s">
        <v>159</v>
      </c>
      <c r="B193" s="49" t="s">
        <v>52</v>
      </c>
      <c r="C193" s="49" t="s">
        <v>53</v>
      </c>
      <c r="D193" s="50" t="s">
        <v>88</v>
      </c>
      <c r="E193" s="50" t="s">
        <v>146</v>
      </c>
      <c r="F193" s="49">
        <v>2024</v>
      </c>
      <c r="G193" s="51">
        <v>148</v>
      </c>
      <c r="H193" s="51">
        <v>3</v>
      </c>
      <c r="I193" s="52">
        <v>2029</v>
      </c>
      <c r="J193" s="53">
        <f>I193+2</f>
        <v>2031</v>
      </c>
      <c r="K193" s="54">
        <v>3.22</v>
      </c>
      <c r="L193" s="49">
        <v>0.39</v>
      </c>
      <c r="M193" s="55">
        <v>0.1</v>
      </c>
      <c r="N193" s="56">
        <f t="shared" si="339"/>
        <v>0.36877243122720005</v>
      </c>
      <c r="O193" s="57"/>
      <c r="P193" s="58">
        <f>P194*$N193*0.66667</f>
        <v>0</v>
      </c>
      <c r="Q193" s="58">
        <f>Q194*$N193*0.66667</f>
        <v>0</v>
      </c>
      <c r="R193" s="58">
        <f>R194*$N193*0.66667</f>
        <v>61.462379181559363</v>
      </c>
      <c r="S193" s="58">
        <f>S194*$N193*0.66667</f>
        <v>860.47330854183099</v>
      </c>
      <c r="T193" s="58">
        <f t="shared" ref="T193:AA193" si="354">T194*$N193*0.66667</f>
        <v>860.47330854183099</v>
      </c>
      <c r="U193" s="58">
        <f t="shared" si="354"/>
        <v>860.47330854183099</v>
      </c>
      <c r="V193" s="58">
        <f t="shared" si="354"/>
        <v>860.47330854183099</v>
      </c>
      <c r="W193" s="58">
        <f t="shared" si="354"/>
        <v>860.47330854183099</v>
      </c>
      <c r="X193" s="58">
        <f t="shared" si="354"/>
        <v>860.47330854183099</v>
      </c>
      <c r="Y193" s="58">
        <f t="shared" si="354"/>
        <v>860.47330854183099</v>
      </c>
      <c r="Z193" s="58">
        <f t="shared" si="354"/>
        <v>860.47330854183099</v>
      </c>
      <c r="AA193" s="58">
        <f t="shared" si="354"/>
        <v>860.47330854183099</v>
      </c>
      <c r="AB193" s="59">
        <f t="shared" si="341"/>
        <v>7805.7221560580392</v>
      </c>
      <c r="AC193" s="54">
        <v>7.0000000000000007E-2</v>
      </c>
      <c r="AD193" s="60"/>
      <c r="AE193" s="92"/>
      <c r="AF193" s="49">
        <v>0.39</v>
      </c>
      <c r="AG193" s="55">
        <v>0.3</v>
      </c>
      <c r="AH193" s="62">
        <f t="shared" si="342"/>
        <v>6.2352826536000005E-3</v>
      </c>
      <c r="AI193" s="58">
        <f>AI194*$AH193*0.66667</f>
        <v>0</v>
      </c>
      <c r="AJ193" s="58">
        <f t="shared" ref="AJ193:AT193" si="355">AJ194*$AH193*0.66667</f>
        <v>0</v>
      </c>
      <c r="AK193" s="58">
        <f t="shared" si="355"/>
        <v>1.039218971668878</v>
      </c>
      <c r="AL193" s="58">
        <f t="shared" si="355"/>
        <v>14.549065603364292</v>
      </c>
      <c r="AM193" s="58">
        <f t="shared" si="355"/>
        <v>14.549065603364292</v>
      </c>
      <c r="AN193" s="58">
        <f t="shared" si="355"/>
        <v>14.549065603364292</v>
      </c>
      <c r="AO193" s="58">
        <f t="shared" si="355"/>
        <v>14.549065603364292</v>
      </c>
      <c r="AP193" s="58">
        <f t="shared" si="355"/>
        <v>14.549065603364292</v>
      </c>
      <c r="AQ193" s="58">
        <f t="shared" si="355"/>
        <v>14.549065603364292</v>
      </c>
      <c r="AR193" s="58">
        <f t="shared" si="355"/>
        <v>14.549065603364292</v>
      </c>
      <c r="AS193" s="58">
        <f t="shared" si="355"/>
        <v>14.549065603364292</v>
      </c>
      <c r="AT193" s="58">
        <f t="shared" si="355"/>
        <v>14.549065603364292</v>
      </c>
      <c r="AU193" s="59">
        <f t="shared" si="344"/>
        <v>131.98080940194751</v>
      </c>
      <c r="AV193" s="63">
        <f t="shared" si="345"/>
        <v>7937.7029654599864</v>
      </c>
    </row>
    <row r="194" spans="1:48" ht="30">
      <c r="A194" s="64" t="s">
        <v>160</v>
      </c>
      <c r="B194" s="65"/>
      <c r="C194" s="65" t="s">
        <v>57</v>
      </c>
      <c r="D194" s="66">
        <v>0.66700000000000004</v>
      </c>
      <c r="E194" s="67"/>
      <c r="F194" s="65"/>
      <c r="G194" s="68"/>
      <c r="H194" s="68"/>
      <c r="I194" s="69"/>
      <c r="J194" s="70"/>
      <c r="K194" s="71"/>
      <c r="L194" s="65"/>
      <c r="M194" s="66"/>
      <c r="N194" s="72"/>
      <c r="O194" s="73" t="s">
        <v>58</v>
      </c>
      <c r="P194" s="74"/>
      <c r="Q194" s="74"/>
      <c r="R194" s="74">
        <v>250</v>
      </c>
      <c r="S194" s="74">
        <v>3500</v>
      </c>
      <c r="T194" s="74">
        <v>3500</v>
      </c>
      <c r="U194" s="74">
        <v>3500</v>
      </c>
      <c r="V194" s="74">
        <v>3500</v>
      </c>
      <c r="W194" s="74">
        <v>3500</v>
      </c>
      <c r="X194" s="74">
        <v>3500</v>
      </c>
      <c r="Y194" s="74">
        <v>3500</v>
      </c>
      <c r="Z194" s="74">
        <v>3500</v>
      </c>
      <c r="AA194" s="74">
        <v>3500</v>
      </c>
      <c r="AB194" s="75"/>
      <c r="AC194" s="71"/>
      <c r="AD194" s="76"/>
      <c r="AE194" s="76"/>
      <c r="AF194" s="65"/>
      <c r="AG194" s="66"/>
      <c r="AH194" s="77"/>
      <c r="AI194" s="74">
        <f t="shared" ref="AI194:AT194" si="356">P194</f>
        <v>0</v>
      </c>
      <c r="AJ194" s="74">
        <f t="shared" si="356"/>
        <v>0</v>
      </c>
      <c r="AK194" s="74">
        <f t="shared" si="356"/>
        <v>250</v>
      </c>
      <c r="AL194" s="74">
        <f t="shared" si="356"/>
        <v>3500</v>
      </c>
      <c r="AM194" s="74">
        <f t="shared" si="356"/>
        <v>3500</v>
      </c>
      <c r="AN194" s="74">
        <f t="shared" si="356"/>
        <v>3500</v>
      </c>
      <c r="AO194" s="74">
        <f t="shared" si="356"/>
        <v>3500</v>
      </c>
      <c r="AP194" s="74">
        <f t="shared" si="356"/>
        <v>3500</v>
      </c>
      <c r="AQ194" s="74">
        <f t="shared" si="356"/>
        <v>3500</v>
      </c>
      <c r="AR194" s="74">
        <f t="shared" si="356"/>
        <v>3500</v>
      </c>
      <c r="AS194" s="74">
        <f t="shared" si="356"/>
        <v>3500</v>
      </c>
      <c r="AT194" s="74">
        <f t="shared" si="356"/>
        <v>3500</v>
      </c>
      <c r="AU194" s="75"/>
      <c r="AV194" s="78"/>
    </row>
    <row r="195" spans="1:48" ht="15.6" hidden="1">
      <c r="A195" s="89" t="s">
        <v>161</v>
      </c>
      <c r="B195" s="49" t="s">
        <v>49</v>
      </c>
      <c r="C195" s="50" t="s">
        <v>50</v>
      </c>
      <c r="D195" s="50" t="s">
        <v>65</v>
      </c>
      <c r="E195" s="50" t="s">
        <v>65</v>
      </c>
      <c r="F195" s="49">
        <v>2024</v>
      </c>
      <c r="G195" s="51">
        <v>1450</v>
      </c>
      <c r="H195" s="51" t="s">
        <v>66</v>
      </c>
      <c r="I195" s="81"/>
      <c r="J195" s="82"/>
      <c r="K195" s="54">
        <v>1.04</v>
      </c>
      <c r="L195" s="49">
        <v>0.31</v>
      </c>
      <c r="M195" s="55">
        <v>0</v>
      </c>
      <c r="N195" s="56">
        <f t="shared" ref="N195:N200" si="357">((K195*G195)*L195)*0.00220462*(1-M195)</f>
        <v>1.0306157576000001</v>
      </c>
      <c r="O195" s="80"/>
      <c r="P195" s="58">
        <f>P201*$N195</f>
        <v>0</v>
      </c>
      <c r="Q195" s="58">
        <f t="shared" ref="Q195:AA195" si="358">Q201*$N195</f>
        <v>0</v>
      </c>
      <c r="R195" s="58">
        <f t="shared" si="358"/>
        <v>0</v>
      </c>
      <c r="S195" s="58">
        <f t="shared" si="358"/>
        <v>0</v>
      </c>
      <c r="T195" s="58">
        <f t="shared" si="358"/>
        <v>0</v>
      </c>
      <c r="U195" s="58">
        <f t="shared" si="358"/>
        <v>0</v>
      </c>
      <c r="V195" s="58">
        <f t="shared" si="358"/>
        <v>0</v>
      </c>
      <c r="W195" s="58">
        <f t="shared" si="358"/>
        <v>0</v>
      </c>
      <c r="X195" s="58">
        <f t="shared" si="358"/>
        <v>0</v>
      </c>
      <c r="Y195" s="58">
        <f t="shared" si="358"/>
        <v>0</v>
      </c>
      <c r="Z195" s="58">
        <f t="shared" si="358"/>
        <v>0</v>
      </c>
      <c r="AA195" s="58">
        <f t="shared" si="358"/>
        <v>0</v>
      </c>
      <c r="AB195" s="59">
        <f t="shared" ref="AB195:AB200" si="359">SUM(P195:AA195)</f>
        <v>0</v>
      </c>
      <c r="AC195" s="83"/>
      <c r="AD195" s="85">
        <v>5.0000000000000001E-3</v>
      </c>
      <c r="AE195" s="86"/>
      <c r="AF195" s="49">
        <v>0.31</v>
      </c>
      <c r="AG195" s="55">
        <v>0</v>
      </c>
      <c r="AH195" s="62">
        <f t="shared" ref="AH195:AH200" si="360">((SUM(AC195:AE195)*G195)*AF195)*0.00220462*(1-AG195)</f>
        <v>4.9548834500000001E-3</v>
      </c>
      <c r="AI195" s="58">
        <f>AI201*$AH195</f>
        <v>0</v>
      </c>
      <c r="AJ195" s="58">
        <f t="shared" ref="AJ195:AT195" si="361">AJ201*$AH195</f>
        <v>0</v>
      </c>
      <c r="AK195" s="58">
        <f t="shared" si="361"/>
        <v>0</v>
      </c>
      <c r="AL195" s="58">
        <f t="shared" si="361"/>
        <v>0</v>
      </c>
      <c r="AM195" s="58">
        <f t="shared" si="361"/>
        <v>0</v>
      </c>
      <c r="AN195" s="58">
        <f t="shared" si="361"/>
        <v>0</v>
      </c>
      <c r="AO195" s="58">
        <f t="shared" si="361"/>
        <v>0</v>
      </c>
      <c r="AP195" s="58">
        <f t="shared" si="361"/>
        <v>0</v>
      </c>
      <c r="AQ195" s="58">
        <f t="shared" si="361"/>
        <v>0</v>
      </c>
      <c r="AR195" s="58">
        <f t="shared" si="361"/>
        <v>0</v>
      </c>
      <c r="AS195" s="58">
        <f t="shared" si="361"/>
        <v>0</v>
      </c>
      <c r="AT195" s="58">
        <f t="shared" si="361"/>
        <v>0</v>
      </c>
      <c r="AU195" s="59">
        <f t="shared" ref="AU195:AU200" si="362">SUM(AI195:AT195)</f>
        <v>0</v>
      </c>
      <c r="AV195" s="63">
        <f t="shared" ref="AV195:AV200" si="363">AU195+AB195</f>
        <v>0</v>
      </c>
    </row>
    <row r="196" spans="1:48" ht="15.6" hidden="1">
      <c r="A196" s="89" t="s">
        <v>161</v>
      </c>
      <c r="B196" s="49" t="s">
        <v>49</v>
      </c>
      <c r="C196" s="50" t="s">
        <v>50</v>
      </c>
      <c r="D196" s="50" t="s">
        <v>65</v>
      </c>
      <c r="E196" s="50" t="s">
        <v>65</v>
      </c>
      <c r="F196" s="49">
        <v>2024</v>
      </c>
      <c r="G196" s="51">
        <v>1450</v>
      </c>
      <c r="H196" s="51" t="s">
        <v>66</v>
      </c>
      <c r="I196" s="81"/>
      <c r="J196" s="82"/>
      <c r="K196" s="54">
        <v>1.04</v>
      </c>
      <c r="L196" s="49">
        <v>0.31</v>
      </c>
      <c r="M196" s="55">
        <v>0</v>
      </c>
      <c r="N196" s="56">
        <f t="shared" si="357"/>
        <v>1.0306157576000001</v>
      </c>
      <c r="O196" s="80"/>
      <c r="P196" s="58">
        <f>P201*$N196</f>
        <v>0</v>
      </c>
      <c r="Q196" s="58">
        <f t="shared" ref="Q196:AA196" si="364">Q201*$N196</f>
        <v>0</v>
      </c>
      <c r="R196" s="58">
        <f t="shared" si="364"/>
        <v>0</v>
      </c>
      <c r="S196" s="58">
        <f t="shared" si="364"/>
        <v>0</v>
      </c>
      <c r="T196" s="58">
        <f t="shared" si="364"/>
        <v>0</v>
      </c>
      <c r="U196" s="58">
        <f t="shared" si="364"/>
        <v>0</v>
      </c>
      <c r="V196" s="58">
        <f t="shared" si="364"/>
        <v>0</v>
      </c>
      <c r="W196" s="58">
        <f t="shared" si="364"/>
        <v>0</v>
      </c>
      <c r="X196" s="58">
        <f t="shared" si="364"/>
        <v>0</v>
      </c>
      <c r="Y196" s="58">
        <f t="shared" si="364"/>
        <v>0</v>
      </c>
      <c r="Z196" s="58">
        <f t="shared" si="364"/>
        <v>0</v>
      </c>
      <c r="AA196" s="58">
        <f t="shared" si="364"/>
        <v>0</v>
      </c>
      <c r="AB196" s="59">
        <f t="shared" si="359"/>
        <v>0</v>
      </c>
      <c r="AC196" s="83"/>
      <c r="AD196" s="85">
        <v>5.0000000000000001E-3</v>
      </c>
      <c r="AE196" s="86"/>
      <c r="AF196" s="49">
        <v>0.31</v>
      </c>
      <c r="AG196" s="55">
        <v>0</v>
      </c>
      <c r="AH196" s="62">
        <f t="shared" si="360"/>
        <v>4.9548834500000001E-3</v>
      </c>
      <c r="AI196" s="58">
        <f>AI201*$AH196</f>
        <v>0</v>
      </c>
      <c r="AJ196" s="58">
        <f t="shared" ref="AJ196:AT196" si="365">AJ201*$AH196</f>
        <v>0</v>
      </c>
      <c r="AK196" s="58">
        <f t="shared" si="365"/>
        <v>0</v>
      </c>
      <c r="AL196" s="58">
        <f t="shared" si="365"/>
        <v>0</v>
      </c>
      <c r="AM196" s="58">
        <f t="shared" si="365"/>
        <v>0</v>
      </c>
      <c r="AN196" s="58">
        <f t="shared" si="365"/>
        <v>0</v>
      </c>
      <c r="AO196" s="58">
        <f t="shared" si="365"/>
        <v>0</v>
      </c>
      <c r="AP196" s="58">
        <f t="shared" si="365"/>
        <v>0</v>
      </c>
      <c r="AQ196" s="58">
        <f t="shared" si="365"/>
        <v>0</v>
      </c>
      <c r="AR196" s="58">
        <f t="shared" si="365"/>
        <v>0</v>
      </c>
      <c r="AS196" s="58">
        <f t="shared" si="365"/>
        <v>0</v>
      </c>
      <c r="AT196" s="58">
        <f t="shared" si="365"/>
        <v>0</v>
      </c>
      <c r="AU196" s="59">
        <f t="shared" si="362"/>
        <v>0</v>
      </c>
      <c r="AV196" s="63">
        <f t="shared" si="363"/>
        <v>0</v>
      </c>
    </row>
    <row r="197" spans="1:48" ht="15.6" hidden="1">
      <c r="A197" s="89" t="s">
        <v>161</v>
      </c>
      <c r="B197" s="49" t="s">
        <v>49</v>
      </c>
      <c r="C197" s="50" t="s">
        <v>50</v>
      </c>
      <c r="D197" s="50" t="s">
        <v>65</v>
      </c>
      <c r="E197" s="50" t="s">
        <v>65</v>
      </c>
      <c r="F197" s="49">
        <v>2024</v>
      </c>
      <c r="G197" s="51">
        <v>1450</v>
      </c>
      <c r="H197" s="51" t="s">
        <v>66</v>
      </c>
      <c r="I197" s="81"/>
      <c r="J197" s="82"/>
      <c r="K197" s="54">
        <v>1.04</v>
      </c>
      <c r="L197" s="49">
        <v>0.31</v>
      </c>
      <c r="M197" s="55">
        <v>0</v>
      </c>
      <c r="N197" s="56">
        <f t="shared" si="357"/>
        <v>1.0306157576000001</v>
      </c>
      <c r="O197" s="80"/>
      <c r="P197" s="58">
        <f>P201*$N197</f>
        <v>0</v>
      </c>
      <c r="Q197" s="58">
        <f>Q201*$N197</f>
        <v>0</v>
      </c>
      <c r="R197" s="58">
        <f>R201*$N197</f>
        <v>0</v>
      </c>
      <c r="S197" s="58">
        <f>S201*$N197</f>
        <v>0</v>
      </c>
      <c r="T197" s="58">
        <f t="shared" ref="T197:AA197" si="366">T201*$N197</f>
        <v>0</v>
      </c>
      <c r="U197" s="58">
        <f t="shared" si="366"/>
        <v>0</v>
      </c>
      <c r="V197" s="58">
        <f t="shared" si="366"/>
        <v>0</v>
      </c>
      <c r="W197" s="58">
        <f t="shared" si="366"/>
        <v>0</v>
      </c>
      <c r="X197" s="58">
        <f t="shared" si="366"/>
        <v>0</v>
      </c>
      <c r="Y197" s="58">
        <f t="shared" si="366"/>
        <v>0</v>
      </c>
      <c r="Z197" s="58">
        <f t="shared" si="366"/>
        <v>0</v>
      </c>
      <c r="AA197" s="58">
        <f t="shared" si="366"/>
        <v>0</v>
      </c>
      <c r="AB197" s="59">
        <f t="shared" si="359"/>
        <v>0</v>
      </c>
      <c r="AC197" s="83"/>
      <c r="AD197" s="85">
        <v>5.0000000000000001E-3</v>
      </c>
      <c r="AE197" s="86"/>
      <c r="AF197" s="49">
        <v>0.31</v>
      </c>
      <c r="AG197" s="55">
        <v>0</v>
      </c>
      <c r="AH197" s="62">
        <f t="shared" si="360"/>
        <v>4.9548834500000001E-3</v>
      </c>
      <c r="AI197" s="58">
        <f>AI201*$AH197</f>
        <v>0</v>
      </c>
      <c r="AJ197" s="58">
        <f t="shared" ref="AJ197:AT197" si="367">AJ201*$AH197</f>
        <v>0</v>
      </c>
      <c r="AK197" s="58">
        <f t="shared" si="367"/>
        <v>0</v>
      </c>
      <c r="AL197" s="58">
        <f t="shared" si="367"/>
        <v>0</v>
      </c>
      <c r="AM197" s="58">
        <f t="shared" si="367"/>
        <v>0</v>
      </c>
      <c r="AN197" s="58">
        <f t="shared" si="367"/>
        <v>0</v>
      </c>
      <c r="AO197" s="58">
        <f t="shared" si="367"/>
        <v>0</v>
      </c>
      <c r="AP197" s="58">
        <f t="shared" si="367"/>
        <v>0</v>
      </c>
      <c r="AQ197" s="58">
        <f t="shared" si="367"/>
        <v>0</v>
      </c>
      <c r="AR197" s="58">
        <f t="shared" si="367"/>
        <v>0</v>
      </c>
      <c r="AS197" s="58">
        <f t="shared" si="367"/>
        <v>0</v>
      </c>
      <c r="AT197" s="58">
        <f t="shared" si="367"/>
        <v>0</v>
      </c>
      <c r="AU197" s="59">
        <f t="shared" si="362"/>
        <v>0</v>
      </c>
      <c r="AV197" s="63">
        <f t="shared" si="363"/>
        <v>0</v>
      </c>
    </row>
    <row r="198" spans="1:48" ht="15.6" hidden="1">
      <c r="A198" s="89" t="s">
        <v>161</v>
      </c>
      <c r="B198" s="49" t="s">
        <v>49</v>
      </c>
      <c r="C198" s="50" t="s">
        <v>50</v>
      </c>
      <c r="D198" s="50" t="s">
        <v>65</v>
      </c>
      <c r="E198" s="50" t="s">
        <v>65</v>
      </c>
      <c r="F198" s="49">
        <v>2024</v>
      </c>
      <c r="G198" s="51">
        <v>1450</v>
      </c>
      <c r="H198" s="51" t="s">
        <v>66</v>
      </c>
      <c r="I198" s="81"/>
      <c r="J198" s="82"/>
      <c r="K198" s="54">
        <v>1.04</v>
      </c>
      <c r="L198" s="49">
        <v>0.31</v>
      </c>
      <c r="M198" s="55">
        <v>0</v>
      </c>
      <c r="N198" s="56">
        <f t="shared" si="357"/>
        <v>1.0306157576000001</v>
      </c>
      <c r="O198" s="80"/>
      <c r="P198" s="58">
        <f>P201*$N198</f>
        <v>0</v>
      </c>
      <c r="Q198" s="58">
        <f>Q201*$N198</f>
        <v>0</v>
      </c>
      <c r="R198" s="58">
        <f>R201*$N198</f>
        <v>0</v>
      </c>
      <c r="S198" s="58">
        <f>S201*$N198</f>
        <v>0</v>
      </c>
      <c r="T198" s="58">
        <f t="shared" ref="T198:AA198" si="368">T201*$N198</f>
        <v>0</v>
      </c>
      <c r="U198" s="58">
        <f t="shared" si="368"/>
        <v>0</v>
      </c>
      <c r="V198" s="58">
        <f t="shared" si="368"/>
        <v>0</v>
      </c>
      <c r="W198" s="58">
        <f t="shared" si="368"/>
        <v>0</v>
      </c>
      <c r="X198" s="58">
        <f t="shared" si="368"/>
        <v>0</v>
      </c>
      <c r="Y198" s="58">
        <f t="shared" si="368"/>
        <v>0</v>
      </c>
      <c r="Z198" s="58">
        <f t="shared" si="368"/>
        <v>0</v>
      </c>
      <c r="AA198" s="58">
        <f t="shared" si="368"/>
        <v>0</v>
      </c>
      <c r="AB198" s="59">
        <f t="shared" si="359"/>
        <v>0</v>
      </c>
      <c r="AC198" s="83"/>
      <c r="AD198" s="85">
        <v>5.0000000000000001E-3</v>
      </c>
      <c r="AE198" s="86"/>
      <c r="AF198" s="49">
        <v>0.31</v>
      </c>
      <c r="AG198" s="55">
        <v>0</v>
      </c>
      <c r="AH198" s="62">
        <f t="shared" si="360"/>
        <v>4.9548834500000001E-3</v>
      </c>
      <c r="AI198" s="58">
        <f>AI201*$AH198</f>
        <v>0</v>
      </c>
      <c r="AJ198" s="58">
        <f t="shared" ref="AJ198:AT198" si="369">AJ201*$AH198</f>
        <v>0</v>
      </c>
      <c r="AK198" s="58">
        <f t="shared" si="369"/>
        <v>0</v>
      </c>
      <c r="AL198" s="58">
        <f t="shared" si="369"/>
        <v>0</v>
      </c>
      <c r="AM198" s="58">
        <f t="shared" si="369"/>
        <v>0</v>
      </c>
      <c r="AN198" s="58">
        <f t="shared" si="369"/>
        <v>0</v>
      </c>
      <c r="AO198" s="58">
        <f t="shared" si="369"/>
        <v>0</v>
      </c>
      <c r="AP198" s="58">
        <f t="shared" si="369"/>
        <v>0</v>
      </c>
      <c r="AQ198" s="58">
        <f t="shared" si="369"/>
        <v>0</v>
      </c>
      <c r="AR198" s="58">
        <f t="shared" si="369"/>
        <v>0</v>
      </c>
      <c r="AS198" s="58">
        <f t="shared" si="369"/>
        <v>0</v>
      </c>
      <c r="AT198" s="58">
        <f t="shared" si="369"/>
        <v>0</v>
      </c>
      <c r="AU198" s="59">
        <f t="shared" si="362"/>
        <v>0</v>
      </c>
      <c r="AV198" s="63">
        <f t="shared" si="363"/>
        <v>0</v>
      </c>
    </row>
    <row r="199" spans="1:48" ht="15.6" hidden="1">
      <c r="A199" s="89" t="s">
        <v>161</v>
      </c>
      <c r="B199" s="49" t="s">
        <v>52</v>
      </c>
      <c r="C199" s="49" t="s">
        <v>53</v>
      </c>
      <c r="D199" s="50" t="s">
        <v>61</v>
      </c>
      <c r="E199" s="50" t="s">
        <v>62</v>
      </c>
      <c r="F199" s="49">
        <v>2025</v>
      </c>
      <c r="G199" s="51">
        <v>148</v>
      </c>
      <c r="H199" s="51" t="s">
        <v>63</v>
      </c>
      <c r="I199" s="81"/>
      <c r="J199" s="82"/>
      <c r="K199" s="56">
        <v>3.22</v>
      </c>
      <c r="L199" s="49">
        <v>0.39</v>
      </c>
      <c r="M199" s="55">
        <v>0</v>
      </c>
      <c r="N199" s="56">
        <f t="shared" si="357"/>
        <v>0.40974714580800004</v>
      </c>
      <c r="O199" s="80"/>
      <c r="P199" s="58">
        <f>P201*$N199*0.66667</f>
        <v>0</v>
      </c>
      <c r="Q199" s="58">
        <f>Q201*$N199*0.66667</f>
        <v>0</v>
      </c>
      <c r="R199" s="58">
        <f>R201*$N199*0.66667</f>
        <v>0</v>
      </c>
      <c r="S199" s="58">
        <f>S201*$N199*0.66667</f>
        <v>0</v>
      </c>
      <c r="T199" s="58">
        <f t="shared" ref="T199:AA199" si="370">T201*$N199*0.66667</f>
        <v>0</v>
      </c>
      <c r="U199" s="58">
        <f t="shared" si="370"/>
        <v>0</v>
      </c>
      <c r="V199" s="58">
        <f t="shared" si="370"/>
        <v>0</v>
      </c>
      <c r="W199" s="58">
        <f t="shared" si="370"/>
        <v>0</v>
      </c>
      <c r="X199" s="58">
        <f t="shared" si="370"/>
        <v>0</v>
      </c>
      <c r="Y199" s="58">
        <f t="shared" si="370"/>
        <v>0</v>
      </c>
      <c r="Z199" s="58">
        <f t="shared" si="370"/>
        <v>0</v>
      </c>
      <c r="AA199" s="58">
        <f t="shared" si="370"/>
        <v>0</v>
      </c>
      <c r="AB199" s="59">
        <f t="shared" si="359"/>
        <v>0</v>
      </c>
      <c r="AC199" s="83"/>
      <c r="AD199" s="60"/>
      <c r="AE199" s="84">
        <v>1.2999999999999999E-2</v>
      </c>
      <c r="AF199" s="49">
        <v>0.39</v>
      </c>
      <c r="AG199" s="55">
        <v>0</v>
      </c>
      <c r="AH199" s="62">
        <f t="shared" si="360"/>
        <v>1.6542586632000002E-3</v>
      </c>
      <c r="AI199" s="58">
        <f>AI201*$AH199*0.66667</f>
        <v>0</v>
      </c>
      <c r="AJ199" s="58">
        <f t="shared" ref="AJ199:AT199" si="371">AJ201*$AH199*0.66667</f>
        <v>0</v>
      </c>
      <c r="AK199" s="58">
        <f t="shared" si="371"/>
        <v>0</v>
      </c>
      <c r="AL199" s="58">
        <f t="shared" si="371"/>
        <v>0</v>
      </c>
      <c r="AM199" s="58">
        <f t="shared" si="371"/>
        <v>0</v>
      </c>
      <c r="AN199" s="58">
        <f t="shared" si="371"/>
        <v>0</v>
      </c>
      <c r="AO199" s="58">
        <f t="shared" si="371"/>
        <v>0</v>
      </c>
      <c r="AP199" s="58">
        <f t="shared" si="371"/>
        <v>0</v>
      </c>
      <c r="AQ199" s="58">
        <f t="shared" si="371"/>
        <v>0</v>
      </c>
      <c r="AR199" s="58">
        <f t="shared" si="371"/>
        <v>0</v>
      </c>
      <c r="AS199" s="58">
        <f t="shared" si="371"/>
        <v>0</v>
      </c>
      <c r="AT199" s="58">
        <f t="shared" si="371"/>
        <v>0</v>
      </c>
      <c r="AU199" s="59">
        <f t="shared" si="362"/>
        <v>0</v>
      </c>
      <c r="AV199" s="63">
        <f t="shared" si="363"/>
        <v>0</v>
      </c>
    </row>
    <row r="200" spans="1:48" ht="15.6" hidden="1">
      <c r="A200" s="89" t="s">
        <v>161</v>
      </c>
      <c r="B200" s="49" t="s">
        <v>52</v>
      </c>
      <c r="C200" s="49" t="s">
        <v>53</v>
      </c>
      <c r="D200" s="50" t="s">
        <v>61</v>
      </c>
      <c r="E200" s="50" t="s">
        <v>62</v>
      </c>
      <c r="F200" s="49">
        <v>2025</v>
      </c>
      <c r="G200" s="51">
        <v>148</v>
      </c>
      <c r="H200" s="51" t="s">
        <v>63</v>
      </c>
      <c r="I200" s="81"/>
      <c r="J200" s="82"/>
      <c r="K200" s="56">
        <v>3.22</v>
      </c>
      <c r="L200" s="49">
        <v>0.39</v>
      </c>
      <c r="M200" s="55">
        <v>0</v>
      </c>
      <c r="N200" s="56">
        <f t="shared" si="357"/>
        <v>0.40974714580800004</v>
      </c>
      <c r="O200" s="80"/>
      <c r="P200" s="58">
        <f>P201*$N200*0.66667</f>
        <v>0</v>
      </c>
      <c r="Q200" s="58">
        <f>Q201*$N200*0.66667</f>
        <v>0</v>
      </c>
      <c r="R200" s="58">
        <f>R201*$N200*0.66667</f>
        <v>0</v>
      </c>
      <c r="S200" s="58">
        <f>S201*$N200*0.66667</f>
        <v>0</v>
      </c>
      <c r="T200" s="58">
        <f t="shared" ref="T200:AA200" si="372">T201*$N200*0.66667</f>
        <v>0</v>
      </c>
      <c r="U200" s="58">
        <f t="shared" si="372"/>
        <v>0</v>
      </c>
      <c r="V200" s="58">
        <f t="shared" si="372"/>
        <v>0</v>
      </c>
      <c r="W200" s="58">
        <f t="shared" si="372"/>
        <v>0</v>
      </c>
      <c r="X200" s="58">
        <f t="shared" si="372"/>
        <v>0</v>
      </c>
      <c r="Y200" s="58">
        <f t="shared" si="372"/>
        <v>0</v>
      </c>
      <c r="Z200" s="58">
        <f t="shared" si="372"/>
        <v>0</v>
      </c>
      <c r="AA200" s="58">
        <f t="shared" si="372"/>
        <v>0</v>
      </c>
      <c r="AB200" s="59">
        <f t="shared" si="359"/>
        <v>0</v>
      </c>
      <c r="AC200" s="83"/>
      <c r="AD200" s="60"/>
      <c r="AE200" s="84">
        <v>1.2999999999999999E-2</v>
      </c>
      <c r="AF200" s="49">
        <v>0.39</v>
      </c>
      <c r="AG200" s="55">
        <v>0</v>
      </c>
      <c r="AH200" s="62">
        <f t="shared" si="360"/>
        <v>1.6542586632000002E-3</v>
      </c>
      <c r="AI200" s="58">
        <f>AI201*$AH200*0.66667</f>
        <v>0</v>
      </c>
      <c r="AJ200" s="58">
        <f t="shared" ref="AJ200:AT200" si="373">AJ201*$AH200*0.66667</f>
        <v>0</v>
      </c>
      <c r="AK200" s="58">
        <f t="shared" si="373"/>
        <v>0</v>
      </c>
      <c r="AL200" s="58">
        <f t="shared" si="373"/>
        <v>0</v>
      </c>
      <c r="AM200" s="58">
        <f t="shared" si="373"/>
        <v>0</v>
      </c>
      <c r="AN200" s="58">
        <f t="shared" si="373"/>
        <v>0</v>
      </c>
      <c r="AO200" s="58">
        <f t="shared" si="373"/>
        <v>0</v>
      </c>
      <c r="AP200" s="58">
        <f t="shared" si="373"/>
        <v>0</v>
      </c>
      <c r="AQ200" s="58">
        <f t="shared" si="373"/>
        <v>0</v>
      </c>
      <c r="AR200" s="58">
        <f t="shared" si="373"/>
        <v>0</v>
      </c>
      <c r="AS200" s="58">
        <f t="shared" si="373"/>
        <v>0</v>
      </c>
      <c r="AT200" s="58">
        <f t="shared" si="373"/>
        <v>0</v>
      </c>
      <c r="AU200" s="59">
        <f t="shared" si="362"/>
        <v>0</v>
      </c>
      <c r="AV200" s="63">
        <f t="shared" si="363"/>
        <v>0</v>
      </c>
    </row>
    <row r="201" spans="1:48" ht="30" hidden="1">
      <c r="A201" s="64" t="s">
        <v>162</v>
      </c>
      <c r="B201" s="65"/>
      <c r="C201" s="65" t="s">
        <v>57</v>
      </c>
      <c r="D201" s="66">
        <v>0.66700000000000004</v>
      </c>
      <c r="E201" s="67"/>
      <c r="F201" s="65"/>
      <c r="G201" s="68"/>
      <c r="H201" s="68"/>
      <c r="I201" s="69"/>
      <c r="J201" s="70"/>
      <c r="K201" s="71"/>
      <c r="L201" s="65"/>
      <c r="M201" s="66"/>
      <c r="N201" s="72"/>
      <c r="O201" s="73" t="s">
        <v>58</v>
      </c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5"/>
      <c r="AC201" s="71"/>
      <c r="AD201" s="76"/>
      <c r="AE201" s="76"/>
      <c r="AF201" s="65"/>
      <c r="AG201" s="66"/>
      <c r="AH201" s="77"/>
      <c r="AI201" s="74">
        <f t="shared" ref="AI201:AT201" si="374">P201</f>
        <v>0</v>
      </c>
      <c r="AJ201" s="74">
        <f t="shared" si="374"/>
        <v>0</v>
      </c>
      <c r="AK201" s="74">
        <f t="shared" si="374"/>
        <v>0</v>
      </c>
      <c r="AL201" s="74">
        <f t="shared" si="374"/>
        <v>0</v>
      </c>
      <c r="AM201" s="74">
        <f t="shared" si="374"/>
        <v>0</v>
      </c>
      <c r="AN201" s="74">
        <f t="shared" si="374"/>
        <v>0</v>
      </c>
      <c r="AO201" s="74">
        <f t="shared" si="374"/>
        <v>0</v>
      </c>
      <c r="AP201" s="74">
        <f t="shared" si="374"/>
        <v>0</v>
      </c>
      <c r="AQ201" s="74">
        <f t="shared" si="374"/>
        <v>0</v>
      </c>
      <c r="AR201" s="74">
        <f t="shared" si="374"/>
        <v>0</v>
      </c>
      <c r="AS201" s="74">
        <f t="shared" si="374"/>
        <v>0</v>
      </c>
      <c r="AT201" s="74">
        <f t="shared" si="374"/>
        <v>0</v>
      </c>
      <c r="AU201" s="75"/>
      <c r="AV201" s="78"/>
    </row>
    <row r="202" spans="1:48" ht="15.6">
      <c r="A202" s="90" t="s">
        <v>163</v>
      </c>
      <c r="B202" s="49" t="s">
        <v>49</v>
      </c>
      <c r="C202" s="49" t="s">
        <v>164</v>
      </c>
      <c r="D202" s="50" t="s">
        <v>165</v>
      </c>
      <c r="E202" s="50" t="s">
        <v>164</v>
      </c>
      <c r="F202" s="49">
        <v>2025</v>
      </c>
      <c r="G202" s="51">
        <v>670</v>
      </c>
      <c r="H202" s="51" t="s">
        <v>166</v>
      </c>
      <c r="I202" s="79"/>
      <c r="J202" s="93"/>
      <c r="K202" s="94"/>
      <c r="L202" s="49">
        <v>0.31</v>
      </c>
      <c r="M202" s="55"/>
      <c r="N202" s="56"/>
      <c r="O202" s="95">
        <f>($E$230*G202*L202)/0.9</f>
        <v>8.9523353871551012E-2</v>
      </c>
      <c r="P202" s="58">
        <f>P205*$O202</f>
        <v>0</v>
      </c>
      <c r="Q202" s="58">
        <f t="shared" ref="Q202:AA202" si="375">Q205*$O202</f>
        <v>0</v>
      </c>
      <c r="R202" s="58">
        <f t="shared" si="375"/>
        <v>0</v>
      </c>
      <c r="S202" s="58">
        <f t="shared" si="375"/>
        <v>179.04670774310202</v>
      </c>
      <c r="T202" s="58">
        <f t="shared" si="375"/>
        <v>223.80838467887753</v>
      </c>
      <c r="U202" s="58">
        <f t="shared" si="375"/>
        <v>223.80838467887753</v>
      </c>
      <c r="V202" s="58">
        <f t="shared" si="375"/>
        <v>223.80838467887753</v>
      </c>
      <c r="W202" s="58">
        <f t="shared" si="375"/>
        <v>223.80838467887753</v>
      </c>
      <c r="X202" s="58">
        <f t="shared" si="375"/>
        <v>223.80838467887753</v>
      </c>
      <c r="Y202" s="58">
        <f t="shared" si="375"/>
        <v>223.80838467887753</v>
      </c>
      <c r="Z202" s="58">
        <f t="shared" si="375"/>
        <v>223.80838467887753</v>
      </c>
      <c r="AA202" s="58">
        <f t="shared" si="375"/>
        <v>223.80838467887753</v>
      </c>
      <c r="AB202" s="59">
        <f>SUM(P202:AA202)</f>
        <v>1969.5137851741219</v>
      </c>
      <c r="AC202" s="94"/>
      <c r="AD202" s="88"/>
      <c r="AE202" s="60"/>
      <c r="AF202" s="49">
        <v>0.31</v>
      </c>
      <c r="AG202" s="55"/>
      <c r="AH202" s="62"/>
      <c r="AI202" s="58">
        <f>$AH$202*AI205</f>
        <v>0</v>
      </c>
      <c r="AJ202" s="58">
        <f t="shared" ref="AJ202:AT202" si="376">$AH$202*AJ205</f>
        <v>0</v>
      </c>
      <c r="AK202" s="58">
        <f t="shared" si="376"/>
        <v>0</v>
      </c>
      <c r="AL202" s="58">
        <f t="shared" si="376"/>
        <v>0</v>
      </c>
      <c r="AM202" s="58">
        <f t="shared" si="376"/>
        <v>0</v>
      </c>
      <c r="AN202" s="58">
        <f t="shared" si="376"/>
        <v>0</v>
      </c>
      <c r="AO202" s="58">
        <f t="shared" si="376"/>
        <v>0</v>
      </c>
      <c r="AP202" s="58">
        <f t="shared" si="376"/>
        <v>0</v>
      </c>
      <c r="AQ202" s="58">
        <f t="shared" si="376"/>
        <v>0</v>
      </c>
      <c r="AR202" s="58">
        <f t="shared" si="376"/>
        <v>0</v>
      </c>
      <c r="AS202" s="58">
        <f t="shared" si="376"/>
        <v>0</v>
      </c>
      <c r="AT202" s="58">
        <f t="shared" si="376"/>
        <v>0</v>
      </c>
      <c r="AU202" s="59">
        <f>SUM(AI202:AT202)</f>
        <v>0</v>
      </c>
      <c r="AV202" s="63">
        <f>AU202+AB202</f>
        <v>1969.5137851741219</v>
      </c>
    </row>
    <row r="203" spans="1:48" ht="15.6">
      <c r="A203" s="90" t="s">
        <v>167</v>
      </c>
      <c r="B203" s="49" t="s">
        <v>49</v>
      </c>
      <c r="C203" s="49" t="s">
        <v>164</v>
      </c>
      <c r="D203" s="50" t="s">
        <v>165</v>
      </c>
      <c r="E203" s="50" t="s">
        <v>164</v>
      </c>
      <c r="F203" s="49">
        <v>2025</v>
      </c>
      <c r="G203" s="51">
        <v>670</v>
      </c>
      <c r="H203" s="51" t="s">
        <v>166</v>
      </c>
      <c r="I203" s="79"/>
      <c r="J203" s="93"/>
      <c r="K203" s="94"/>
      <c r="L203" s="49">
        <v>0.31</v>
      </c>
      <c r="M203" s="55"/>
      <c r="N203" s="56"/>
      <c r="O203" s="95">
        <f>($E$230*G203*L203)/0.9</f>
        <v>8.9523353871551012E-2</v>
      </c>
      <c r="P203" s="58">
        <f>P205*$O203</f>
        <v>0</v>
      </c>
      <c r="Q203" s="58">
        <f t="shared" ref="Q203:AA203" si="377">Q205*$O203</f>
        <v>0</v>
      </c>
      <c r="R203" s="58">
        <f t="shared" si="377"/>
        <v>0</v>
      </c>
      <c r="S203" s="58">
        <f t="shared" si="377"/>
        <v>179.04670774310202</v>
      </c>
      <c r="T203" s="58">
        <f t="shared" si="377"/>
        <v>223.80838467887753</v>
      </c>
      <c r="U203" s="58">
        <f t="shared" si="377"/>
        <v>223.80838467887753</v>
      </c>
      <c r="V203" s="58">
        <f t="shared" si="377"/>
        <v>223.80838467887753</v>
      </c>
      <c r="W203" s="58">
        <f t="shared" si="377"/>
        <v>223.80838467887753</v>
      </c>
      <c r="X203" s="58">
        <f t="shared" si="377"/>
        <v>223.80838467887753</v>
      </c>
      <c r="Y203" s="58">
        <f t="shared" si="377"/>
        <v>223.80838467887753</v>
      </c>
      <c r="Z203" s="58">
        <f t="shared" si="377"/>
        <v>223.80838467887753</v>
      </c>
      <c r="AA203" s="58">
        <f t="shared" si="377"/>
        <v>223.80838467887753</v>
      </c>
      <c r="AB203" s="59">
        <f>SUM(P203:AA203)</f>
        <v>1969.5137851741219</v>
      </c>
      <c r="AC203" s="94"/>
      <c r="AD203" s="88"/>
      <c r="AE203" s="60"/>
      <c r="AF203" s="49">
        <v>0.31</v>
      </c>
      <c r="AG203" s="55"/>
      <c r="AH203" s="62"/>
      <c r="AI203" s="58">
        <f>$AH$203*AI205</f>
        <v>0</v>
      </c>
      <c r="AJ203" s="58">
        <f t="shared" ref="AJ203:AT203" si="378">$AH$203*AJ205</f>
        <v>0</v>
      </c>
      <c r="AK203" s="58">
        <f t="shared" si="378"/>
        <v>0</v>
      </c>
      <c r="AL203" s="58">
        <f t="shared" si="378"/>
        <v>0</v>
      </c>
      <c r="AM203" s="58">
        <f t="shared" si="378"/>
        <v>0</v>
      </c>
      <c r="AN203" s="58">
        <f t="shared" si="378"/>
        <v>0</v>
      </c>
      <c r="AO203" s="58">
        <f t="shared" si="378"/>
        <v>0</v>
      </c>
      <c r="AP203" s="58">
        <f t="shared" si="378"/>
        <v>0</v>
      </c>
      <c r="AQ203" s="58">
        <f t="shared" si="378"/>
        <v>0</v>
      </c>
      <c r="AR203" s="58">
        <f t="shared" si="378"/>
        <v>0</v>
      </c>
      <c r="AS203" s="58">
        <f t="shared" si="378"/>
        <v>0</v>
      </c>
      <c r="AT203" s="58">
        <f t="shared" si="378"/>
        <v>0</v>
      </c>
      <c r="AU203" s="59">
        <f>SUM(AI203:AT203)</f>
        <v>0</v>
      </c>
      <c r="AV203" s="63">
        <f>AU203+AB203</f>
        <v>1969.5137851741219</v>
      </c>
    </row>
    <row r="204" spans="1:48" ht="15.6">
      <c r="A204" s="90" t="s">
        <v>167</v>
      </c>
      <c r="B204" s="49" t="s">
        <v>52</v>
      </c>
      <c r="C204" s="49" t="s">
        <v>164</v>
      </c>
      <c r="D204" s="50" t="s">
        <v>164</v>
      </c>
      <c r="E204" s="50" t="s">
        <v>164</v>
      </c>
      <c r="F204" s="49">
        <v>2025</v>
      </c>
      <c r="G204" s="51">
        <v>20</v>
      </c>
      <c r="H204" s="51" t="s">
        <v>166</v>
      </c>
      <c r="I204" s="79"/>
      <c r="J204" s="93"/>
      <c r="K204" s="94"/>
      <c r="L204" s="49">
        <v>0.39</v>
      </c>
      <c r="M204" s="55"/>
      <c r="N204" s="56"/>
      <c r="O204" s="95">
        <f>($E$230*G204*L204)/0.9</f>
        <v>3.361974772258536E-3</v>
      </c>
      <c r="P204" s="58">
        <f>P205*$O204</f>
        <v>0</v>
      </c>
      <c r="Q204" s="58">
        <f t="shared" ref="Q204:AA204" si="379">Q205*$O204</f>
        <v>0</v>
      </c>
      <c r="R204" s="58">
        <f t="shared" si="379"/>
        <v>0</v>
      </c>
      <c r="S204" s="58">
        <f t="shared" si="379"/>
        <v>6.7239495445170716</v>
      </c>
      <c r="T204" s="58">
        <f t="shared" si="379"/>
        <v>8.4049369306463397</v>
      </c>
      <c r="U204" s="58">
        <f t="shared" si="379"/>
        <v>8.4049369306463397</v>
      </c>
      <c r="V204" s="58">
        <f t="shared" si="379"/>
        <v>8.4049369306463397</v>
      </c>
      <c r="W204" s="58">
        <f t="shared" si="379"/>
        <v>8.4049369306463397</v>
      </c>
      <c r="X204" s="58">
        <f t="shared" si="379"/>
        <v>8.4049369306463397</v>
      </c>
      <c r="Y204" s="58">
        <f t="shared" si="379"/>
        <v>8.4049369306463397</v>
      </c>
      <c r="Z204" s="58">
        <f t="shared" si="379"/>
        <v>8.4049369306463397</v>
      </c>
      <c r="AA204" s="58">
        <f t="shared" si="379"/>
        <v>8.4049369306463397</v>
      </c>
      <c r="AB204" s="59">
        <f>SUM(P204:AA204)</f>
        <v>73.963444989687801</v>
      </c>
      <c r="AC204" s="94"/>
      <c r="AD204" s="88"/>
      <c r="AE204" s="60"/>
      <c r="AF204" s="49">
        <v>0.39</v>
      </c>
      <c r="AG204" s="55"/>
      <c r="AH204" s="62"/>
      <c r="AI204" s="58">
        <f t="shared" ref="AI204:AT204" si="380">$D$205*$AH$204*AI205</f>
        <v>0</v>
      </c>
      <c r="AJ204" s="58">
        <f t="shared" si="380"/>
        <v>0</v>
      </c>
      <c r="AK204" s="58">
        <f t="shared" si="380"/>
        <v>0</v>
      </c>
      <c r="AL204" s="58">
        <f t="shared" si="380"/>
        <v>0</v>
      </c>
      <c r="AM204" s="58">
        <f t="shared" si="380"/>
        <v>0</v>
      </c>
      <c r="AN204" s="58">
        <f t="shared" si="380"/>
        <v>0</v>
      </c>
      <c r="AO204" s="58">
        <f t="shared" si="380"/>
        <v>0</v>
      </c>
      <c r="AP204" s="58">
        <f t="shared" si="380"/>
        <v>0</v>
      </c>
      <c r="AQ204" s="58">
        <f t="shared" si="380"/>
        <v>0</v>
      </c>
      <c r="AR204" s="58">
        <f t="shared" si="380"/>
        <v>0</v>
      </c>
      <c r="AS204" s="58">
        <f t="shared" si="380"/>
        <v>0</v>
      </c>
      <c r="AT204" s="58">
        <f t="shared" si="380"/>
        <v>0</v>
      </c>
      <c r="AU204" s="59">
        <f>SUM(AI204:AT204)</f>
        <v>0</v>
      </c>
      <c r="AV204" s="63">
        <f>AU204+AB204</f>
        <v>73.963444989687801</v>
      </c>
    </row>
    <row r="205" spans="1:48" ht="30">
      <c r="A205" s="64" t="s">
        <v>168</v>
      </c>
      <c r="B205" s="65"/>
      <c r="C205" s="65" t="s">
        <v>57</v>
      </c>
      <c r="D205" s="66">
        <v>1</v>
      </c>
      <c r="E205" s="67"/>
      <c r="F205" s="65"/>
      <c r="G205" s="68"/>
      <c r="H205" s="68"/>
      <c r="I205" s="69"/>
      <c r="J205" s="70"/>
      <c r="K205" s="71"/>
      <c r="L205" s="65"/>
      <c r="M205" s="66"/>
      <c r="N205" s="72"/>
      <c r="O205" s="73" t="s">
        <v>58</v>
      </c>
      <c r="P205" s="74"/>
      <c r="Q205" s="74"/>
      <c r="R205" s="74"/>
      <c r="S205" s="74">
        <v>2000</v>
      </c>
      <c r="T205" s="74">
        <v>2500</v>
      </c>
      <c r="U205" s="74">
        <v>2500</v>
      </c>
      <c r="V205" s="74">
        <v>2500</v>
      </c>
      <c r="W205" s="74">
        <v>2500</v>
      </c>
      <c r="X205" s="74">
        <v>2500</v>
      </c>
      <c r="Y205" s="74">
        <v>2500</v>
      </c>
      <c r="Z205" s="74">
        <v>2500</v>
      </c>
      <c r="AA205" s="74">
        <v>2500</v>
      </c>
      <c r="AB205" s="75"/>
      <c r="AC205" s="71"/>
      <c r="AD205" s="76"/>
      <c r="AE205" s="76"/>
      <c r="AF205" s="65"/>
      <c r="AG205" s="66"/>
      <c r="AH205" s="77"/>
      <c r="AI205" s="74">
        <f t="shared" ref="AI205:AT205" si="381">P205</f>
        <v>0</v>
      </c>
      <c r="AJ205" s="74">
        <f t="shared" si="381"/>
        <v>0</v>
      </c>
      <c r="AK205" s="74">
        <f t="shared" si="381"/>
        <v>0</v>
      </c>
      <c r="AL205" s="74">
        <f t="shared" si="381"/>
        <v>2000</v>
      </c>
      <c r="AM205" s="74">
        <f t="shared" si="381"/>
        <v>2500</v>
      </c>
      <c r="AN205" s="74">
        <f t="shared" si="381"/>
        <v>2500</v>
      </c>
      <c r="AO205" s="74">
        <f t="shared" si="381"/>
        <v>2500</v>
      </c>
      <c r="AP205" s="74">
        <f t="shared" si="381"/>
        <v>2500</v>
      </c>
      <c r="AQ205" s="74">
        <f t="shared" si="381"/>
        <v>2500</v>
      </c>
      <c r="AR205" s="74">
        <f t="shared" si="381"/>
        <v>2500</v>
      </c>
      <c r="AS205" s="74">
        <f t="shared" si="381"/>
        <v>2500</v>
      </c>
      <c r="AT205" s="74">
        <f t="shared" si="381"/>
        <v>2500</v>
      </c>
      <c r="AU205" s="75"/>
      <c r="AV205" s="78"/>
    </row>
    <row r="206" spans="1:48" ht="15.6">
      <c r="A206" s="48" t="s">
        <v>169</v>
      </c>
      <c r="B206" s="49" t="s">
        <v>49</v>
      </c>
      <c r="C206" s="49" t="s">
        <v>164</v>
      </c>
      <c r="D206" s="50" t="s">
        <v>165</v>
      </c>
      <c r="E206" s="50" t="s">
        <v>164</v>
      </c>
      <c r="F206" s="49">
        <v>2025</v>
      </c>
      <c r="G206" s="51">
        <v>670</v>
      </c>
      <c r="H206" s="51" t="s">
        <v>166</v>
      </c>
      <c r="I206" s="79"/>
      <c r="J206" s="93"/>
      <c r="K206" s="94"/>
      <c r="L206" s="49">
        <v>0.31</v>
      </c>
      <c r="M206" s="55"/>
      <c r="N206" s="56"/>
      <c r="O206" s="95">
        <f>($E$230*G206*L206)/0.9</f>
        <v>8.9523353871551012E-2</v>
      </c>
      <c r="P206" s="58">
        <f>P209*$O206</f>
        <v>0</v>
      </c>
      <c r="Q206" s="58">
        <f t="shared" ref="Q206:AA206" si="382">Q209*$O206</f>
        <v>0</v>
      </c>
      <c r="R206" s="58">
        <f t="shared" si="382"/>
        <v>0</v>
      </c>
      <c r="S206" s="58">
        <f t="shared" si="382"/>
        <v>89.523353871551009</v>
      </c>
      <c r="T206" s="58">
        <f t="shared" si="382"/>
        <v>179.04670774310202</v>
      </c>
      <c r="U206" s="58">
        <f t="shared" si="382"/>
        <v>223.80838467887753</v>
      </c>
      <c r="V206" s="58">
        <f t="shared" si="382"/>
        <v>223.80838467887753</v>
      </c>
      <c r="W206" s="58">
        <f t="shared" si="382"/>
        <v>223.80838467887753</v>
      </c>
      <c r="X206" s="58">
        <f t="shared" si="382"/>
        <v>223.80838467887753</v>
      </c>
      <c r="Y206" s="58">
        <f t="shared" si="382"/>
        <v>223.80838467887753</v>
      </c>
      <c r="Z206" s="58">
        <f t="shared" si="382"/>
        <v>223.80838467887753</v>
      </c>
      <c r="AA206" s="58">
        <f t="shared" si="382"/>
        <v>223.80838467887753</v>
      </c>
      <c r="AB206" s="59">
        <f>SUM(P206:AA206)</f>
        <v>1835.2287543667956</v>
      </c>
      <c r="AC206" s="94"/>
      <c r="AD206" s="88"/>
      <c r="AE206" s="60"/>
      <c r="AF206" s="49">
        <v>0.31</v>
      </c>
      <c r="AG206" s="55"/>
      <c r="AH206" s="62"/>
      <c r="AI206" s="58">
        <f>$AH$202*AI209</f>
        <v>0</v>
      </c>
      <c r="AJ206" s="58">
        <f t="shared" ref="AJ206:AT206" si="383">$AH$202*AJ209</f>
        <v>0</v>
      </c>
      <c r="AK206" s="58">
        <f t="shared" si="383"/>
        <v>0</v>
      </c>
      <c r="AL206" s="58">
        <f t="shared" si="383"/>
        <v>0</v>
      </c>
      <c r="AM206" s="58">
        <f t="shared" si="383"/>
        <v>0</v>
      </c>
      <c r="AN206" s="58">
        <f t="shared" si="383"/>
        <v>0</v>
      </c>
      <c r="AO206" s="58">
        <f t="shared" si="383"/>
        <v>0</v>
      </c>
      <c r="AP206" s="58">
        <f t="shared" si="383"/>
        <v>0</v>
      </c>
      <c r="AQ206" s="58">
        <f t="shared" si="383"/>
        <v>0</v>
      </c>
      <c r="AR206" s="58">
        <f t="shared" si="383"/>
        <v>0</v>
      </c>
      <c r="AS206" s="58">
        <f t="shared" si="383"/>
        <v>0</v>
      </c>
      <c r="AT206" s="58">
        <f t="shared" si="383"/>
        <v>0</v>
      </c>
      <c r="AU206" s="59">
        <f>SUM(AI206:AT206)</f>
        <v>0</v>
      </c>
      <c r="AV206" s="63">
        <f>AU206+AB206</f>
        <v>1835.2287543667956</v>
      </c>
    </row>
    <row r="207" spans="1:48" ht="15.6">
      <c r="A207" s="48" t="s">
        <v>169</v>
      </c>
      <c r="B207" s="49" t="s">
        <v>49</v>
      </c>
      <c r="C207" s="49" t="s">
        <v>164</v>
      </c>
      <c r="D207" s="50" t="s">
        <v>165</v>
      </c>
      <c r="E207" s="50" t="s">
        <v>164</v>
      </c>
      <c r="F207" s="49">
        <v>2025</v>
      </c>
      <c r="G207" s="51">
        <v>670</v>
      </c>
      <c r="H207" s="51" t="s">
        <v>166</v>
      </c>
      <c r="I207" s="79"/>
      <c r="J207" s="93"/>
      <c r="K207" s="94"/>
      <c r="L207" s="49">
        <v>0.31</v>
      </c>
      <c r="M207" s="55"/>
      <c r="N207" s="56"/>
      <c r="O207" s="95">
        <f>($E$230*G207*L207)/0.9</f>
        <v>8.9523353871551012E-2</v>
      </c>
      <c r="P207" s="58">
        <f>P209*$O207</f>
        <v>0</v>
      </c>
      <c r="Q207" s="58">
        <f t="shared" ref="Q207:AA207" si="384">Q209*$O207</f>
        <v>0</v>
      </c>
      <c r="R207" s="58">
        <f t="shared" si="384"/>
        <v>0</v>
      </c>
      <c r="S207" s="58">
        <f t="shared" si="384"/>
        <v>89.523353871551009</v>
      </c>
      <c r="T207" s="58">
        <f t="shared" si="384"/>
        <v>179.04670774310202</v>
      </c>
      <c r="U207" s="58">
        <f t="shared" si="384"/>
        <v>223.80838467887753</v>
      </c>
      <c r="V207" s="58">
        <f t="shared" si="384"/>
        <v>223.80838467887753</v>
      </c>
      <c r="W207" s="58">
        <f t="shared" si="384"/>
        <v>223.80838467887753</v>
      </c>
      <c r="X207" s="58">
        <f t="shared" si="384"/>
        <v>223.80838467887753</v>
      </c>
      <c r="Y207" s="58">
        <f t="shared" si="384"/>
        <v>223.80838467887753</v>
      </c>
      <c r="Z207" s="58">
        <f t="shared" si="384"/>
        <v>223.80838467887753</v>
      </c>
      <c r="AA207" s="58">
        <f t="shared" si="384"/>
        <v>223.80838467887753</v>
      </c>
      <c r="AB207" s="59">
        <f>SUM(P207:AA207)</f>
        <v>1835.2287543667956</v>
      </c>
      <c r="AC207" s="94"/>
      <c r="AD207" s="88"/>
      <c r="AE207" s="60"/>
      <c r="AF207" s="49">
        <v>0.31</v>
      </c>
      <c r="AG207" s="55"/>
      <c r="AH207" s="62"/>
      <c r="AI207" s="58">
        <f>$AH$203*AI209</f>
        <v>0</v>
      </c>
      <c r="AJ207" s="58">
        <f t="shared" ref="AJ207:AT207" si="385">$AH$203*AJ209</f>
        <v>0</v>
      </c>
      <c r="AK207" s="58">
        <f t="shared" si="385"/>
        <v>0</v>
      </c>
      <c r="AL207" s="58">
        <f t="shared" si="385"/>
        <v>0</v>
      </c>
      <c r="AM207" s="58">
        <f t="shared" si="385"/>
        <v>0</v>
      </c>
      <c r="AN207" s="58">
        <f t="shared" si="385"/>
        <v>0</v>
      </c>
      <c r="AO207" s="58">
        <f t="shared" si="385"/>
        <v>0</v>
      </c>
      <c r="AP207" s="58">
        <f t="shared" si="385"/>
        <v>0</v>
      </c>
      <c r="AQ207" s="58">
        <f t="shared" si="385"/>
        <v>0</v>
      </c>
      <c r="AR207" s="58">
        <f t="shared" si="385"/>
        <v>0</v>
      </c>
      <c r="AS207" s="58">
        <f t="shared" si="385"/>
        <v>0</v>
      </c>
      <c r="AT207" s="58">
        <f t="shared" si="385"/>
        <v>0</v>
      </c>
      <c r="AU207" s="59">
        <f>SUM(AI207:AT207)</f>
        <v>0</v>
      </c>
      <c r="AV207" s="63">
        <f>AU207+AB207</f>
        <v>1835.2287543667956</v>
      </c>
    </row>
    <row r="208" spans="1:48" ht="15.6">
      <c r="A208" s="48" t="s">
        <v>169</v>
      </c>
      <c r="B208" s="49" t="s">
        <v>52</v>
      </c>
      <c r="C208" s="49" t="s">
        <v>164</v>
      </c>
      <c r="D208" s="50" t="s">
        <v>164</v>
      </c>
      <c r="E208" s="50" t="s">
        <v>164</v>
      </c>
      <c r="F208" s="49">
        <v>2025</v>
      </c>
      <c r="G208" s="51">
        <v>20</v>
      </c>
      <c r="H208" s="51" t="s">
        <v>166</v>
      </c>
      <c r="I208" s="79"/>
      <c r="J208" s="93"/>
      <c r="K208" s="94"/>
      <c r="L208" s="49">
        <v>0.39</v>
      </c>
      <c r="M208" s="55"/>
      <c r="N208" s="56"/>
      <c r="O208" s="95">
        <f>($E$230*G208*L208)/0.9</f>
        <v>3.361974772258536E-3</v>
      </c>
      <c r="P208" s="58">
        <f t="shared" ref="P208:AA208" si="386">P209*$O208</f>
        <v>0</v>
      </c>
      <c r="Q208" s="58">
        <f t="shared" si="386"/>
        <v>0</v>
      </c>
      <c r="R208" s="58">
        <f t="shared" si="386"/>
        <v>0</v>
      </c>
      <c r="S208" s="58">
        <f t="shared" si="386"/>
        <v>3.3619747722585358</v>
      </c>
      <c r="T208" s="58">
        <f t="shared" si="386"/>
        <v>6.7239495445170716</v>
      </c>
      <c r="U208" s="58">
        <f t="shared" si="386"/>
        <v>8.4049369306463397</v>
      </c>
      <c r="V208" s="58">
        <f t="shared" si="386"/>
        <v>8.4049369306463397</v>
      </c>
      <c r="W208" s="58">
        <f t="shared" si="386"/>
        <v>8.4049369306463397</v>
      </c>
      <c r="X208" s="58">
        <f t="shared" si="386"/>
        <v>8.4049369306463397</v>
      </c>
      <c r="Y208" s="58">
        <f t="shared" si="386"/>
        <v>8.4049369306463397</v>
      </c>
      <c r="Z208" s="58">
        <f t="shared" si="386"/>
        <v>8.4049369306463397</v>
      </c>
      <c r="AA208" s="58">
        <f t="shared" si="386"/>
        <v>8.4049369306463397</v>
      </c>
      <c r="AB208" s="59">
        <f>SUM(P208:AA208)</f>
        <v>68.920482831299992</v>
      </c>
      <c r="AC208" s="94"/>
      <c r="AD208" s="88"/>
      <c r="AE208" s="60"/>
      <c r="AF208" s="49">
        <v>0.39</v>
      </c>
      <c r="AG208" s="55"/>
      <c r="AH208" s="62"/>
      <c r="AI208" s="58">
        <f t="shared" ref="AI208:AT208" si="387">$D$205*$AH$204*AI209</f>
        <v>0</v>
      </c>
      <c r="AJ208" s="58">
        <f t="shared" si="387"/>
        <v>0</v>
      </c>
      <c r="AK208" s="58">
        <f t="shared" si="387"/>
        <v>0</v>
      </c>
      <c r="AL208" s="58">
        <f t="shared" si="387"/>
        <v>0</v>
      </c>
      <c r="AM208" s="58">
        <f t="shared" si="387"/>
        <v>0</v>
      </c>
      <c r="AN208" s="58">
        <f t="shared" si="387"/>
        <v>0</v>
      </c>
      <c r="AO208" s="58">
        <f t="shared" si="387"/>
        <v>0</v>
      </c>
      <c r="AP208" s="58">
        <f t="shared" si="387"/>
        <v>0</v>
      </c>
      <c r="AQ208" s="58">
        <f t="shared" si="387"/>
        <v>0</v>
      </c>
      <c r="AR208" s="58">
        <f t="shared" si="387"/>
        <v>0</v>
      </c>
      <c r="AS208" s="58">
        <f t="shared" si="387"/>
        <v>0</v>
      </c>
      <c r="AT208" s="58">
        <f t="shared" si="387"/>
        <v>0</v>
      </c>
      <c r="AU208" s="59">
        <f>SUM(AI208:AT208)</f>
        <v>0</v>
      </c>
      <c r="AV208" s="63">
        <f>AU208+AB208</f>
        <v>68.920482831299992</v>
      </c>
    </row>
    <row r="209" spans="1:48" ht="30">
      <c r="A209" s="64" t="s">
        <v>170</v>
      </c>
      <c r="B209" s="65"/>
      <c r="C209" s="65" t="s">
        <v>57</v>
      </c>
      <c r="D209" s="66">
        <v>1</v>
      </c>
      <c r="E209" s="67"/>
      <c r="F209" s="65"/>
      <c r="G209" s="68"/>
      <c r="H209" s="68"/>
      <c r="I209" s="69"/>
      <c r="J209" s="70"/>
      <c r="K209" s="71"/>
      <c r="L209" s="65"/>
      <c r="M209" s="66"/>
      <c r="N209" s="72"/>
      <c r="O209" s="73" t="s">
        <v>58</v>
      </c>
      <c r="P209" s="74"/>
      <c r="Q209" s="74"/>
      <c r="R209" s="74"/>
      <c r="S209" s="74">
        <v>1000</v>
      </c>
      <c r="T209" s="74">
        <v>2000</v>
      </c>
      <c r="U209" s="74">
        <v>2500</v>
      </c>
      <c r="V209" s="74">
        <v>2500</v>
      </c>
      <c r="W209" s="74">
        <v>2500</v>
      </c>
      <c r="X209" s="74">
        <v>2500</v>
      </c>
      <c r="Y209" s="74">
        <v>2500</v>
      </c>
      <c r="Z209" s="74">
        <v>2500</v>
      </c>
      <c r="AA209" s="74">
        <v>2500</v>
      </c>
      <c r="AB209" s="75"/>
      <c r="AC209" s="71"/>
      <c r="AD209" s="76"/>
      <c r="AE209" s="76"/>
      <c r="AF209" s="65"/>
      <c r="AG209" s="66"/>
      <c r="AH209" s="77"/>
      <c r="AI209" s="74">
        <f t="shared" ref="AI209:AT209" si="388">P209</f>
        <v>0</v>
      </c>
      <c r="AJ209" s="74">
        <f t="shared" si="388"/>
        <v>0</v>
      </c>
      <c r="AK209" s="74">
        <f t="shared" si="388"/>
        <v>0</v>
      </c>
      <c r="AL209" s="74">
        <f t="shared" si="388"/>
        <v>1000</v>
      </c>
      <c r="AM209" s="74">
        <f t="shared" si="388"/>
        <v>2000</v>
      </c>
      <c r="AN209" s="74">
        <f t="shared" si="388"/>
        <v>2500</v>
      </c>
      <c r="AO209" s="74">
        <f t="shared" si="388"/>
        <v>2500</v>
      </c>
      <c r="AP209" s="74">
        <f t="shared" si="388"/>
        <v>2500</v>
      </c>
      <c r="AQ209" s="74">
        <f t="shared" si="388"/>
        <v>2500</v>
      </c>
      <c r="AR209" s="74">
        <f t="shared" si="388"/>
        <v>2500</v>
      </c>
      <c r="AS209" s="74">
        <f t="shared" si="388"/>
        <v>2500</v>
      </c>
      <c r="AT209" s="74">
        <f t="shared" si="388"/>
        <v>2500</v>
      </c>
      <c r="AU209" s="75"/>
      <c r="AV209" s="78"/>
    </row>
    <row r="210" spans="1:48" ht="15.6">
      <c r="A210" s="87" t="s">
        <v>171</v>
      </c>
      <c r="B210" s="49" t="s">
        <v>49</v>
      </c>
      <c r="C210" s="49" t="s">
        <v>164</v>
      </c>
      <c r="D210" s="50" t="s">
        <v>165</v>
      </c>
      <c r="E210" s="50" t="s">
        <v>164</v>
      </c>
      <c r="F210" s="49">
        <v>2026</v>
      </c>
      <c r="G210" s="51">
        <v>670</v>
      </c>
      <c r="H210" s="51" t="s">
        <v>166</v>
      </c>
      <c r="I210" s="79"/>
      <c r="J210" s="93"/>
      <c r="K210" s="94"/>
      <c r="L210" s="49">
        <v>0.31</v>
      </c>
      <c r="M210" s="55"/>
      <c r="N210" s="56"/>
      <c r="O210" s="95">
        <f>($E$230*G210*L210)/0.9</f>
        <v>8.9523353871551012E-2</v>
      </c>
      <c r="P210" s="58">
        <f>P213*$O210</f>
        <v>0</v>
      </c>
      <c r="Q210" s="58">
        <f t="shared" ref="Q210:AA210" si="389">Q213*$O210</f>
        <v>0</v>
      </c>
      <c r="R210" s="58">
        <f t="shared" si="389"/>
        <v>0</v>
      </c>
      <c r="S210" s="58">
        <f t="shared" si="389"/>
        <v>0</v>
      </c>
      <c r="T210" s="58">
        <f t="shared" si="389"/>
        <v>134.28503080732651</v>
      </c>
      <c r="U210" s="58">
        <f t="shared" si="389"/>
        <v>223.80838467887753</v>
      </c>
      <c r="V210" s="58">
        <f t="shared" si="389"/>
        <v>223.80838467887753</v>
      </c>
      <c r="W210" s="58">
        <f t="shared" si="389"/>
        <v>223.80838467887753</v>
      </c>
      <c r="X210" s="58">
        <f t="shared" si="389"/>
        <v>223.80838467887753</v>
      </c>
      <c r="Y210" s="58">
        <f t="shared" si="389"/>
        <v>223.80838467887753</v>
      </c>
      <c r="Z210" s="58">
        <f t="shared" si="389"/>
        <v>223.80838467887753</v>
      </c>
      <c r="AA210" s="58">
        <f t="shared" si="389"/>
        <v>223.80838467887753</v>
      </c>
      <c r="AB210" s="59">
        <f>SUM(P210:AA210)</f>
        <v>1700.9437235594689</v>
      </c>
      <c r="AC210" s="94"/>
      <c r="AD210" s="88"/>
      <c r="AE210" s="60"/>
      <c r="AF210" s="49">
        <v>0.31</v>
      </c>
      <c r="AG210" s="55"/>
      <c r="AH210" s="62"/>
      <c r="AI210" s="58">
        <f>$AH$202*AI213</f>
        <v>0</v>
      </c>
      <c r="AJ210" s="58">
        <f t="shared" ref="AJ210:AT210" si="390">$AH$202*AJ213</f>
        <v>0</v>
      </c>
      <c r="AK210" s="58">
        <f t="shared" si="390"/>
        <v>0</v>
      </c>
      <c r="AL210" s="58">
        <f t="shared" si="390"/>
        <v>0</v>
      </c>
      <c r="AM210" s="58">
        <f t="shared" si="390"/>
        <v>0</v>
      </c>
      <c r="AN210" s="58">
        <f t="shared" si="390"/>
        <v>0</v>
      </c>
      <c r="AO210" s="58">
        <f t="shared" si="390"/>
        <v>0</v>
      </c>
      <c r="AP210" s="58">
        <f t="shared" si="390"/>
        <v>0</v>
      </c>
      <c r="AQ210" s="58">
        <f t="shared" si="390"/>
        <v>0</v>
      </c>
      <c r="AR210" s="58">
        <f t="shared" si="390"/>
        <v>0</v>
      </c>
      <c r="AS210" s="58">
        <f t="shared" si="390"/>
        <v>0</v>
      </c>
      <c r="AT210" s="58">
        <f t="shared" si="390"/>
        <v>0</v>
      </c>
      <c r="AU210" s="59">
        <f>SUM(AI210:AT210)</f>
        <v>0</v>
      </c>
      <c r="AV210" s="63">
        <f>AU210+AB210</f>
        <v>1700.9437235594689</v>
      </c>
    </row>
    <row r="211" spans="1:48" ht="15.6">
      <c r="A211" s="87" t="s">
        <v>171</v>
      </c>
      <c r="B211" s="49" t="s">
        <v>49</v>
      </c>
      <c r="C211" s="49" t="s">
        <v>164</v>
      </c>
      <c r="D211" s="50" t="s">
        <v>165</v>
      </c>
      <c r="E211" s="50" t="s">
        <v>164</v>
      </c>
      <c r="F211" s="49">
        <v>2026</v>
      </c>
      <c r="G211" s="51">
        <v>670</v>
      </c>
      <c r="H211" s="51" t="s">
        <v>166</v>
      </c>
      <c r="I211" s="79"/>
      <c r="J211" s="93"/>
      <c r="K211" s="94"/>
      <c r="L211" s="49">
        <v>0.31</v>
      </c>
      <c r="M211" s="55"/>
      <c r="N211" s="56"/>
      <c r="O211" s="95">
        <f>($E$230*G211*L211)/0.9</f>
        <v>8.9523353871551012E-2</v>
      </c>
      <c r="P211" s="58">
        <f>P213*$O211</f>
        <v>0</v>
      </c>
      <c r="Q211" s="58">
        <f t="shared" ref="Q211:AA211" si="391">Q213*$O211</f>
        <v>0</v>
      </c>
      <c r="R211" s="58">
        <f t="shared" si="391"/>
        <v>0</v>
      </c>
      <c r="S211" s="58">
        <f t="shared" si="391"/>
        <v>0</v>
      </c>
      <c r="T211" s="58">
        <f t="shared" si="391"/>
        <v>134.28503080732651</v>
      </c>
      <c r="U211" s="58">
        <f t="shared" si="391"/>
        <v>223.80838467887753</v>
      </c>
      <c r="V211" s="58">
        <f t="shared" si="391"/>
        <v>223.80838467887753</v>
      </c>
      <c r="W211" s="58">
        <f t="shared" si="391"/>
        <v>223.80838467887753</v>
      </c>
      <c r="X211" s="58">
        <f t="shared" si="391"/>
        <v>223.80838467887753</v>
      </c>
      <c r="Y211" s="58">
        <f t="shared" si="391"/>
        <v>223.80838467887753</v>
      </c>
      <c r="Z211" s="58">
        <f t="shared" si="391"/>
        <v>223.80838467887753</v>
      </c>
      <c r="AA211" s="58">
        <f t="shared" si="391"/>
        <v>223.80838467887753</v>
      </c>
      <c r="AB211" s="59">
        <f>SUM(P211:AA211)</f>
        <v>1700.9437235594689</v>
      </c>
      <c r="AC211" s="94"/>
      <c r="AD211" s="88"/>
      <c r="AE211" s="60"/>
      <c r="AF211" s="49">
        <v>0.31</v>
      </c>
      <c r="AG211" s="55"/>
      <c r="AH211" s="62"/>
      <c r="AI211" s="58">
        <f>$AH$203*AI213</f>
        <v>0</v>
      </c>
      <c r="AJ211" s="58">
        <f t="shared" ref="AJ211:AT211" si="392">$AH$203*AJ213</f>
        <v>0</v>
      </c>
      <c r="AK211" s="58">
        <f t="shared" si="392"/>
        <v>0</v>
      </c>
      <c r="AL211" s="58">
        <f t="shared" si="392"/>
        <v>0</v>
      </c>
      <c r="AM211" s="58">
        <f t="shared" si="392"/>
        <v>0</v>
      </c>
      <c r="AN211" s="58">
        <f t="shared" si="392"/>
        <v>0</v>
      </c>
      <c r="AO211" s="58">
        <f t="shared" si="392"/>
        <v>0</v>
      </c>
      <c r="AP211" s="58">
        <f t="shared" si="392"/>
        <v>0</v>
      </c>
      <c r="AQ211" s="58">
        <f t="shared" si="392"/>
        <v>0</v>
      </c>
      <c r="AR211" s="58">
        <f t="shared" si="392"/>
        <v>0</v>
      </c>
      <c r="AS211" s="58">
        <f t="shared" si="392"/>
        <v>0</v>
      </c>
      <c r="AT211" s="58">
        <f t="shared" si="392"/>
        <v>0</v>
      </c>
      <c r="AU211" s="59">
        <f>SUM(AI211:AT211)</f>
        <v>0</v>
      </c>
      <c r="AV211" s="63">
        <f>AU211+AB211</f>
        <v>1700.9437235594689</v>
      </c>
    </row>
    <row r="212" spans="1:48" ht="15.6">
      <c r="A212" s="87" t="s">
        <v>171</v>
      </c>
      <c r="B212" s="49" t="s">
        <v>52</v>
      </c>
      <c r="C212" s="49" t="s">
        <v>164</v>
      </c>
      <c r="D212" s="50" t="s">
        <v>164</v>
      </c>
      <c r="E212" s="50" t="s">
        <v>164</v>
      </c>
      <c r="F212" s="49">
        <v>2026</v>
      </c>
      <c r="G212" s="51">
        <v>20</v>
      </c>
      <c r="H212" s="51" t="s">
        <v>166</v>
      </c>
      <c r="I212" s="79"/>
      <c r="J212" s="93"/>
      <c r="K212" s="94"/>
      <c r="L212" s="49">
        <v>0.39</v>
      </c>
      <c r="M212" s="55"/>
      <c r="N212" s="56"/>
      <c r="O212" s="95">
        <f>($E$230*G212*L212)/0.9</f>
        <v>3.361974772258536E-3</v>
      </c>
      <c r="P212" s="58">
        <f t="shared" ref="P212:AA212" si="393">P213*$O212</f>
        <v>0</v>
      </c>
      <c r="Q212" s="58">
        <f t="shared" si="393"/>
        <v>0</v>
      </c>
      <c r="R212" s="58">
        <f t="shared" si="393"/>
        <v>0</v>
      </c>
      <c r="S212" s="58">
        <f t="shared" si="393"/>
        <v>0</v>
      </c>
      <c r="T212" s="58">
        <f t="shared" si="393"/>
        <v>5.0429621583878044</v>
      </c>
      <c r="U212" s="58">
        <f t="shared" si="393"/>
        <v>8.4049369306463397</v>
      </c>
      <c r="V212" s="58">
        <f t="shared" si="393"/>
        <v>8.4049369306463397</v>
      </c>
      <c r="W212" s="58">
        <f t="shared" si="393"/>
        <v>8.4049369306463397</v>
      </c>
      <c r="X212" s="58">
        <f t="shared" si="393"/>
        <v>8.4049369306463397</v>
      </c>
      <c r="Y212" s="58">
        <f t="shared" si="393"/>
        <v>8.4049369306463397</v>
      </c>
      <c r="Z212" s="58">
        <f t="shared" si="393"/>
        <v>8.4049369306463397</v>
      </c>
      <c r="AA212" s="58">
        <f t="shared" si="393"/>
        <v>8.4049369306463397</v>
      </c>
      <c r="AB212" s="59">
        <f>SUM(P212:AA212)</f>
        <v>63.877520672912198</v>
      </c>
      <c r="AC212" s="94"/>
      <c r="AD212" s="88"/>
      <c r="AE212" s="60"/>
      <c r="AF212" s="49">
        <v>0.39</v>
      </c>
      <c r="AG212" s="55"/>
      <c r="AH212" s="62"/>
      <c r="AI212" s="58">
        <f t="shared" ref="AI212:AT212" si="394">$D$205*$AH$204*AI213</f>
        <v>0</v>
      </c>
      <c r="AJ212" s="58">
        <f t="shared" si="394"/>
        <v>0</v>
      </c>
      <c r="AK212" s="58">
        <f t="shared" si="394"/>
        <v>0</v>
      </c>
      <c r="AL212" s="58">
        <f t="shared" si="394"/>
        <v>0</v>
      </c>
      <c r="AM212" s="58">
        <f t="shared" si="394"/>
        <v>0</v>
      </c>
      <c r="AN212" s="58">
        <f t="shared" si="394"/>
        <v>0</v>
      </c>
      <c r="AO212" s="58">
        <f t="shared" si="394"/>
        <v>0</v>
      </c>
      <c r="AP212" s="58">
        <f t="shared" si="394"/>
        <v>0</v>
      </c>
      <c r="AQ212" s="58">
        <f t="shared" si="394"/>
        <v>0</v>
      </c>
      <c r="AR212" s="58">
        <f t="shared" si="394"/>
        <v>0</v>
      </c>
      <c r="AS212" s="58">
        <f t="shared" si="394"/>
        <v>0</v>
      </c>
      <c r="AT212" s="58">
        <f t="shared" si="394"/>
        <v>0</v>
      </c>
      <c r="AU212" s="59">
        <f>SUM(AI212:AT212)</f>
        <v>0</v>
      </c>
      <c r="AV212" s="63">
        <f>AU212+AB212</f>
        <v>63.877520672912198</v>
      </c>
    </row>
    <row r="213" spans="1:48" ht="30">
      <c r="A213" s="64" t="s">
        <v>172</v>
      </c>
      <c r="B213" s="65"/>
      <c r="C213" s="65" t="s">
        <v>57</v>
      </c>
      <c r="D213" s="66">
        <v>1</v>
      </c>
      <c r="E213" s="67"/>
      <c r="F213" s="65"/>
      <c r="G213" s="68"/>
      <c r="H213" s="68"/>
      <c r="I213" s="69"/>
      <c r="J213" s="70"/>
      <c r="K213" s="71"/>
      <c r="L213" s="65"/>
      <c r="M213" s="66"/>
      <c r="N213" s="72"/>
      <c r="O213" s="73" t="s">
        <v>58</v>
      </c>
      <c r="P213" s="74"/>
      <c r="Q213" s="74"/>
      <c r="R213" s="74"/>
      <c r="S213" s="74"/>
      <c r="T213" s="74">
        <v>1500</v>
      </c>
      <c r="U213" s="74">
        <v>2500</v>
      </c>
      <c r="V213" s="74">
        <v>2500</v>
      </c>
      <c r="W213" s="74">
        <v>2500</v>
      </c>
      <c r="X213" s="74">
        <v>2500</v>
      </c>
      <c r="Y213" s="74">
        <v>2500</v>
      </c>
      <c r="Z213" s="74">
        <v>2500</v>
      </c>
      <c r="AA213" s="74">
        <v>2500</v>
      </c>
      <c r="AB213" s="75"/>
      <c r="AC213" s="71"/>
      <c r="AD213" s="76"/>
      <c r="AE213" s="76"/>
      <c r="AF213" s="65"/>
      <c r="AG213" s="66"/>
      <c r="AH213" s="77"/>
      <c r="AI213" s="74">
        <f t="shared" ref="AI213:AT213" si="395">P213</f>
        <v>0</v>
      </c>
      <c r="AJ213" s="74">
        <f t="shared" si="395"/>
        <v>0</v>
      </c>
      <c r="AK213" s="74">
        <f t="shared" si="395"/>
        <v>0</v>
      </c>
      <c r="AL213" s="74">
        <f t="shared" si="395"/>
        <v>0</v>
      </c>
      <c r="AM213" s="74">
        <f t="shared" si="395"/>
        <v>1500</v>
      </c>
      <c r="AN213" s="74">
        <f t="shared" si="395"/>
        <v>2500</v>
      </c>
      <c r="AO213" s="74">
        <f t="shared" si="395"/>
        <v>2500</v>
      </c>
      <c r="AP213" s="74">
        <f t="shared" si="395"/>
        <v>2500</v>
      </c>
      <c r="AQ213" s="74">
        <f t="shared" si="395"/>
        <v>2500</v>
      </c>
      <c r="AR213" s="74">
        <f t="shared" si="395"/>
        <v>2500</v>
      </c>
      <c r="AS213" s="74">
        <f t="shared" si="395"/>
        <v>2500</v>
      </c>
      <c r="AT213" s="74">
        <f t="shared" si="395"/>
        <v>2500</v>
      </c>
      <c r="AU213" s="75"/>
      <c r="AV213" s="78"/>
    </row>
    <row r="214" spans="1:48" ht="15.6">
      <c r="A214" s="193" t="s">
        <v>206</v>
      </c>
      <c r="B214" s="49" t="s">
        <v>49</v>
      </c>
      <c r="C214" s="49" t="s">
        <v>164</v>
      </c>
      <c r="D214" s="50" t="s">
        <v>165</v>
      </c>
      <c r="E214" s="50" t="s">
        <v>164</v>
      </c>
      <c r="F214" s="49">
        <v>2028</v>
      </c>
      <c r="G214" s="51">
        <v>1676</v>
      </c>
      <c r="H214" s="51" t="s">
        <v>166</v>
      </c>
      <c r="I214" s="81"/>
      <c r="J214" s="82"/>
      <c r="K214" s="83"/>
      <c r="L214" s="49">
        <v>0.31</v>
      </c>
      <c r="M214" s="55"/>
      <c r="N214" s="56"/>
      <c r="O214" s="95">
        <f>($E$230*G214*L214)/0.9</f>
        <v>0.22394200162495451</v>
      </c>
      <c r="P214" s="58">
        <f>P217*$O214</f>
        <v>0</v>
      </c>
      <c r="Q214" s="58">
        <f t="shared" ref="Q214:AA214" si="396">Q217*$O214</f>
        <v>0</v>
      </c>
      <c r="R214" s="58">
        <f t="shared" si="396"/>
        <v>0</v>
      </c>
      <c r="S214" s="58">
        <f t="shared" si="396"/>
        <v>0</v>
      </c>
      <c r="T214" s="58">
        <f t="shared" si="396"/>
        <v>447.88400324990903</v>
      </c>
      <c r="U214" s="58">
        <f t="shared" si="396"/>
        <v>671.82600487486354</v>
      </c>
      <c r="V214" s="58">
        <f t="shared" si="396"/>
        <v>671.82600487486354</v>
      </c>
      <c r="W214" s="58">
        <f t="shared" si="396"/>
        <v>671.82600487486354</v>
      </c>
      <c r="X214" s="58">
        <f t="shared" si="396"/>
        <v>671.82600487486354</v>
      </c>
      <c r="Y214" s="58">
        <f t="shared" si="396"/>
        <v>671.82600487486354</v>
      </c>
      <c r="Z214" s="58">
        <f t="shared" si="396"/>
        <v>671.82600487486354</v>
      </c>
      <c r="AA214" s="58">
        <f t="shared" si="396"/>
        <v>671.82600487486354</v>
      </c>
      <c r="AB214" s="59">
        <f>SUM(P214:AA214)</f>
        <v>5150.6660373739533</v>
      </c>
      <c r="AC214" s="83"/>
      <c r="AD214" s="85"/>
      <c r="AE214" s="86"/>
      <c r="AF214" s="49">
        <v>0.31</v>
      </c>
      <c r="AG214" s="55"/>
      <c r="AH214" s="62"/>
      <c r="AI214" s="58">
        <f t="shared" ref="AI214:AT214" si="397">AI217*$AH214</f>
        <v>0</v>
      </c>
      <c r="AJ214" s="58">
        <f t="shared" si="397"/>
        <v>0</v>
      </c>
      <c r="AK214" s="58">
        <f t="shared" si="397"/>
        <v>0</v>
      </c>
      <c r="AL214" s="58">
        <f t="shared" si="397"/>
        <v>0</v>
      </c>
      <c r="AM214" s="58">
        <f t="shared" si="397"/>
        <v>0</v>
      </c>
      <c r="AN214" s="58">
        <f t="shared" si="397"/>
        <v>0</v>
      </c>
      <c r="AO214" s="58">
        <f t="shared" si="397"/>
        <v>0</v>
      </c>
      <c r="AP214" s="58">
        <f t="shared" si="397"/>
        <v>0</v>
      </c>
      <c r="AQ214" s="58">
        <f t="shared" si="397"/>
        <v>0</v>
      </c>
      <c r="AR214" s="58">
        <f t="shared" si="397"/>
        <v>0</v>
      </c>
      <c r="AS214" s="58">
        <f t="shared" si="397"/>
        <v>0</v>
      </c>
      <c r="AT214" s="58">
        <f t="shared" si="397"/>
        <v>0</v>
      </c>
      <c r="AU214" s="59">
        <f>SUM(AI214:AT214)</f>
        <v>0</v>
      </c>
      <c r="AV214" s="63">
        <f>AU214+AB214</f>
        <v>5150.6660373739533</v>
      </c>
    </row>
    <row r="215" spans="1:48" ht="15.6">
      <c r="A215" s="193" t="s">
        <v>206</v>
      </c>
      <c r="B215" s="49" t="s">
        <v>49</v>
      </c>
      <c r="C215" s="49" t="s">
        <v>164</v>
      </c>
      <c r="D215" s="50" t="s">
        <v>165</v>
      </c>
      <c r="E215" s="50" t="s">
        <v>164</v>
      </c>
      <c r="F215" s="49">
        <v>2028</v>
      </c>
      <c r="G215" s="51">
        <v>1676</v>
      </c>
      <c r="H215" s="51" t="s">
        <v>166</v>
      </c>
      <c r="I215" s="81"/>
      <c r="J215" s="82"/>
      <c r="K215" s="83"/>
      <c r="L215" s="49">
        <v>0.31</v>
      </c>
      <c r="M215" s="55"/>
      <c r="N215" s="56"/>
      <c r="O215" s="95">
        <f>($E$230*G215*L215)/0.9</f>
        <v>0.22394200162495451</v>
      </c>
      <c r="P215" s="58">
        <f>P217*$O215</f>
        <v>0</v>
      </c>
      <c r="Q215" s="58">
        <f t="shared" ref="Q215:AA215" si="398">Q217*$O215</f>
        <v>0</v>
      </c>
      <c r="R215" s="58">
        <f t="shared" si="398"/>
        <v>0</v>
      </c>
      <c r="S215" s="58">
        <f t="shared" si="398"/>
        <v>0</v>
      </c>
      <c r="T215" s="58">
        <f t="shared" si="398"/>
        <v>447.88400324990903</v>
      </c>
      <c r="U215" s="58">
        <f t="shared" si="398"/>
        <v>671.82600487486354</v>
      </c>
      <c r="V215" s="58">
        <f t="shared" si="398"/>
        <v>671.82600487486354</v>
      </c>
      <c r="W215" s="58">
        <f t="shared" si="398"/>
        <v>671.82600487486354</v>
      </c>
      <c r="X215" s="58">
        <f t="shared" si="398"/>
        <v>671.82600487486354</v>
      </c>
      <c r="Y215" s="58">
        <f t="shared" si="398"/>
        <v>671.82600487486354</v>
      </c>
      <c r="Z215" s="58">
        <f t="shared" si="398"/>
        <v>671.82600487486354</v>
      </c>
      <c r="AA215" s="58">
        <f t="shared" si="398"/>
        <v>671.82600487486354</v>
      </c>
      <c r="AB215" s="59">
        <f>SUM(P215:AA215)</f>
        <v>5150.6660373739533</v>
      </c>
      <c r="AC215" s="83"/>
      <c r="AD215" s="85"/>
      <c r="AE215" s="86"/>
      <c r="AF215" s="49">
        <v>0.31</v>
      </c>
      <c r="AG215" s="55"/>
      <c r="AH215" s="62"/>
      <c r="AI215" s="58">
        <f t="shared" ref="AI215:AT215" si="399">AI217*$AH215</f>
        <v>0</v>
      </c>
      <c r="AJ215" s="58">
        <f t="shared" si="399"/>
        <v>0</v>
      </c>
      <c r="AK215" s="58">
        <f t="shared" si="399"/>
        <v>0</v>
      </c>
      <c r="AL215" s="58">
        <f t="shared" si="399"/>
        <v>0</v>
      </c>
      <c r="AM215" s="58">
        <f t="shared" si="399"/>
        <v>0</v>
      </c>
      <c r="AN215" s="58">
        <f t="shared" si="399"/>
        <v>0</v>
      </c>
      <c r="AO215" s="58">
        <f t="shared" si="399"/>
        <v>0</v>
      </c>
      <c r="AP215" s="58">
        <f t="shared" si="399"/>
        <v>0</v>
      </c>
      <c r="AQ215" s="58">
        <f t="shared" si="399"/>
        <v>0</v>
      </c>
      <c r="AR215" s="58">
        <f t="shared" si="399"/>
        <v>0</v>
      </c>
      <c r="AS215" s="58">
        <f t="shared" si="399"/>
        <v>0</v>
      </c>
      <c r="AT215" s="58">
        <f t="shared" si="399"/>
        <v>0</v>
      </c>
      <c r="AU215" s="59">
        <f>SUM(AI215:AT215)</f>
        <v>0</v>
      </c>
      <c r="AV215" s="63">
        <f>AU215+AB215</f>
        <v>5150.6660373739533</v>
      </c>
    </row>
    <row r="216" spans="1:48" ht="15.6">
      <c r="A216" s="193" t="s">
        <v>206</v>
      </c>
      <c r="B216" s="49" t="s">
        <v>52</v>
      </c>
      <c r="C216" s="49" t="s">
        <v>164</v>
      </c>
      <c r="D216" s="50" t="s">
        <v>164</v>
      </c>
      <c r="E216" s="50" t="s">
        <v>164</v>
      </c>
      <c r="F216" s="49">
        <v>2028</v>
      </c>
      <c r="G216" s="51">
        <v>175</v>
      </c>
      <c r="H216" s="51" t="s">
        <v>166</v>
      </c>
      <c r="I216" s="81"/>
      <c r="J216" s="82"/>
      <c r="K216" s="83"/>
      <c r="L216" s="49">
        <v>0.39</v>
      </c>
      <c r="M216" s="55"/>
      <c r="N216" s="56"/>
      <c r="O216" s="95">
        <f>($E$230*G216*L216)/0.9</f>
        <v>2.9417279257262192E-2</v>
      </c>
      <c r="P216" s="58">
        <f t="shared" ref="P216:AA216" si="400">P217*$O216</f>
        <v>0</v>
      </c>
      <c r="Q216" s="58">
        <f t="shared" si="400"/>
        <v>0</v>
      </c>
      <c r="R216" s="58">
        <f t="shared" si="400"/>
        <v>0</v>
      </c>
      <c r="S216" s="58">
        <f t="shared" si="400"/>
        <v>0</v>
      </c>
      <c r="T216" s="58">
        <f t="shared" si="400"/>
        <v>58.834558514524382</v>
      </c>
      <c r="U216" s="58">
        <f t="shared" si="400"/>
        <v>88.251837771786569</v>
      </c>
      <c r="V216" s="58">
        <f t="shared" si="400"/>
        <v>88.251837771786569</v>
      </c>
      <c r="W216" s="58">
        <f t="shared" si="400"/>
        <v>88.251837771786569</v>
      </c>
      <c r="X216" s="58">
        <f t="shared" si="400"/>
        <v>88.251837771786569</v>
      </c>
      <c r="Y216" s="58">
        <f t="shared" si="400"/>
        <v>88.251837771786569</v>
      </c>
      <c r="Z216" s="58">
        <f t="shared" si="400"/>
        <v>88.251837771786569</v>
      </c>
      <c r="AA216" s="58">
        <f t="shared" si="400"/>
        <v>88.251837771786569</v>
      </c>
      <c r="AB216" s="59">
        <f>SUM(P216:AA216)</f>
        <v>676.59742291703026</v>
      </c>
      <c r="AC216" s="83"/>
      <c r="AD216" s="60"/>
      <c r="AE216" s="84"/>
      <c r="AF216" s="49">
        <v>0.39</v>
      </c>
      <c r="AG216" s="55"/>
      <c r="AH216" s="62"/>
      <c r="AI216" s="58">
        <f t="shared" ref="AI216:AT216" si="401">AI217*$AH216*0.66667</f>
        <v>0</v>
      </c>
      <c r="AJ216" s="58">
        <f t="shared" si="401"/>
        <v>0</v>
      </c>
      <c r="AK216" s="58">
        <f t="shared" si="401"/>
        <v>0</v>
      </c>
      <c r="AL216" s="58">
        <f t="shared" si="401"/>
        <v>0</v>
      </c>
      <c r="AM216" s="58">
        <f t="shared" si="401"/>
        <v>0</v>
      </c>
      <c r="AN216" s="58">
        <f t="shared" si="401"/>
        <v>0</v>
      </c>
      <c r="AO216" s="58">
        <f t="shared" si="401"/>
        <v>0</v>
      </c>
      <c r="AP216" s="58">
        <f t="shared" si="401"/>
        <v>0</v>
      </c>
      <c r="AQ216" s="58">
        <f t="shared" si="401"/>
        <v>0</v>
      </c>
      <c r="AR216" s="58">
        <f t="shared" si="401"/>
        <v>0</v>
      </c>
      <c r="AS216" s="58">
        <f t="shared" si="401"/>
        <v>0</v>
      </c>
      <c r="AT216" s="58">
        <f t="shared" si="401"/>
        <v>0</v>
      </c>
      <c r="AU216" s="59">
        <f>SUM(AI216:AT216)</f>
        <v>0</v>
      </c>
      <c r="AV216" s="63">
        <f>AU216+AB216</f>
        <v>676.59742291703026</v>
      </c>
    </row>
    <row r="217" spans="1:48" ht="30">
      <c r="A217" s="64" t="s">
        <v>207</v>
      </c>
      <c r="B217" s="65"/>
      <c r="C217" s="65" t="s">
        <v>57</v>
      </c>
      <c r="D217" s="66">
        <v>1</v>
      </c>
      <c r="E217" s="67"/>
      <c r="F217" s="65"/>
      <c r="G217" s="68"/>
      <c r="H217" s="68"/>
      <c r="I217" s="69"/>
      <c r="J217" s="70"/>
      <c r="K217" s="71"/>
      <c r="L217" s="65"/>
      <c r="M217" s="66"/>
      <c r="N217" s="72"/>
      <c r="O217" s="73" t="s">
        <v>58</v>
      </c>
      <c r="P217" s="74"/>
      <c r="Q217" s="74"/>
      <c r="R217" s="74"/>
      <c r="S217" s="74">
        <v>0</v>
      </c>
      <c r="T217" s="74">
        <v>2000</v>
      </c>
      <c r="U217" s="74">
        <v>3000</v>
      </c>
      <c r="V217" s="74">
        <v>3000</v>
      </c>
      <c r="W217" s="74">
        <v>3000</v>
      </c>
      <c r="X217" s="74">
        <v>3000</v>
      </c>
      <c r="Y217" s="74">
        <v>3000</v>
      </c>
      <c r="Z217" s="74">
        <v>3000</v>
      </c>
      <c r="AA217" s="74">
        <v>3000</v>
      </c>
      <c r="AB217" s="75"/>
      <c r="AC217" s="71"/>
      <c r="AD217" s="76"/>
      <c r="AE217" s="76"/>
      <c r="AF217" s="65"/>
      <c r="AG217" s="66"/>
      <c r="AH217" s="77"/>
      <c r="AI217" s="74">
        <f t="shared" ref="AI217:AT217" si="402">P217</f>
        <v>0</v>
      </c>
      <c r="AJ217" s="74">
        <f t="shared" si="402"/>
        <v>0</v>
      </c>
      <c r="AK217" s="74">
        <f t="shared" si="402"/>
        <v>0</v>
      </c>
      <c r="AL217" s="74">
        <f t="shared" si="402"/>
        <v>0</v>
      </c>
      <c r="AM217" s="74">
        <f t="shared" si="402"/>
        <v>2000</v>
      </c>
      <c r="AN217" s="74">
        <f t="shared" si="402"/>
        <v>3000</v>
      </c>
      <c r="AO217" s="74">
        <f t="shared" si="402"/>
        <v>3000</v>
      </c>
      <c r="AP217" s="74">
        <f t="shared" si="402"/>
        <v>3000</v>
      </c>
      <c r="AQ217" s="74">
        <f t="shared" si="402"/>
        <v>3000</v>
      </c>
      <c r="AR217" s="74">
        <f t="shared" si="402"/>
        <v>3000</v>
      </c>
      <c r="AS217" s="74">
        <f t="shared" si="402"/>
        <v>3000</v>
      </c>
      <c r="AT217" s="74">
        <f t="shared" si="402"/>
        <v>3000</v>
      </c>
      <c r="AU217" s="75"/>
      <c r="AV217" s="78"/>
    </row>
    <row r="218" spans="1:48" ht="15.6">
      <c r="A218" s="194" t="s">
        <v>208</v>
      </c>
      <c r="B218" s="49" t="s">
        <v>49</v>
      </c>
      <c r="C218" s="49" t="s">
        <v>164</v>
      </c>
      <c r="D218" s="50" t="s">
        <v>165</v>
      </c>
      <c r="E218" s="50" t="s">
        <v>164</v>
      </c>
      <c r="F218" s="49">
        <v>2029</v>
      </c>
      <c r="G218" s="51">
        <v>1676</v>
      </c>
      <c r="H218" s="51" t="s">
        <v>166</v>
      </c>
      <c r="I218" s="81"/>
      <c r="J218" s="82"/>
      <c r="K218" s="83"/>
      <c r="L218" s="49">
        <v>0.31</v>
      </c>
      <c r="M218" s="55"/>
      <c r="N218" s="56"/>
      <c r="O218" s="95">
        <f>($E$230*G218*L218)/0.9</f>
        <v>0.22394200162495451</v>
      </c>
      <c r="P218" s="58">
        <f>P221*$O218</f>
        <v>0</v>
      </c>
      <c r="Q218" s="58">
        <f t="shared" ref="Q218:AA218" si="403">Q221*$O218</f>
        <v>0</v>
      </c>
      <c r="R218" s="58">
        <f t="shared" si="403"/>
        <v>0</v>
      </c>
      <c r="S218" s="58">
        <f t="shared" si="403"/>
        <v>0</v>
      </c>
      <c r="T218" s="58">
        <f t="shared" si="403"/>
        <v>0</v>
      </c>
      <c r="U218" s="58">
        <f t="shared" si="403"/>
        <v>447.88400324990903</v>
      </c>
      <c r="V218" s="58">
        <f t="shared" si="403"/>
        <v>671.82600487486354</v>
      </c>
      <c r="W218" s="58">
        <f t="shared" si="403"/>
        <v>671.82600487486354</v>
      </c>
      <c r="X218" s="58">
        <f t="shared" si="403"/>
        <v>671.82600487486354</v>
      </c>
      <c r="Y218" s="58">
        <f t="shared" si="403"/>
        <v>671.82600487486354</v>
      </c>
      <c r="Z218" s="58">
        <f t="shared" si="403"/>
        <v>671.82600487486354</v>
      </c>
      <c r="AA218" s="58">
        <f t="shared" si="403"/>
        <v>671.82600487486354</v>
      </c>
      <c r="AB218" s="59">
        <f>SUM(P218:AA218)</f>
        <v>4478.8400324990898</v>
      </c>
      <c r="AC218" s="83"/>
      <c r="AD218" s="85"/>
      <c r="AE218" s="86"/>
      <c r="AF218" s="49">
        <v>0.31</v>
      </c>
      <c r="AG218" s="55"/>
      <c r="AH218" s="62"/>
      <c r="AI218" s="58">
        <f t="shared" ref="AI218:AT218" si="404">AI221*$AH218</f>
        <v>0</v>
      </c>
      <c r="AJ218" s="58">
        <f t="shared" si="404"/>
        <v>0</v>
      </c>
      <c r="AK218" s="58">
        <f t="shared" si="404"/>
        <v>0</v>
      </c>
      <c r="AL218" s="58">
        <f t="shared" si="404"/>
        <v>0</v>
      </c>
      <c r="AM218" s="58">
        <f t="shared" si="404"/>
        <v>0</v>
      </c>
      <c r="AN218" s="58">
        <f t="shared" si="404"/>
        <v>0</v>
      </c>
      <c r="AO218" s="58">
        <f t="shared" si="404"/>
        <v>0</v>
      </c>
      <c r="AP218" s="58">
        <f t="shared" si="404"/>
        <v>0</v>
      </c>
      <c r="AQ218" s="58">
        <f t="shared" si="404"/>
        <v>0</v>
      </c>
      <c r="AR218" s="58">
        <f t="shared" si="404"/>
        <v>0</v>
      </c>
      <c r="AS218" s="58">
        <f t="shared" si="404"/>
        <v>0</v>
      </c>
      <c r="AT218" s="58">
        <f t="shared" si="404"/>
        <v>0</v>
      </c>
      <c r="AU218" s="59">
        <f>SUM(AI218:AT218)</f>
        <v>0</v>
      </c>
      <c r="AV218" s="63">
        <f>AU218+AB218</f>
        <v>4478.8400324990898</v>
      </c>
    </row>
    <row r="219" spans="1:48" ht="15.6">
      <c r="A219" s="194" t="s">
        <v>208</v>
      </c>
      <c r="B219" s="49" t="s">
        <v>49</v>
      </c>
      <c r="C219" s="49" t="s">
        <v>164</v>
      </c>
      <c r="D219" s="50" t="s">
        <v>165</v>
      </c>
      <c r="E219" s="50" t="s">
        <v>164</v>
      </c>
      <c r="F219" s="49">
        <v>2029</v>
      </c>
      <c r="G219" s="51">
        <v>1676</v>
      </c>
      <c r="H219" s="51" t="s">
        <v>166</v>
      </c>
      <c r="I219" s="81"/>
      <c r="J219" s="82"/>
      <c r="K219" s="83"/>
      <c r="L219" s="49">
        <v>0.31</v>
      </c>
      <c r="M219" s="55"/>
      <c r="N219" s="56"/>
      <c r="O219" s="95">
        <f>($E$230*G219*L219)/0.9</f>
        <v>0.22394200162495451</v>
      </c>
      <c r="P219" s="58">
        <f>P221*$O219</f>
        <v>0</v>
      </c>
      <c r="Q219" s="58">
        <f t="shared" ref="Q219:AA219" si="405">Q221*$O219</f>
        <v>0</v>
      </c>
      <c r="R219" s="58">
        <f t="shared" si="405"/>
        <v>0</v>
      </c>
      <c r="S219" s="58">
        <f t="shared" si="405"/>
        <v>0</v>
      </c>
      <c r="T219" s="58">
        <f t="shared" si="405"/>
        <v>0</v>
      </c>
      <c r="U219" s="58">
        <f t="shared" si="405"/>
        <v>447.88400324990903</v>
      </c>
      <c r="V219" s="58">
        <f t="shared" si="405"/>
        <v>671.82600487486354</v>
      </c>
      <c r="W219" s="58">
        <f t="shared" si="405"/>
        <v>671.82600487486354</v>
      </c>
      <c r="X219" s="58">
        <f t="shared" si="405"/>
        <v>671.82600487486354</v>
      </c>
      <c r="Y219" s="58">
        <f t="shared" si="405"/>
        <v>671.82600487486354</v>
      </c>
      <c r="Z219" s="58">
        <f t="shared" si="405"/>
        <v>671.82600487486354</v>
      </c>
      <c r="AA219" s="58">
        <f t="shared" si="405"/>
        <v>671.82600487486354</v>
      </c>
      <c r="AB219" s="59">
        <f>SUM(P219:AA219)</f>
        <v>4478.8400324990898</v>
      </c>
      <c r="AC219" s="83"/>
      <c r="AD219" s="85"/>
      <c r="AE219" s="86"/>
      <c r="AF219" s="49">
        <v>0.31</v>
      </c>
      <c r="AG219" s="55"/>
      <c r="AH219" s="62"/>
      <c r="AI219" s="58">
        <f t="shared" ref="AI219:AT219" si="406">AI221*$AH219</f>
        <v>0</v>
      </c>
      <c r="AJ219" s="58">
        <f t="shared" si="406"/>
        <v>0</v>
      </c>
      <c r="AK219" s="58">
        <f t="shared" si="406"/>
        <v>0</v>
      </c>
      <c r="AL219" s="58">
        <f t="shared" si="406"/>
        <v>0</v>
      </c>
      <c r="AM219" s="58">
        <f t="shared" si="406"/>
        <v>0</v>
      </c>
      <c r="AN219" s="58">
        <f t="shared" si="406"/>
        <v>0</v>
      </c>
      <c r="AO219" s="58">
        <f t="shared" si="406"/>
        <v>0</v>
      </c>
      <c r="AP219" s="58">
        <f t="shared" si="406"/>
        <v>0</v>
      </c>
      <c r="AQ219" s="58">
        <f t="shared" si="406"/>
        <v>0</v>
      </c>
      <c r="AR219" s="58">
        <f t="shared" si="406"/>
        <v>0</v>
      </c>
      <c r="AS219" s="58">
        <f t="shared" si="406"/>
        <v>0</v>
      </c>
      <c r="AT219" s="58">
        <f t="shared" si="406"/>
        <v>0</v>
      </c>
      <c r="AU219" s="59">
        <f>SUM(AI219:AT219)</f>
        <v>0</v>
      </c>
      <c r="AV219" s="63">
        <f>AU219+AB219</f>
        <v>4478.8400324990898</v>
      </c>
    </row>
    <row r="220" spans="1:48" ht="15.6">
      <c r="A220" s="194" t="s">
        <v>208</v>
      </c>
      <c r="B220" s="49" t="s">
        <v>52</v>
      </c>
      <c r="C220" s="49" t="s">
        <v>164</v>
      </c>
      <c r="D220" s="50" t="s">
        <v>164</v>
      </c>
      <c r="E220" s="50" t="s">
        <v>164</v>
      </c>
      <c r="F220" s="49">
        <v>2029</v>
      </c>
      <c r="G220" s="51">
        <v>175</v>
      </c>
      <c r="H220" s="51" t="s">
        <v>166</v>
      </c>
      <c r="I220" s="81"/>
      <c r="J220" s="82"/>
      <c r="K220" s="83"/>
      <c r="L220" s="49">
        <v>0.39</v>
      </c>
      <c r="M220" s="55"/>
      <c r="N220" s="56"/>
      <c r="O220" s="95">
        <f>($E$230*G220*L220)/0.9</f>
        <v>2.9417279257262192E-2</v>
      </c>
      <c r="P220" s="58">
        <f t="shared" ref="P220:AA220" si="407">P221*$O220</f>
        <v>0</v>
      </c>
      <c r="Q220" s="58">
        <f t="shared" si="407"/>
        <v>0</v>
      </c>
      <c r="R220" s="58">
        <f t="shared" si="407"/>
        <v>0</v>
      </c>
      <c r="S220" s="58">
        <f t="shared" si="407"/>
        <v>0</v>
      </c>
      <c r="T220" s="58">
        <f t="shared" si="407"/>
        <v>0</v>
      </c>
      <c r="U220" s="58">
        <f t="shared" si="407"/>
        <v>58.834558514524382</v>
      </c>
      <c r="V220" s="58">
        <f t="shared" si="407"/>
        <v>88.251837771786569</v>
      </c>
      <c r="W220" s="58">
        <f t="shared" si="407"/>
        <v>88.251837771786569</v>
      </c>
      <c r="X220" s="58">
        <f t="shared" si="407"/>
        <v>88.251837771786569</v>
      </c>
      <c r="Y220" s="58">
        <f t="shared" si="407"/>
        <v>88.251837771786569</v>
      </c>
      <c r="Z220" s="58">
        <f t="shared" si="407"/>
        <v>88.251837771786569</v>
      </c>
      <c r="AA220" s="58">
        <f t="shared" si="407"/>
        <v>88.251837771786569</v>
      </c>
      <c r="AB220" s="59">
        <f>SUM(P220:AA220)</f>
        <v>588.34558514524372</v>
      </c>
      <c r="AC220" s="83"/>
      <c r="AD220" s="60"/>
      <c r="AE220" s="84"/>
      <c r="AF220" s="49">
        <v>0.39</v>
      </c>
      <c r="AG220" s="55"/>
      <c r="AH220" s="62"/>
      <c r="AI220" s="58">
        <f t="shared" ref="AI220:AT220" si="408">AI221*$AH220*0.667</f>
        <v>0</v>
      </c>
      <c r="AJ220" s="58">
        <f t="shared" si="408"/>
        <v>0</v>
      </c>
      <c r="AK220" s="58">
        <f t="shared" si="408"/>
        <v>0</v>
      </c>
      <c r="AL220" s="58">
        <f t="shared" si="408"/>
        <v>0</v>
      </c>
      <c r="AM220" s="58">
        <f t="shared" si="408"/>
        <v>0</v>
      </c>
      <c r="AN220" s="58">
        <f t="shared" si="408"/>
        <v>0</v>
      </c>
      <c r="AO220" s="58">
        <f t="shared" si="408"/>
        <v>0</v>
      </c>
      <c r="AP220" s="58">
        <f t="shared" si="408"/>
        <v>0</v>
      </c>
      <c r="AQ220" s="58">
        <f t="shared" si="408"/>
        <v>0</v>
      </c>
      <c r="AR220" s="58">
        <f t="shared" si="408"/>
        <v>0</v>
      </c>
      <c r="AS220" s="58">
        <f t="shared" si="408"/>
        <v>0</v>
      </c>
      <c r="AT220" s="58">
        <f t="shared" si="408"/>
        <v>0</v>
      </c>
      <c r="AU220" s="59">
        <f>SUM(AI220:AT220)</f>
        <v>0</v>
      </c>
      <c r="AV220" s="63">
        <f>AU220+AB220</f>
        <v>588.34558514524372</v>
      </c>
    </row>
    <row r="221" spans="1:48" ht="30.6" thickBot="1">
      <c r="A221" s="96" t="s">
        <v>209</v>
      </c>
      <c r="B221" s="97"/>
      <c r="C221" s="97" t="s">
        <v>57</v>
      </c>
      <c r="D221" s="98">
        <v>1</v>
      </c>
      <c r="E221" s="99"/>
      <c r="F221" s="97"/>
      <c r="G221" s="100"/>
      <c r="H221" s="100"/>
      <c r="I221" s="101"/>
      <c r="J221" s="102"/>
      <c r="K221" s="103"/>
      <c r="L221" s="97"/>
      <c r="M221" s="98"/>
      <c r="N221" s="104"/>
      <c r="O221" s="73" t="s">
        <v>58</v>
      </c>
      <c r="P221" s="105"/>
      <c r="Q221" s="105"/>
      <c r="R221" s="105"/>
      <c r="S221" s="105"/>
      <c r="T221" s="105">
        <v>0</v>
      </c>
      <c r="U221" s="105">
        <v>2000</v>
      </c>
      <c r="V221" s="105">
        <v>3000</v>
      </c>
      <c r="W221" s="105">
        <v>3000</v>
      </c>
      <c r="X221" s="105">
        <v>3000</v>
      </c>
      <c r="Y221" s="105">
        <v>3000</v>
      </c>
      <c r="Z221" s="105">
        <v>3000</v>
      </c>
      <c r="AA221" s="105">
        <v>3000</v>
      </c>
      <c r="AB221" s="106"/>
      <c r="AC221" s="103"/>
      <c r="AD221" s="107"/>
      <c r="AE221" s="107"/>
      <c r="AF221" s="97"/>
      <c r="AG221" s="98"/>
      <c r="AH221" s="108"/>
      <c r="AI221" s="105">
        <f t="shared" ref="AI221:AT221" si="409">P221</f>
        <v>0</v>
      </c>
      <c r="AJ221" s="105">
        <f t="shared" si="409"/>
        <v>0</v>
      </c>
      <c r="AK221" s="105">
        <f t="shared" si="409"/>
        <v>0</v>
      </c>
      <c r="AL221" s="105">
        <f t="shared" si="409"/>
        <v>0</v>
      </c>
      <c r="AM221" s="105">
        <f t="shared" si="409"/>
        <v>0</v>
      </c>
      <c r="AN221" s="105">
        <f t="shared" si="409"/>
        <v>2000</v>
      </c>
      <c r="AO221" s="105">
        <f t="shared" si="409"/>
        <v>3000</v>
      </c>
      <c r="AP221" s="105">
        <f t="shared" si="409"/>
        <v>3000</v>
      </c>
      <c r="AQ221" s="105">
        <f t="shared" si="409"/>
        <v>3000</v>
      </c>
      <c r="AR221" s="105">
        <f t="shared" si="409"/>
        <v>3000</v>
      </c>
      <c r="AS221" s="105">
        <f t="shared" si="409"/>
        <v>3000</v>
      </c>
      <c r="AT221" s="105">
        <f t="shared" si="409"/>
        <v>3000</v>
      </c>
      <c r="AU221" s="106"/>
      <c r="AV221" s="109"/>
    </row>
    <row r="222" spans="1:48" ht="15.6">
      <c r="A222" s="196"/>
      <c r="B222" s="176"/>
      <c r="C222" s="176"/>
      <c r="D222" s="197"/>
      <c r="E222" s="198"/>
      <c r="F222" s="176"/>
      <c r="G222" s="199"/>
      <c r="H222" s="199"/>
      <c r="I222" s="200"/>
      <c r="J222" s="200"/>
      <c r="K222" s="201"/>
      <c r="L222" s="176"/>
      <c r="M222" s="197"/>
      <c r="N222" s="201"/>
      <c r="O222" s="202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4"/>
      <c r="AC222" s="201"/>
      <c r="AD222" s="205"/>
      <c r="AE222" s="205"/>
      <c r="AF222" s="176"/>
      <c r="AG222" s="197"/>
      <c r="AH222" s="206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4"/>
      <c r="AV222" s="208"/>
    </row>
    <row r="223" spans="1:48" ht="16.149999999999999" thickBot="1">
      <c r="A223" s="124" t="s">
        <v>177</v>
      </c>
      <c r="B223" s="125"/>
      <c r="C223" s="125"/>
      <c r="D223" s="126"/>
      <c r="E223" s="127"/>
      <c r="F223" s="125"/>
      <c r="G223" s="128"/>
      <c r="H223" s="128"/>
      <c r="I223" s="129"/>
      <c r="J223" s="130"/>
      <c r="K223" s="135"/>
      <c r="L223" s="125"/>
      <c r="M223" s="126"/>
      <c r="N223" s="131"/>
      <c r="O223" s="132"/>
      <c r="P223" s="133">
        <f>SUM(P3:P6,P8:P11,P13:P16,P18:P21,P23:P26,P28:P31,P33:P36,P38:P41,P43:P46,P48:P51,P53:P56,P58:P61,P63:P66,P68:P70,P72:P75,P77:P79,P81:P84,P86:P88,P90:P93,P95:P97,P99:P102,P104:P107,P109:P112,P114:P117,P119:P122,P124:P127,P129:P132,P134:P137,P139:P142,P144:P147,P149:P152,P154:P157,P159:P162,P164:P167,P169:P172,P174:P179,P181:P186,P188:P193,P195:P200,P202:P204,P206:P208,P210:P212,P214:P216,P218:P220)</f>
        <v>320982.29164216068</v>
      </c>
      <c r="Q223" s="133">
        <f t="shared" ref="Q223:AA223" si="410">SUM(Q3:Q6,Q8:Q11,Q13:Q16,Q18:Q21,Q23:Q26,Q28:Q31,Q33:Q36,Q38:Q41,Q43:Q46,Q48:Q51,Q53:Q56,Q58:Q61,Q63:Q66,Q68:Q70,Q72:Q75,Q77:Q79,Q81:Q84,Q86:Q88,Q90:Q93,Q95:Q97,Q99:Q102,Q104:Q107,Q109:Q112,Q114:Q117,Q119:Q122,Q124:Q127,Q129:Q132,Q134:Q137,Q139:Q142,Q144:Q147,Q149:Q152,Q154:Q157,Q159:Q162,Q164:Q167,Q169:Q172,Q174:Q179,Q181:Q186,Q188:Q193,Q195:Q200,Q202:Q204,Q206:Q208,Q210:Q212,Q214:Q216,Q218:Q220)</f>
        <v>260034.21026891904</v>
      </c>
      <c r="R223" s="133">
        <f t="shared" si="410"/>
        <v>241669.50349957671</v>
      </c>
      <c r="S223" s="133">
        <f t="shared" si="410"/>
        <v>233924.36397326679</v>
      </c>
      <c r="T223" s="133">
        <f t="shared" si="410"/>
        <v>213404.80089675897</v>
      </c>
      <c r="U223" s="133">
        <f t="shared" si="410"/>
        <v>182310.81191533295</v>
      </c>
      <c r="V223" s="133">
        <f t="shared" si="410"/>
        <v>153258.0279134475</v>
      </c>
      <c r="W223" s="133">
        <f t="shared" si="410"/>
        <v>124293.20314255642</v>
      </c>
      <c r="X223" s="133">
        <f t="shared" si="410"/>
        <v>104523.11194206815</v>
      </c>
      <c r="Y223" s="133">
        <f t="shared" si="410"/>
        <v>95228.610179003823</v>
      </c>
      <c r="Z223" s="133">
        <f t="shared" si="410"/>
        <v>92418.789604544319</v>
      </c>
      <c r="AA223" s="133">
        <f t="shared" si="410"/>
        <v>92418.789604544305</v>
      </c>
      <c r="AB223" s="209">
        <f>SUM(AB3:AB221)</f>
        <v>2114466.514582179</v>
      </c>
      <c r="AC223" s="135"/>
      <c r="AD223" s="136"/>
      <c r="AE223" s="136"/>
      <c r="AF223" s="125"/>
      <c r="AG223" s="126"/>
      <c r="AH223" s="137"/>
      <c r="AI223" s="133">
        <f>SUM(AI3:AI6,AI8:AI11,AI13:AI16,AI18:AI21,AI23:AI26,AI28:AI31,AI33:AI36,AI38:AI41,AI43:AI46,AI48:AI51,AI53:AI56,AI58:AI61,AI63:AI66,AI68:AI70,AI72:AI75,AI77:AI79,AI81:AI84,AI86:AI88,AI90:AI93,AI95:AI97,AI99:AI102,AI104:AI107,AI109:AI112,AI114:AI117,AI119:AI122,AI124:AI127,AI129:AI132,AI134:AI137,AI139:AI142,AI144:AI147,AI149:AI152,AI154:AI157,AI159:AI162,AI164:AI167,AI169:AI172,AI174:AI179,AI181:AI186,AI188:AI193,AI195:AI200,AI202:AI204,AI206:AI208,AI210:AI212,AI214:AI216,AI218:AI220)</f>
        <v>4583.6178620453156</v>
      </c>
      <c r="AJ223" s="133">
        <f t="shared" ref="AJ223:AT223" si="411">SUM(AJ3:AJ6,AJ8:AJ11,AJ13:AJ16,AJ18:AJ21,AJ23:AJ26,AJ28:AJ31,AJ33:AJ36,AJ38:AJ41,AJ43:AJ46,AJ48:AJ51,AJ53:AJ56,AJ58:AJ61,AJ63:AJ66,AJ68:AJ70,AJ72:AJ75,AJ77:AJ79,AJ81:AJ84,AJ86:AJ88,AJ90:AJ93,AJ95:AJ97,AJ99:AJ102,AJ104:AJ107,AJ109:AJ112,AJ114:AJ117,AJ119:AJ122,AJ124:AJ127,AJ129:AJ132,AJ134:AJ137,AJ139:AJ142,AJ144:AJ147,AJ149:AJ152,AJ154:AJ157,AJ159:AJ162,AJ164:AJ167,AJ169:AJ172,AJ174:AJ179,AJ181:AJ186,AJ188:AJ193,AJ195:AJ200,AJ202:AJ204,AJ206:AJ208,AJ210:AJ212,AJ214:AJ216,AJ218:AJ220)</f>
        <v>3811.6348873553507</v>
      </c>
      <c r="AK223" s="133">
        <f t="shared" si="411"/>
        <v>3585.6968684880362</v>
      </c>
      <c r="AL223" s="133">
        <f t="shared" si="411"/>
        <v>3133.5476511274182</v>
      </c>
      <c r="AM223" s="133">
        <f t="shared" si="411"/>
        <v>2810.5110700563891</v>
      </c>
      <c r="AN223" s="133">
        <f t="shared" si="411"/>
        <v>2429.5139229020824</v>
      </c>
      <c r="AO223" s="133">
        <f t="shared" si="411"/>
        <v>2085.4323247470634</v>
      </c>
      <c r="AP223" s="133">
        <f t="shared" si="411"/>
        <v>1742.4115449916274</v>
      </c>
      <c r="AQ223" s="133">
        <f t="shared" si="411"/>
        <v>1484.1443945170845</v>
      </c>
      <c r="AR223" s="133">
        <f t="shared" si="411"/>
        <v>1266.200721739662</v>
      </c>
      <c r="AS223" s="133">
        <f t="shared" si="411"/>
        <v>1198.3423574526262</v>
      </c>
      <c r="AT223" s="133">
        <f t="shared" si="411"/>
        <v>1198.3423574526262</v>
      </c>
      <c r="AU223" s="138">
        <f>SUM(AU3:AU221)</f>
        <v>29329.395962875249</v>
      </c>
      <c r="AV223" s="139">
        <f>SUM(AV3:AV221)</f>
        <v>2143795.910545053</v>
      </c>
    </row>
    <row r="224" spans="1:48" ht="15.6">
      <c r="A224" s="140" t="s">
        <v>178</v>
      </c>
      <c r="B224" s="49"/>
      <c r="C224" s="50"/>
      <c r="D224" s="50"/>
      <c r="E224" s="50"/>
      <c r="F224" s="49"/>
      <c r="G224" s="51"/>
      <c r="H224" s="51"/>
      <c r="I224" s="52"/>
      <c r="J224" s="52"/>
      <c r="K224" s="56"/>
      <c r="L224" s="49"/>
      <c r="M224" s="55"/>
      <c r="N224" s="56"/>
      <c r="O224" s="141"/>
      <c r="P224" s="142">
        <f>P226-P225</f>
        <v>23500</v>
      </c>
      <c r="Q224" s="142">
        <f t="shared" ref="Q224:AA224" si="412">Q226-Q225</f>
        <v>23500</v>
      </c>
      <c r="R224" s="142">
        <f t="shared" si="412"/>
        <v>23500</v>
      </c>
      <c r="S224" s="142">
        <f t="shared" si="412"/>
        <v>25250</v>
      </c>
      <c r="T224" s="142">
        <f t="shared" si="412"/>
        <v>28000</v>
      </c>
      <c r="U224" s="142">
        <f t="shared" si="412"/>
        <v>29500</v>
      </c>
      <c r="V224" s="142">
        <f t="shared" si="412"/>
        <v>29500</v>
      </c>
      <c r="W224" s="142">
        <f t="shared" si="412"/>
        <v>29500</v>
      </c>
      <c r="X224" s="142">
        <f t="shared" si="412"/>
        <v>29500</v>
      </c>
      <c r="Y224" s="142">
        <f t="shared" si="412"/>
        <v>29500</v>
      </c>
      <c r="Z224" s="142">
        <f t="shared" si="412"/>
        <v>29500</v>
      </c>
      <c r="AA224" s="142">
        <f t="shared" si="412"/>
        <v>29500</v>
      </c>
      <c r="AB224" s="143"/>
      <c r="AC224" s="56"/>
      <c r="AD224" s="91"/>
      <c r="AE224" s="144"/>
      <c r="AF224" s="49"/>
      <c r="AG224" s="55"/>
      <c r="AH224" s="62"/>
      <c r="AI224" s="142">
        <f>AI221+AI217+AI213+AI209+AI205+AI113+AI108+AI103+AI98+AI94+AI89+AI85+AI80+AI76+AI71+AI67+AI62+AI57+AI52+AI47+AI42+AI37+AI32+AI27+AI22+AI17+AI12+AI7</f>
        <v>23500</v>
      </c>
      <c r="AJ224" s="142">
        <f>AJ221+AJ217+AJ213+AJ209+AJ205+AJ113+AJ108+AJ103+AJ98+AJ94+AJ89+AJ85+AJ80+AJ76+AJ71+AJ67+AJ62+AJ57+AJ52+AJ47+AJ42+AJ37+AJ32+AJ27+AJ22+AJ17+AJ12+AJ7</f>
        <v>23500</v>
      </c>
      <c r="AK224" s="142">
        <f>AK221+AK217+AK213+AK209+AK205+AK113+AK108+AK103+AK98+AK94+AK89+AK85+AK80+AK76+AK71+AK67+AK62+AK57+AK52+AK47+AK42+AK37+AK32+AK27+AK22+AK17+AK12+AK7</f>
        <v>21000</v>
      </c>
      <c r="AL224" s="142">
        <f t="shared" ref="AL224:AT224" si="413">AL221+AL217+AL213+AL209+AL205+AL113+AL108+AL103+AL98+AL94+AL89+AL85+AL80+AL76+AL71+AL67+AL62+AL57+AL52+AL47+AL42+AL37+AL32+AL27+AL22+AL17+AL12+AL7+AL158+AL168</f>
        <v>25250</v>
      </c>
      <c r="AM224" s="142">
        <f t="shared" si="413"/>
        <v>28000</v>
      </c>
      <c r="AN224" s="142">
        <f t="shared" si="413"/>
        <v>29500</v>
      </c>
      <c r="AO224" s="142">
        <f t="shared" si="413"/>
        <v>29500</v>
      </c>
      <c r="AP224" s="142">
        <f t="shared" si="413"/>
        <v>29500</v>
      </c>
      <c r="AQ224" s="142">
        <f t="shared" si="413"/>
        <v>29500</v>
      </c>
      <c r="AR224" s="142">
        <f t="shared" si="413"/>
        <v>29500</v>
      </c>
      <c r="AS224" s="142">
        <f t="shared" si="413"/>
        <v>29500</v>
      </c>
      <c r="AT224" s="142">
        <f t="shared" si="413"/>
        <v>29500</v>
      </c>
      <c r="AU224" s="143"/>
      <c r="AV224" s="210"/>
    </row>
    <row r="225" spans="1:48" ht="15.6">
      <c r="A225" s="140" t="s">
        <v>179</v>
      </c>
      <c r="B225" s="49"/>
      <c r="C225" s="50"/>
      <c r="D225" s="50"/>
      <c r="E225" s="50"/>
      <c r="F225" s="49"/>
      <c r="G225" s="51"/>
      <c r="H225" s="51"/>
      <c r="I225" s="52"/>
      <c r="J225" s="52"/>
      <c r="K225" s="56"/>
      <c r="L225" s="49"/>
      <c r="M225" s="55"/>
      <c r="N225" s="56"/>
      <c r="O225" s="141"/>
      <c r="P225" s="142">
        <f>P201+P194+P187+P180+P153+P148+P143+P138+P133+P128+P123+P118+P173+P168+P163+P158</f>
        <v>13500</v>
      </c>
      <c r="Q225" s="142">
        <f>Q201+Q194+Q187+Q180+Q153+Q148+Q143+Q138+Q133+Q128+Q123+Q118+Q173+Q168+Q163+Q158</f>
        <v>13500</v>
      </c>
      <c r="R225" s="142">
        <f>SUM(R201,R194,R187,R180,R173,R168,R153,R148,R143,R138,R133,R128,R123,R118)</f>
        <v>13500</v>
      </c>
      <c r="S225" s="142">
        <f>S201+S194+S187+S180+S153+S148+S143+S138+S133+S128+S123+S118</f>
        <v>13500</v>
      </c>
      <c r="T225" s="142">
        <f>T201+T194+T187+T180+T153+T148+T143+T138+T133+T128+T123+T118</f>
        <v>13500</v>
      </c>
      <c r="U225" s="142">
        <f>U201+U194+U187+U180+U153+U148+U143+U138+U133+U128+U123+U118</f>
        <v>13500</v>
      </c>
      <c r="V225" s="142">
        <f>V201+V194+V187+V180+V153+V148+V143+V138+V133+V128+V123+V118</f>
        <v>13500</v>
      </c>
      <c r="W225" s="142">
        <f>SUM(W194,W180,W138,W128,W118)</f>
        <v>13500</v>
      </c>
      <c r="X225" s="142">
        <f>SUM(X194,X180,X138,X128,X118)</f>
        <v>13500</v>
      </c>
      <c r="Y225" s="142">
        <f>SUM(Y194,Y180,Y138,Y128,Y118)</f>
        <v>13500</v>
      </c>
      <c r="Z225" s="142">
        <f>SUM(Z194,Z180,Z138,Z128,Z118)</f>
        <v>13500</v>
      </c>
      <c r="AA225" s="142">
        <f>SUM(AA194,AA180,AA138,AA128,AA118)</f>
        <v>13500</v>
      </c>
      <c r="AB225" s="143"/>
      <c r="AC225" s="56"/>
      <c r="AD225" s="91"/>
      <c r="AE225" s="144"/>
      <c r="AF225" s="49"/>
      <c r="AG225" s="55"/>
      <c r="AH225" s="62"/>
      <c r="AI225" s="142">
        <f>AI201+AI194+AI187+AI180+AI153+AI148+AI143+AI138+AI133+AI128+AI123+AI118+AI158+AI163</f>
        <v>13500</v>
      </c>
      <c r="AJ225" s="142">
        <f>AJ201+AJ194+AJ187+AJ180+AJ153+AJ148+AJ143+AJ138+AJ133+AJ128+AJ123+AJ118+AJ173+AJ168+AJ163+AJ158</f>
        <v>13500</v>
      </c>
      <c r="AK225" s="142">
        <f>AK201+AK194+AK168+AK173+AK180+AK187+AK153+AK148+AK143+AK138+AK133+AK128+AK123+AK118+AK158</f>
        <v>16000</v>
      </c>
      <c r="AL225" s="142">
        <f>AL201+AL194+AL187+AL180+AL153+AL148+AL143+AL138+AL133+AL128+AL123+AL118</f>
        <v>13500</v>
      </c>
      <c r="AM225" s="142">
        <f>AM194+AM180+AM153+AM148+AM138+AM128+AM118</f>
        <v>13500</v>
      </c>
      <c r="AN225" s="142">
        <f t="shared" ref="AN225:AT225" si="414">AN201+AN194+AN187+AN180+AN153+AN148+AN143+AN138+AN133+AN128+AN123+AN118</f>
        <v>13500</v>
      </c>
      <c r="AO225" s="142">
        <f t="shared" si="414"/>
        <v>13500</v>
      </c>
      <c r="AP225" s="142">
        <f t="shared" si="414"/>
        <v>13500</v>
      </c>
      <c r="AQ225" s="142">
        <f t="shared" si="414"/>
        <v>13500</v>
      </c>
      <c r="AR225" s="142">
        <f t="shared" si="414"/>
        <v>13500</v>
      </c>
      <c r="AS225" s="142">
        <f t="shared" si="414"/>
        <v>13500</v>
      </c>
      <c r="AT225" s="142">
        <f t="shared" si="414"/>
        <v>13500</v>
      </c>
      <c r="AU225" s="143"/>
      <c r="AV225" s="210"/>
    </row>
    <row r="226" spans="1:48" ht="15.6">
      <c r="A226" s="145" t="s">
        <v>180</v>
      </c>
      <c r="B226" s="146"/>
      <c r="C226" s="147"/>
      <c r="D226" s="147"/>
      <c r="E226" s="147"/>
      <c r="F226" s="146"/>
      <c r="G226" s="148"/>
      <c r="H226" s="148"/>
      <c r="I226" s="81"/>
      <c r="J226" s="81"/>
      <c r="K226" s="149"/>
      <c r="L226" s="146"/>
      <c r="M226" s="211"/>
      <c r="N226" s="149"/>
      <c r="O226" s="57"/>
      <c r="P226" s="150">
        <f t="shared" ref="P226:AA226" si="415">SUM(P221,P217,P213,P209,P205,P201,P194,P187,P180,P168,P173,P163,P158,P153,P148,P143,P138,P133,P128,P123,P118,P113,P108,P103,P98,P94,P89,P85,P80,P76,P71,P67,P62,P57,P52,P47,P42,P37,P32,P27,P22,P17,P12,P7)</f>
        <v>37000</v>
      </c>
      <c r="Q226" s="150">
        <f t="shared" si="415"/>
        <v>37000</v>
      </c>
      <c r="R226" s="150">
        <f t="shared" si="415"/>
        <v>37000</v>
      </c>
      <c r="S226" s="150">
        <f t="shared" si="415"/>
        <v>38750</v>
      </c>
      <c r="T226" s="150">
        <f t="shared" si="415"/>
        <v>41500</v>
      </c>
      <c r="U226" s="150">
        <f t="shared" si="415"/>
        <v>43000</v>
      </c>
      <c r="V226" s="150">
        <f t="shared" si="415"/>
        <v>43000</v>
      </c>
      <c r="W226" s="150">
        <f t="shared" si="415"/>
        <v>43000</v>
      </c>
      <c r="X226" s="150">
        <f t="shared" si="415"/>
        <v>43000</v>
      </c>
      <c r="Y226" s="150">
        <f t="shared" si="415"/>
        <v>43000</v>
      </c>
      <c r="Z226" s="150">
        <f t="shared" si="415"/>
        <v>43000</v>
      </c>
      <c r="AA226" s="150">
        <f t="shared" si="415"/>
        <v>43000</v>
      </c>
      <c r="AB226" s="151"/>
      <c r="AC226" s="149"/>
      <c r="AD226" s="60"/>
      <c r="AE226" s="61"/>
      <c r="AF226" s="146"/>
      <c r="AG226" s="211"/>
      <c r="AH226" s="152"/>
      <c r="AI226" s="150">
        <f t="shared" ref="AI226:AN226" si="416">AI221+AI217+AI213+AI209+AI201+AI194+AI187+AI180+AI173+AI168+AI163+AI158+AI153+AI148+AI143+AI138+AI133+AI128+AI123+AI118+AI113+AI108+AI103+AI98+AI94+AI89+AI85+AI80+AI76+AI71+AI67+AI62+AI57+AI52+AI47+AI42+AI37+AI32+AI27+AI22+AI17+AI12+AI7+AI205</f>
        <v>37000</v>
      </c>
      <c r="AJ226" s="150">
        <f t="shared" si="416"/>
        <v>37000</v>
      </c>
      <c r="AK226" s="150">
        <f t="shared" si="416"/>
        <v>37000</v>
      </c>
      <c r="AL226" s="150">
        <f t="shared" si="416"/>
        <v>38750</v>
      </c>
      <c r="AM226" s="150">
        <f t="shared" si="416"/>
        <v>41500</v>
      </c>
      <c r="AN226" s="150">
        <f t="shared" si="416"/>
        <v>43000</v>
      </c>
      <c r="AO226" s="150">
        <f>AO221+AO217+AO213+AO209+AO205+AO201+AO194+AO187+AO180+AO173+AO168+AO163+AO158+AO153+AO148+AO143+AO138+AO133+AO128+AO123+AO118+AO113+AO108+AO103+AO98+AO94+AO89+AO85+AO80+AO76+AO71+AO67+AO62+AO57+AO52+AO47+AO42+AO37+AO32+AO27+AO22+AO17+AO12+AO7</f>
        <v>43000</v>
      </c>
      <c r="AP226" s="150">
        <f>AP221+AP217+AP213+AP209+AP205+AP201+AP194+AP187+AP180+AP173+AP168+AP163+AP158+AP153+AP148+AP143+AP138+AP133+AP128+AP123+AP118+AP113+AP108+AP103+AP98+AP94+AP89+AP85+AP80+AP76+AP71+AP67+AP62+AP57+AP52+AP47+AP42+AP37+AP32+AP27+AP22+AP17+AP12+AP7</f>
        <v>43000</v>
      </c>
      <c r="AQ226" s="150">
        <f>AQ221+AQ217+AQ213+AQ209+AQ201+AQ194+AQ187+AQ180+AQ173+AQ168+AQ163+AQ158+AQ153+AQ148+AQ143+AQ138+AQ133+AQ128+AQ123+AQ118+AQ113+AQ108+AQ103+AQ98+AQ94+AQ89+AQ85+AQ80+AQ76+AQ71+AQ67+AQ62+AQ57+AQ52+AQ47+AQ42+AQ37+AQ32+AQ27+AQ22+AQ17+AQ12+AQ7+AQ205</f>
        <v>43000</v>
      </c>
      <c r="AR226" s="150">
        <f>AR221+AR217+AR213+AR209+AR201+AR194+AR187+AR180+AR173+AR168+AR163+AR158+AR153+AR148+AR143+AR138+AR133+AR128+AR123+AR118+AR113+AR108+AR103+AR98+AR94+AR89+AR85+AR80+AR76+AR71+AR67+AR62+AR57+AR52+AR47+AR42+AR37+AR32+AR27+AR22+AR17+AR12+AR7+AR205</f>
        <v>43000</v>
      </c>
      <c r="AS226" s="150">
        <f>AS221+AS217+AS213+AS209+AS201+AS194+AS187+AS180+AS173+AS168+AS163+AS158+AS153+AS148+AS143+AS138+AS133+AS128+AS123+AS118+AS113+AS108+AS103+AS98+AS94+AS89+AS85+AS80+AS76+AS71+AS67+AS62+AS57+AS52+AS47+AS42+AS37+AS32+AS27+AS22+AS17+AS12+AS7+AS205</f>
        <v>43000</v>
      </c>
      <c r="AT226" s="150">
        <f>AT221+AT217+AT213+AT209+AT201+AT194+AT187+AT180+AT173+AT168+AT163+AT158+AT153+AT148+AT143+AT138+AT133+AT128+AT123+AT118+AT113+AT108+AT103+AT98+AT94+AT89+AT85+AT80+AT76+AT71+AT67+AT62+AT57+AT52+AT47+AT42+AT37+AT32+AT27+AT22+AT17+AT12+AT7+AT205</f>
        <v>43000</v>
      </c>
      <c r="AU226" s="151"/>
      <c r="AV226" s="212"/>
    </row>
    <row r="227" spans="1:48" ht="15.6">
      <c r="A227" s="213"/>
      <c r="B227" s="214"/>
      <c r="C227" s="215"/>
      <c r="D227" s="215"/>
      <c r="E227" s="215"/>
      <c r="F227" s="214"/>
      <c r="G227" s="156"/>
      <c r="H227" s="156"/>
      <c r="I227" s="157"/>
      <c r="J227" s="157"/>
      <c r="K227" s="160"/>
      <c r="L227" s="158"/>
      <c r="M227" s="216"/>
      <c r="N227" s="160"/>
      <c r="O227" s="161"/>
      <c r="AB227" s="163"/>
      <c r="AC227" s="160"/>
      <c r="AD227" s="164"/>
      <c r="AE227" s="165"/>
      <c r="AF227" s="158"/>
      <c r="AG227" s="216"/>
      <c r="AH227" s="166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63"/>
      <c r="AV227" s="218"/>
    </row>
    <row r="228" spans="1:48" ht="15.75" customHeight="1">
      <c r="A228" s="153" t="s">
        <v>181</v>
      </c>
      <c r="B228" s="167" t="s">
        <v>182</v>
      </c>
      <c r="C228" s="168" t="s">
        <v>183</v>
      </c>
      <c r="D228" s="168" t="s">
        <v>184</v>
      </c>
      <c r="E228" s="169">
        <v>1.3</v>
      </c>
      <c r="F228" s="85">
        <v>5.0000000000000001E-3</v>
      </c>
      <c r="L228" s="171"/>
      <c r="M228" s="219"/>
      <c r="N228" s="172"/>
      <c r="O228" s="173"/>
      <c r="P228" s="220"/>
      <c r="AB228" s="217"/>
      <c r="AC228" s="217"/>
      <c r="AD228" s="217"/>
      <c r="AE228" s="217"/>
      <c r="AF228" s="217"/>
      <c r="AG228" s="221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7"/>
      <c r="AU228" s="217"/>
      <c r="AV228" s="217"/>
    </row>
    <row r="229" spans="1:48" ht="15.75" customHeight="1">
      <c r="A229" s="140" t="s">
        <v>185</v>
      </c>
      <c r="B229" s="51" t="s">
        <v>186</v>
      </c>
      <c r="C229" s="52" t="s">
        <v>187</v>
      </c>
      <c r="D229" s="52" t="s">
        <v>188</v>
      </c>
      <c r="E229" s="56">
        <v>3.22</v>
      </c>
      <c r="F229" s="84">
        <v>1.2999999999999999E-2</v>
      </c>
      <c r="L229" s="158"/>
      <c r="M229" s="216"/>
      <c r="N229" s="160"/>
      <c r="O229" s="165"/>
      <c r="P229" s="220"/>
      <c r="AB229" s="217"/>
      <c r="AC229" s="217"/>
      <c r="AD229" s="217"/>
      <c r="AE229" s="217"/>
      <c r="AF229" s="217"/>
      <c r="AG229" s="221"/>
      <c r="AH229" s="217"/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7"/>
      <c r="AT229" s="217"/>
      <c r="AU229" s="217"/>
      <c r="AV229" s="217"/>
    </row>
    <row r="230" spans="1:48" ht="15.6">
      <c r="A230" s="140" t="s">
        <v>189</v>
      </c>
      <c r="B230" s="51" t="s">
        <v>190</v>
      </c>
      <c r="C230" s="52" t="s">
        <v>191</v>
      </c>
      <c r="D230" s="52" t="s">
        <v>192</v>
      </c>
      <c r="E230" s="175">
        <f>0.52/1340.482</f>
        <v>3.8792016602983109E-4</v>
      </c>
      <c r="F230" s="84">
        <v>0</v>
      </c>
      <c r="L230" s="158"/>
      <c r="M230" s="216"/>
      <c r="N230" s="160"/>
      <c r="O230" s="165"/>
      <c r="P230" s="220"/>
      <c r="AB230" s="217"/>
      <c r="AC230" s="217"/>
      <c r="AD230" s="217"/>
      <c r="AE230" s="217"/>
      <c r="AF230" s="217"/>
      <c r="AG230" s="221"/>
      <c r="AH230" s="217"/>
      <c r="AI230" s="217"/>
      <c r="AJ230" s="217"/>
      <c r="AK230" s="217"/>
      <c r="AL230" s="217"/>
      <c r="AM230" s="217"/>
      <c r="AN230" s="217"/>
      <c r="AO230" s="217"/>
      <c r="AP230" s="217"/>
      <c r="AQ230" s="217"/>
      <c r="AR230" s="217"/>
      <c r="AS230" s="217"/>
      <c r="AT230" s="217"/>
      <c r="AU230" s="217"/>
      <c r="AV230" s="217"/>
    </row>
    <row r="231" spans="1:48" ht="52.5" customHeight="1">
      <c r="A231" s="140" t="s">
        <v>193</v>
      </c>
      <c r="B231" s="346" t="s">
        <v>194</v>
      </c>
      <c r="C231" s="347"/>
      <c r="D231" s="348"/>
      <c r="E231" s="346" t="s">
        <v>195</v>
      </c>
      <c r="F231" s="348"/>
      <c r="L231" s="158"/>
      <c r="M231" s="216"/>
      <c r="N231" s="160"/>
      <c r="O231" s="165"/>
      <c r="P231" s="173"/>
      <c r="Q231"/>
      <c r="R231"/>
      <c r="S231"/>
      <c r="T231"/>
      <c r="U231"/>
      <c r="V231"/>
      <c r="W231"/>
      <c r="X231"/>
      <c r="Y231"/>
      <c r="Z231"/>
      <c r="AA231"/>
      <c r="AB231"/>
      <c r="AF231"/>
      <c r="AG231" s="221"/>
      <c r="AH231"/>
      <c r="AU231"/>
      <c r="AV231"/>
    </row>
    <row r="232" spans="1:48" ht="22.9">
      <c r="A232" s="110" t="s">
        <v>196</v>
      </c>
      <c r="B232" s="176">
        <v>0.74570000000000003</v>
      </c>
      <c r="G232" s="116"/>
      <c r="H232" s="116"/>
      <c r="I232" s="177"/>
      <c r="J232" s="177"/>
      <c r="K232" s="116"/>
      <c r="L232" s="177"/>
      <c r="M232" s="117"/>
      <c r="N232" s="178"/>
      <c r="O232" s="116"/>
      <c r="AB232" s="217"/>
      <c r="AC232" s="217"/>
      <c r="AD232" s="217"/>
      <c r="AE232" s="217"/>
      <c r="AF232" s="217"/>
      <c r="AG232" s="221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7"/>
      <c r="AU232" s="217"/>
      <c r="AV232" s="217"/>
    </row>
    <row r="233" spans="1:48" ht="22.9">
      <c r="G233" s="116"/>
      <c r="H233" s="116"/>
      <c r="I233" s="177"/>
      <c r="J233" s="177"/>
      <c r="K233" s="116"/>
      <c r="L233" s="177"/>
      <c r="M233" s="117"/>
      <c r="N233" s="178"/>
      <c r="AC233" s="116"/>
      <c r="AD233" s="116"/>
      <c r="AE233" s="116"/>
      <c r="AF233" s="177"/>
      <c r="AG233" s="117"/>
      <c r="AH233" s="180"/>
    </row>
    <row r="234" spans="1:48" ht="22.9">
      <c r="G234" s="116"/>
      <c r="H234" s="116"/>
      <c r="I234" s="177"/>
      <c r="J234" s="177"/>
      <c r="K234" s="116"/>
      <c r="L234" s="177"/>
      <c r="M234" s="117"/>
      <c r="N234" s="178"/>
      <c r="O234" s="116"/>
      <c r="AC234" s="116"/>
      <c r="AD234" s="116"/>
      <c r="AE234" s="116"/>
      <c r="AF234" s="177"/>
      <c r="AG234" s="117"/>
      <c r="AH234" s="180"/>
    </row>
    <row r="235" spans="1:48" ht="22.9">
      <c r="G235" s="116"/>
      <c r="H235" s="116"/>
      <c r="I235" s="177"/>
      <c r="J235" s="177"/>
      <c r="K235" s="116"/>
      <c r="L235" s="177"/>
      <c r="M235" s="117"/>
      <c r="N235" s="178"/>
      <c r="O235" s="116"/>
      <c r="AC235" s="116"/>
      <c r="AD235" s="116"/>
      <c r="AE235" s="116"/>
      <c r="AF235" s="177"/>
      <c r="AG235" s="117"/>
      <c r="AH235" s="180"/>
    </row>
    <row r="236" spans="1:48" ht="22.9">
      <c r="G236" s="116"/>
      <c r="H236" s="116"/>
      <c r="I236" s="177"/>
      <c r="J236" s="177"/>
      <c r="K236" s="116"/>
      <c r="L236" s="177"/>
      <c r="M236" s="117"/>
      <c r="N236" s="178"/>
      <c r="O236" s="116"/>
      <c r="AC236" s="116"/>
      <c r="AD236" s="116"/>
      <c r="AE236" s="116"/>
      <c r="AF236" s="177"/>
      <c r="AG236" s="117"/>
      <c r="AH236" s="180"/>
    </row>
    <row r="237" spans="1:48" ht="22.9">
      <c r="G237" s="116"/>
      <c r="H237" s="116"/>
      <c r="I237" s="177"/>
      <c r="J237" s="177"/>
      <c r="K237" s="116"/>
      <c r="AC237" s="116"/>
      <c r="AD237" s="116"/>
      <c r="AE237" s="116"/>
    </row>
    <row r="238" spans="1:48" ht="22.9">
      <c r="G238" s="116"/>
      <c r="H238" s="116"/>
      <c r="I238" s="177"/>
      <c r="J238" s="177"/>
      <c r="K238" s="116"/>
      <c r="AC238" s="116"/>
      <c r="AD238" s="116"/>
      <c r="AE238" s="116"/>
    </row>
    <row r="239" spans="1:48" ht="22.9">
      <c r="G239" s="116"/>
      <c r="H239" s="116"/>
      <c r="I239" s="177"/>
      <c r="J239" s="177"/>
      <c r="K239" s="116"/>
      <c r="AC239" s="116"/>
      <c r="AD239" s="116"/>
      <c r="AE239" s="116"/>
    </row>
    <row r="240" spans="1:48" ht="22.9">
      <c r="G240" s="116"/>
      <c r="H240" s="116"/>
      <c r="I240" s="177"/>
      <c r="J240" s="177"/>
      <c r="K240" s="116"/>
      <c r="AC240" s="116"/>
      <c r="AD240" s="116"/>
      <c r="AE240" s="116"/>
    </row>
    <row r="241" spans="3:38" ht="22.9">
      <c r="G241" s="116"/>
      <c r="H241" s="116"/>
      <c r="I241" s="177"/>
      <c r="J241" s="177"/>
      <c r="K241" s="116"/>
      <c r="AC241" s="116"/>
      <c r="AD241" s="116"/>
      <c r="AE241" s="116"/>
    </row>
    <row r="242" spans="3:38" ht="22.9">
      <c r="G242" s="116"/>
      <c r="H242" s="116"/>
      <c r="I242" s="177"/>
      <c r="J242" s="177"/>
      <c r="K242" s="116"/>
      <c r="AC242" s="116"/>
      <c r="AD242" s="116"/>
      <c r="AE242" s="116"/>
    </row>
    <row r="243" spans="3:38" ht="22.9">
      <c r="G243" s="116"/>
      <c r="H243" s="116"/>
      <c r="I243" s="177"/>
      <c r="J243" s="177"/>
      <c r="K243" s="116"/>
      <c r="AC243" s="116"/>
      <c r="AD243" s="116"/>
      <c r="AE243" s="116"/>
    </row>
    <row r="244" spans="3:38" ht="22.9">
      <c r="G244" s="116"/>
      <c r="H244" s="116"/>
      <c r="I244" s="177"/>
      <c r="J244" s="177"/>
      <c r="K244" s="116"/>
      <c r="AC244" s="116"/>
      <c r="AD244" s="116"/>
      <c r="AE244" s="116"/>
    </row>
    <row r="245" spans="3:38" ht="22.9">
      <c r="G245" s="116"/>
      <c r="H245" s="116"/>
      <c r="I245" s="177"/>
      <c r="J245" s="177"/>
      <c r="K245" s="116"/>
      <c r="AC245" s="116"/>
      <c r="AD245" s="116"/>
      <c r="AE245" s="116"/>
    </row>
    <row r="246" spans="3:38" ht="22.9">
      <c r="G246" s="116"/>
      <c r="H246" s="116"/>
      <c r="I246" s="177"/>
      <c r="J246" s="177"/>
      <c r="K246" s="116"/>
      <c r="AC246" s="116"/>
      <c r="AD246" s="116"/>
      <c r="AE246" s="116"/>
    </row>
    <row r="247" spans="3:38" ht="22.9">
      <c r="G247" s="116"/>
      <c r="H247" s="116"/>
      <c r="I247" s="177"/>
      <c r="J247" s="177"/>
      <c r="K247" s="116"/>
      <c r="AC247" s="116"/>
      <c r="AD247" s="116"/>
      <c r="AE247" s="116"/>
    </row>
    <row r="248" spans="3:38" ht="44.45">
      <c r="C248" s="184"/>
      <c r="D248" s="184"/>
      <c r="E248" s="184"/>
      <c r="F248" s="184"/>
      <c r="G248" s="116"/>
      <c r="H248" s="116"/>
      <c r="I248" s="177"/>
      <c r="J248" s="177"/>
      <c r="K248" s="116"/>
      <c r="L248" s="185"/>
      <c r="M248" s="181"/>
      <c r="N248" s="186"/>
      <c r="O248" s="184"/>
      <c r="P248" s="223"/>
      <c r="Q248" s="223"/>
      <c r="R248" s="223"/>
      <c r="S248" s="223"/>
      <c r="AC248" s="116"/>
      <c r="AD248" s="184"/>
      <c r="AE248" s="184"/>
      <c r="AF248" s="185"/>
      <c r="AG248" s="181"/>
      <c r="AH248" s="187"/>
      <c r="AI248" s="184"/>
      <c r="AJ248" s="184"/>
      <c r="AK248" s="184"/>
      <c r="AL248" s="184"/>
    </row>
    <row r="249" spans="3:38" ht="44.45">
      <c r="C249" s="184"/>
      <c r="D249" s="184"/>
      <c r="E249" s="184"/>
      <c r="F249" s="184"/>
      <c r="G249" s="116"/>
      <c r="H249" s="116"/>
      <c r="I249" s="177"/>
      <c r="J249" s="177"/>
      <c r="K249" s="116"/>
      <c r="L249" s="185"/>
      <c r="M249" s="181"/>
      <c r="N249" s="186"/>
      <c r="O249" s="184"/>
      <c r="P249" s="223"/>
      <c r="Q249" s="223"/>
      <c r="R249" s="223"/>
      <c r="S249" s="223"/>
      <c r="AC249" s="116"/>
      <c r="AD249" s="184"/>
      <c r="AE249" s="184"/>
      <c r="AF249" s="185"/>
      <c r="AG249" s="181"/>
      <c r="AH249" s="187"/>
      <c r="AI249" s="184"/>
      <c r="AJ249" s="184"/>
      <c r="AK249" s="184"/>
      <c r="AL249" s="184"/>
    </row>
    <row r="250" spans="3:38" ht="44.45">
      <c r="C250" s="184"/>
      <c r="D250" s="184"/>
      <c r="E250" s="184"/>
      <c r="F250" s="184"/>
      <c r="G250" s="116"/>
      <c r="H250" s="116"/>
      <c r="I250" s="177"/>
      <c r="J250" s="177"/>
      <c r="K250" s="116"/>
      <c r="L250" s="185"/>
      <c r="M250" s="181"/>
      <c r="N250" s="186"/>
      <c r="O250" s="184"/>
      <c r="P250" s="223"/>
      <c r="Q250" s="223"/>
      <c r="R250" s="223"/>
      <c r="S250" s="223"/>
      <c r="AC250" s="116"/>
      <c r="AD250" s="184"/>
      <c r="AE250" s="184"/>
      <c r="AF250" s="185"/>
      <c r="AG250" s="181"/>
      <c r="AH250" s="187"/>
      <c r="AI250" s="184"/>
      <c r="AJ250" s="184"/>
      <c r="AK250" s="184"/>
      <c r="AL250" s="184"/>
    </row>
    <row r="251" spans="3:38" ht="44.45">
      <c r="C251" s="184"/>
      <c r="D251" s="184"/>
      <c r="E251" s="184"/>
      <c r="F251" s="184"/>
      <c r="G251" s="116"/>
      <c r="H251" s="116"/>
      <c r="I251" s="177"/>
      <c r="J251" s="177"/>
      <c r="K251" s="116"/>
      <c r="L251" s="185"/>
      <c r="M251" s="181"/>
      <c r="N251" s="186"/>
      <c r="O251" s="184"/>
      <c r="P251" s="223"/>
      <c r="Q251" s="223"/>
      <c r="R251" s="223"/>
      <c r="S251" s="223"/>
      <c r="AC251" s="116"/>
      <c r="AD251" s="184"/>
      <c r="AE251" s="184"/>
      <c r="AF251" s="185"/>
      <c r="AG251" s="181"/>
      <c r="AH251" s="187"/>
      <c r="AI251" s="184"/>
      <c r="AJ251" s="184"/>
      <c r="AK251" s="184"/>
      <c r="AL251" s="184"/>
    </row>
    <row r="252" spans="3:38" ht="44.45">
      <c r="C252" s="184"/>
      <c r="D252" s="184"/>
      <c r="E252" s="184"/>
      <c r="F252" s="184"/>
      <c r="G252" s="116"/>
      <c r="H252" s="116"/>
      <c r="I252" s="177"/>
      <c r="J252" s="177"/>
      <c r="K252" s="116"/>
      <c r="L252" s="185"/>
      <c r="M252" s="181"/>
      <c r="N252" s="186"/>
      <c r="O252" s="184"/>
      <c r="P252" s="223"/>
      <c r="Q252" s="223"/>
      <c r="R252" s="223"/>
      <c r="S252" s="223"/>
      <c r="AC252" s="116"/>
      <c r="AD252" s="184"/>
      <c r="AE252" s="184"/>
      <c r="AF252" s="185"/>
      <c r="AG252" s="181"/>
      <c r="AH252" s="187"/>
      <c r="AI252" s="184"/>
      <c r="AJ252" s="184"/>
      <c r="AK252" s="184"/>
      <c r="AL252" s="184"/>
    </row>
    <row r="253" spans="3:38" ht="44.45">
      <c r="C253" s="184"/>
      <c r="D253" s="184"/>
      <c r="E253" s="184"/>
      <c r="F253" s="184"/>
      <c r="G253" s="116"/>
      <c r="H253" s="116"/>
      <c r="I253" s="177"/>
      <c r="J253" s="177"/>
      <c r="K253" s="116"/>
      <c r="L253" s="185"/>
      <c r="M253" s="181"/>
      <c r="N253" s="186"/>
      <c r="O253" s="184"/>
      <c r="P253" s="223"/>
      <c r="Q253" s="223"/>
      <c r="R253" s="223"/>
      <c r="S253" s="223"/>
      <c r="AC253" s="116"/>
      <c r="AD253" s="184"/>
      <c r="AE253" s="184"/>
      <c r="AF253" s="185"/>
      <c r="AG253" s="181"/>
      <c r="AH253" s="187"/>
      <c r="AI253" s="184"/>
      <c r="AJ253" s="184"/>
      <c r="AK253" s="184"/>
      <c r="AL253" s="184"/>
    </row>
    <row r="254" spans="3:38" ht="44.45">
      <c r="C254" s="184"/>
      <c r="D254" s="184"/>
      <c r="E254" s="184"/>
      <c r="F254" s="184"/>
      <c r="G254" s="116"/>
      <c r="H254" s="116"/>
      <c r="I254" s="177"/>
      <c r="J254" s="177"/>
      <c r="K254" s="116"/>
      <c r="L254" s="185"/>
      <c r="M254" s="181"/>
      <c r="N254" s="186"/>
      <c r="O254" s="184"/>
      <c r="P254" s="223"/>
      <c r="Q254" s="223"/>
      <c r="R254" s="223"/>
      <c r="S254" s="223"/>
      <c r="AC254" s="116"/>
      <c r="AD254" s="184"/>
      <c r="AE254" s="184"/>
      <c r="AF254" s="185"/>
      <c r="AG254" s="181"/>
      <c r="AH254" s="187"/>
      <c r="AI254" s="184"/>
      <c r="AJ254" s="184"/>
      <c r="AK254" s="184"/>
      <c r="AL254" s="184"/>
    </row>
    <row r="255" spans="3:38" ht="44.45">
      <c r="C255" s="184"/>
      <c r="D255" s="184"/>
      <c r="E255" s="184"/>
      <c r="F255" s="184"/>
      <c r="G255" s="116"/>
      <c r="H255" s="116"/>
      <c r="I255" s="177"/>
      <c r="J255" s="177"/>
      <c r="K255" s="116"/>
      <c r="L255" s="185"/>
      <c r="M255" s="181"/>
      <c r="N255" s="186"/>
      <c r="O255" s="184"/>
      <c r="P255" s="223"/>
      <c r="Q255" s="223"/>
      <c r="R255" s="223"/>
      <c r="S255" s="223"/>
      <c r="AC255" s="116"/>
      <c r="AD255" s="184"/>
      <c r="AE255" s="184"/>
      <c r="AF255" s="185"/>
      <c r="AG255" s="181"/>
      <c r="AH255" s="187"/>
      <c r="AI255" s="184"/>
      <c r="AJ255" s="184"/>
      <c r="AK255" s="184"/>
      <c r="AL255" s="184"/>
    </row>
    <row r="256" spans="3:38" ht="22.9">
      <c r="G256" s="116"/>
      <c r="H256" s="116"/>
      <c r="I256" s="177"/>
      <c r="J256" s="177"/>
      <c r="K256" s="116"/>
      <c r="AC256" s="116"/>
    </row>
    <row r="257" spans="7:29" ht="22.9">
      <c r="G257" s="116"/>
      <c r="H257" s="116"/>
      <c r="I257" s="177"/>
      <c r="J257" s="177"/>
      <c r="K257" s="116"/>
      <c r="AC257" s="116"/>
    </row>
    <row r="258" spans="7:29" ht="22.9">
      <c r="G258" s="116"/>
      <c r="H258" s="116"/>
      <c r="I258" s="177"/>
      <c r="J258" s="177"/>
      <c r="K258" s="116"/>
      <c r="AC258" s="116"/>
    </row>
    <row r="259" spans="7:29" ht="22.9">
      <c r="G259" s="116"/>
      <c r="H259" s="116"/>
      <c r="I259" s="177"/>
      <c r="J259" s="177"/>
      <c r="K259" s="116"/>
      <c r="AC259" s="116"/>
    </row>
    <row r="260" spans="7:29" ht="22.9">
      <c r="G260" s="116"/>
      <c r="H260" s="116"/>
      <c r="I260" s="177"/>
      <c r="J260" s="177"/>
      <c r="K260" s="116"/>
      <c r="AC260" s="116"/>
    </row>
    <row r="261" spans="7:29" ht="22.9">
      <c r="G261" s="116"/>
      <c r="H261" s="116"/>
      <c r="I261" s="177"/>
      <c r="J261" s="177"/>
      <c r="K261" s="116"/>
      <c r="AC261" s="116"/>
    </row>
    <row r="262" spans="7:29" ht="22.9">
      <c r="G262" s="116"/>
      <c r="H262" s="116"/>
      <c r="I262" s="177"/>
      <c r="J262" s="177"/>
      <c r="K262" s="116"/>
      <c r="AC262" s="116"/>
    </row>
    <row r="263" spans="7:29" ht="22.9">
      <c r="G263" s="116"/>
      <c r="H263" s="116"/>
      <c r="I263" s="177"/>
      <c r="J263" s="177"/>
      <c r="K263" s="116"/>
      <c r="AC263" s="116"/>
    </row>
    <row r="264" spans="7:29" ht="22.9">
      <c r="G264" s="116"/>
      <c r="H264" s="116"/>
      <c r="I264" s="177"/>
      <c r="J264" s="177"/>
      <c r="K264" s="116"/>
      <c r="AC264" s="116"/>
    </row>
    <row r="265" spans="7:29" ht="22.9">
      <c r="G265" s="116"/>
      <c r="H265" s="116"/>
      <c r="I265" s="177"/>
      <c r="J265" s="177"/>
      <c r="K265" s="116"/>
      <c r="AC265" s="116"/>
    </row>
    <row r="266" spans="7:29" ht="22.9">
      <c r="G266" s="116"/>
      <c r="H266" s="116"/>
      <c r="I266" s="177"/>
      <c r="J266" s="177"/>
      <c r="K266" s="116"/>
      <c r="AC266" s="116"/>
    </row>
    <row r="267" spans="7:29" ht="22.9">
      <c r="G267" s="116"/>
      <c r="H267" s="116"/>
      <c r="I267" s="177"/>
      <c r="J267" s="177"/>
      <c r="K267" s="116"/>
      <c r="AC267" s="116"/>
    </row>
    <row r="268" spans="7:29" ht="22.9">
      <c r="G268" s="116"/>
      <c r="H268" s="116"/>
      <c r="I268" s="177"/>
      <c r="J268" s="177"/>
      <c r="K268" s="116"/>
      <c r="AC268" s="116"/>
    </row>
    <row r="269" spans="7:29" ht="22.9">
      <c r="G269" s="116"/>
      <c r="H269" s="116"/>
      <c r="I269" s="177"/>
      <c r="J269" s="177"/>
      <c r="K269" s="116"/>
      <c r="AC269" s="116"/>
    </row>
    <row r="270" spans="7:29" ht="22.9">
      <c r="G270" s="116"/>
      <c r="H270" s="116"/>
      <c r="I270" s="177"/>
      <c r="J270" s="177"/>
      <c r="K270" s="116"/>
      <c r="AC270" s="116"/>
    </row>
    <row r="271" spans="7:29" ht="22.9">
      <c r="G271" s="116"/>
      <c r="H271" s="116"/>
      <c r="I271" s="177"/>
      <c r="J271" s="177"/>
      <c r="K271" s="116"/>
      <c r="AC271" s="116"/>
    </row>
    <row r="272" spans="7:29" ht="22.9">
      <c r="G272" s="116"/>
      <c r="H272" s="116"/>
      <c r="I272" s="177"/>
      <c r="J272" s="177"/>
      <c r="K272" s="116"/>
      <c r="AC272" s="116"/>
    </row>
    <row r="273" spans="7:29" ht="22.9">
      <c r="G273" s="116"/>
      <c r="H273" s="116"/>
      <c r="I273" s="177"/>
      <c r="J273" s="177"/>
      <c r="K273" s="116"/>
      <c r="AC273" s="116"/>
    </row>
    <row r="274" spans="7:29" ht="22.9">
      <c r="G274" s="116"/>
      <c r="H274" s="116"/>
      <c r="I274" s="177"/>
      <c r="J274" s="177"/>
      <c r="K274" s="116"/>
      <c r="AC274" s="116"/>
    </row>
    <row r="275" spans="7:29" ht="22.9">
      <c r="G275" s="116"/>
      <c r="H275" s="116"/>
      <c r="I275" s="177"/>
      <c r="J275" s="177"/>
      <c r="K275" s="116"/>
      <c r="AC275" s="116"/>
    </row>
    <row r="276" spans="7:29" ht="22.9">
      <c r="G276" s="116"/>
      <c r="H276" s="116"/>
      <c r="I276" s="177"/>
      <c r="J276" s="177"/>
      <c r="K276" s="116"/>
      <c r="AC276" s="116"/>
    </row>
    <row r="277" spans="7:29" ht="22.9">
      <c r="G277" s="116"/>
      <c r="H277" s="116"/>
      <c r="I277" s="177"/>
      <c r="J277" s="177"/>
      <c r="K277" s="116"/>
      <c r="AC277" s="116"/>
    </row>
  </sheetData>
  <sheetProtection algorithmName="SHA-512" hashValue="AY8vSyvFxHWJSwzAqhorIn1ycP899T044wFeBSf5MxQ192KNx9EEdtV4XbpfAZwRq37aNHQm9lEpcHytWjbfHg==" saltValue="ipO0JspfIUTPps6qTWIVhA==" spinCount="100000" sheet="1" objects="1" scenarios="1"/>
  <mergeCells count="5">
    <mergeCell ref="AI1:AT1"/>
    <mergeCell ref="B231:D231"/>
    <mergeCell ref="E231:F231"/>
    <mergeCell ref="P1:AA1"/>
    <mergeCell ref="AD1:AE1"/>
  </mergeCells>
  <dataValidations disablePrompts="1" count="1">
    <dataValidation type="list" allowBlank="1" showInputMessage="1" showErrorMessage="1" sqref="B3:B227" xr:uid="{137BA669-8F4F-498A-BF81-461F6B80C9B5}">
      <formula1>#REF!</formula1>
    </dataValidation>
  </dataValidations>
  <pageMargins left="0.25" right="0.25" top="0.75" bottom="0.75" header="0.3" footer="0.3"/>
  <pageSetup paperSize="4" scale="31" fitToHeight="0" orientation="portrait" horizontalDpi="4294967293" verticalDpi="4294967293" r:id="rId1"/>
  <headerFooter>
    <oddHeader>&amp;L&amp;"Arial,Regular"&amp;16WETA ACE Plan - ACE Low Calculations</oddHeader>
    <oddFooter>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4975-9FE7-4B17-94B7-F06A62C2E1FB}">
  <sheetPr>
    <pageSetUpPr fitToPage="1"/>
  </sheetPr>
  <dimension ref="A1:BD283"/>
  <sheetViews>
    <sheetView zoomScale="70" zoomScaleNormal="70" workbookViewId="0">
      <pane xSplit="1" ySplit="2" topLeftCell="B207" activePane="bottomRight" state="frozen"/>
      <selection pane="bottomRight" activeCell="Q33" sqref="Q33"/>
      <selection pane="bottomLeft" activeCell="A3" sqref="A3"/>
      <selection pane="topRight" activeCell="B1" sqref="B1"/>
    </sheetView>
  </sheetViews>
  <sheetFormatPr defaultColWidth="9.140625" defaultRowHeight="14.45"/>
  <cols>
    <col min="1" max="1" width="40.140625" customWidth="1"/>
    <col min="2" max="2" width="13.140625" customWidth="1"/>
    <col min="3" max="3" width="15.28515625" customWidth="1"/>
    <col min="4" max="4" width="21.28515625" customWidth="1"/>
    <col min="5" max="5" width="23.28515625" customWidth="1"/>
    <col min="6" max="6" width="11.7109375" customWidth="1"/>
    <col min="7" max="7" width="10.85546875" customWidth="1"/>
    <col min="8" max="8" width="10.140625" customWidth="1"/>
    <col min="9" max="9" width="18.85546875" style="170" customWidth="1"/>
    <col min="10" max="10" width="15.140625" style="170" customWidth="1"/>
    <col min="11" max="11" width="15.7109375" customWidth="1"/>
    <col min="12" max="12" width="15.7109375" style="170" customWidth="1"/>
    <col min="13" max="13" width="12.140625" style="159" customWidth="1"/>
    <col min="14" max="14" width="15.7109375" style="182" customWidth="1"/>
    <col min="15" max="15" width="15.7109375" customWidth="1"/>
    <col min="16" max="16" width="16.28515625" customWidth="1"/>
    <col min="17" max="27" width="10.7109375" customWidth="1"/>
    <col min="28" max="28" width="20.7109375" style="222" customWidth="1"/>
    <col min="29" max="29" width="15.7109375" customWidth="1"/>
    <col min="30" max="30" width="15.85546875" customWidth="1"/>
    <col min="31" max="31" width="15.7109375" customWidth="1"/>
    <col min="32" max="32" width="15.7109375" style="170" customWidth="1"/>
    <col min="33" max="33" width="12.140625" style="159" customWidth="1"/>
    <col min="34" max="34" width="15.7109375" style="183" customWidth="1"/>
    <col min="35" max="35" width="16.28515625" customWidth="1"/>
    <col min="36" max="46" width="10.7109375" customWidth="1"/>
    <col min="47" max="48" width="20.7109375" style="222" customWidth="1"/>
    <col min="49" max="56" width="28.85546875" customWidth="1"/>
  </cols>
  <sheetData>
    <row r="1" spans="1:56" ht="29.45" thickBot="1">
      <c r="A1" s="19"/>
      <c r="B1" s="19"/>
      <c r="C1" s="19"/>
      <c r="D1" s="19"/>
      <c r="E1" s="19"/>
      <c r="F1" s="19"/>
      <c r="G1" s="19"/>
      <c r="H1" s="19"/>
      <c r="I1" s="20"/>
      <c r="J1" s="20"/>
      <c r="K1" s="21" t="s">
        <v>20</v>
      </c>
      <c r="L1" s="20"/>
      <c r="M1" s="22"/>
      <c r="N1" s="23"/>
      <c r="O1" s="19"/>
      <c r="P1" s="343" t="s">
        <v>21</v>
      </c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188"/>
      <c r="AC1" s="21" t="s">
        <v>20</v>
      </c>
      <c r="AD1" s="344" t="s">
        <v>22</v>
      </c>
      <c r="AE1" s="345"/>
      <c r="AF1" s="20"/>
      <c r="AG1" s="22"/>
      <c r="AH1" s="25"/>
      <c r="AI1" s="343" t="s">
        <v>21</v>
      </c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188"/>
      <c r="AV1" s="188"/>
    </row>
    <row r="2" spans="1:56" ht="69.599999999999994">
      <c r="A2" s="26" t="s">
        <v>23</v>
      </c>
      <c r="B2" s="27" t="s">
        <v>24</v>
      </c>
      <c r="C2" s="28" t="s">
        <v>25</v>
      </c>
      <c r="D2" s="28" t="s">
        <v>26</v>
      </c>
      <c r="E2" s="29" t="s">
        <v>27</v>
      </c>
      <c r="F2" s="27" t="s">
        <v>28</v>
      </c>
      <c r="G2" s="30" t="s">
        <v>29</v>
      </c>
      <c r="H2" s="31" t="s">
        <v>30</v>
      </c>
      <c r="I2" s="32" t="s">
        <v>31</v>
      </c>
      <c r="J2" s="33" t="s">
        <v>32</v>
      </c>
      <c r="K2" s="34" t="s">
        <v>33</v>
      </c>
      <c r="L2" s="35" t="s">
        <v>34</v>
      </c>
      <c r="M2" s="36" t="s">
        <v>35</v>
      </c>
      <c r="N2" s="37" t="s">
        <v>36</v>
      </c>
      <c r="O2" s="35" t="s">
        <v>37</v>
      </c>
      <c r="P2" s="38" t="s">
        <v>38</v>
      </c>
      <c r="Q2" s="39">
        <v>2024</v>
      </c>
      <c r="R2" s="39">
        <v>2025</v>
      </c>
      <c r="S2" s="39">
        <v>2026</v>
      </c>
      <c r="T2" s="39">
        <v>2027</v>
      </c>
      <c r="U2" s="39">
        <v>2028</v>
      </c>
      <c r="V2" s="39">
        <v>2029</v>
      </c>
      <c r="W2" s="39">
        <v>2030</v>
      </c>
      <c r="X2" s="39">
        <v>2031</v>
      </c>
      <c r="Y2" s="39">
        <v>2032</v>
      </c>
      <c r="Z2" s="39">
        <v>2033</v>
      </c>
      <c r="AA2" s="39">
        <v>2034</v>
      </c>
      <c r="AB2" s="224" t="s">
        <v>39</v>
      </c>
      <c r="AC2" s="41" t="s">
        <v>40</v>
      </c>
      <c r="AD2" s="42" t="s">
        <v>41</v>
      </c>
      <c r="AE2" s="42" t="s">
        <v>42</v>
      </c>
      <c r="AF2" s="42" t="s">
        <v>43</v>
      </c>
      <c r="AG2" s="42" t="s">
        <v>44</v>
      </c>
      <c r="AH2" s="42" t="s">
        <v>45</v>
      </c>
      <c r="AI2" s="43" t="s">
        <v>38</v>
      </c>
      <c r="AJ2" s="44">
        <v>2024</v>
      </c>
      <c r="AK2" s="44">
        <v>2025</v>
      </c>
      <c r="AL2" s="44">
        <v>2026</v>
      </c>
      <c r="AM2" s="44">
        <v>2027</v>
      </c>
      <c r="AN2" s="44">
        <v>2028</v>
      </c>
      <c r="AO2" s="44">
        <v>2029</v>
      </c>
      <c r="AP2" s="44">
        <v>2030</v>
      </c>
      <c r="AQ2" s="44">
        <v>2031</v>
      </c>
      <c r="AR2" s="44">
        <v>2032</v>
      </c>
      <c r="AS2" s="44">
        <v>2033</v>
      </c>
      <c r="AT2" s="44">
        <v>2034</v>
      </c>
      <c r="AU2" s="225" t="s">
        <v>46</v>
      </c>
      <c r="AV2" s="192" t="s">
        <v>47</v>
      </c>
      <c r="AW2" s="47"/>
      <c r="AX2" s="47"/>
      <c r="AY2" s="47"/>
      <c r="AZ2" s="47"/>
      <c r="BA2" s="47"/>
      <c r="BB2" s="47"/>
      <c r="BC2" s="47"/>
      <c r="BD2" s="47"/>
    </row>
    <row r="3" spans="1:56" ht="15.6">
      <c r="A3" s="48" t="s">
        <v>48</v>
      </c>
      <c r="B3" s="49" t="s">
        <v>49</v>
      </c>
      <c r="C3" s="50" t="s">
        <v>50</v>
      </c>
      <c r="D3" s="50" t="s">
        <v>51</v>
      </c>
      <c r="E3" s="50" t="s">
        <v>51</v>
      </c>
      <c r="F3" s="49">
        <v>2021</v>
      </c>
      <c r="G3" s="51">
        <v>1450</v>
      </c>
      <c r="H3" s="51">
        <v>4</v>
      </c>
      <c r="I3" s="52">
        <v>2028</v>
      </c>
      <c r="J3" s="53">
        <f>I3+2</f>
        <v>2030</v>
      </c>
      <c r="K3" s="54">
        <v>1.04</v>
      </c>
      <c r="L3" s="49">
        <v>0.31</v>
      </c>
      <c r="M3" s="55">
        <v>0</v>
      </c>
      <c r="N3" s="56">
        <f>((K3*G3)*L3)*0.00220462*(1-M3)</f>
        <v>1.0306157576000001</v>
      </c>
      <c r="O3" s="57"/>
      <c r="P3" s="226">
        <f>P$7*$N3</f>
        <v>2576.5393940000004</v>
      </c>
      <c r="Q3" s="226">
        <f t="shared" ref="Q3:AA3" si="0">Q$7*$N3</f>
        <v>2576.5393940000004</v>
      </c>
      <c r="R3" s="226">
        <f t="shared" si="0"/>
        <v>2576.5393940000004</v>
      </c>
      <c r="S3" s="226">
        <f t="shared" si="0"/>
        <v>2061.2315152000001</v>
      </c>
      <c r="T3" s="226">
        <f t="shared" si="0"/>
        <v>0</v>
      </c>
      <c r="U3" s="226">
        <f t="shared" si="0"/>
        <v>0</v>
      </c>
      <c r="V3" s="226">
        <f t="shared" si="0"/>
        <v>0</v>
      </c>
      <c r="W3" s="226">
        <f t="shared" si="0"/>
        <v>0</v>
      </c>
      <c r="X3" s="226">
        <f t="shared" si="0"/>
        <v>0</v>
      </c>
      <c r="Y3" s="226">
        <f t="shared" si="0"/>
        <v>0</v>
      </c>
      <c r="Z3" s="226">
        <f t="shared" si="0"/>
        <v>0</v>
      </c>
      <c r="AA3" s="226">
        <f t="shared" si="0"/>
        <v>0</v>
      </c>
      <c r="AB3" s="227">
        <f>SUM(P3:AA3)</f>
        <v>9790.8496972000012</v>
      </c>
      <c r="AC3" s="54">
        <v>0.03</v>
      </c>
      <c r="AD3" s="60"/>
      <c r="AE3" s="61"/>
      <c r="AF3" s="49">
        <v>0.31</v>
      </c>
      <c r="AG3" s="55">
        <v>0.3</v>
      </c>
      <c r="AH3" s="62">
        <f>((SUM(AC3:AE3)*G3)*AF3)*0.00220462*(1-AG3)</f>
        <v>2.081051049E-2</v>
      </c>
      <c r="AI3" s="226">
        <f>AI7*$AH3</f>
        <v>52.026276224999997</v>
      </c>
      <c r="AJ3" s="226">
        <f t="shared" ref="AJ3:AT3" si="1">AJ7*$AH3</f>
        <v>52.026276224999997</v>
      </c>
      <c r="AK3" s="226">
        <f t="shared" si="1"/>
        <v>52.026276224999997</v>
      </c>
      <c r="AL3" s="226">
        <f t="shared" si="1"/>
        <v>41.621020979999997</v>
      </c>
      <c r="AM3" s="226">
        <f t="shared" si="1"/>
        <v>0</v>
      </c>
      <c r="AN3" s="226">
        <f t="shared" si="1"/>
        <v>0</v>
      </c>
      <c r="AO3" s="226">
        <f t="shared" si="1"/>
        <v>0</v>
      </c>
      <c r="AP3" s="226">
        <f t="shared" si="1"/>
        <v>0</v>
      </c>
      <c r="AQ3" s="226">
        <f t="shared" si="1"/>
        <v>0</v>
      </c>
      <c r="AR3" s="226">
        <f t="shared" si="1"/>
        <v>0</v>
      </c>
      <c r="AS3" s="226">
        <f t="shared" si="1"/>
        <v>0</v>
      </c>
      <c r="AT3" s="226">
        <f t="shared" si="1"/>
        <v>0</v>
      </c>
      <c r="AU3" s="227">
        <f>SUM(AI3:AT3)</f>
        <v>197.69984965499998</v>
      </c>
      <c r="AV3" s="228">
        <f>AU3+AB3</f>
        <v>9988.5495468550016</v>
      </c>
    </row>
    <row r="4" spans="1:56" ht="15.6">
      <c r="A4" s="48" t="s">
        <v>48</v>
      </c>
      <c r="B4" s="49" t="s">
        <v>49</v>
      </c>
      <c r="C4" s="50" t="s">
        <v>50</v>
      </c>
      <c r="D4" s="50" t="s">
        <v>51</v>
      </c>
      <c r="E4" s="50" t="s">
        <v>51</v>
      </c>
      <c r="F4" s="49">
        <v>2021</v>
      </c>
      <c r="G4" s="51">
        <v>1450</v>
      </c>
      <c r="H4" s="51">
        <v>4</v>
      </c>
      <c r="I4" s="52">
        <v>2028</v>
      </c>
      <c r="J4" s="53">
        <f t="shared" ref="J4:J9" si="2">I4+2</f>
        <v>2030</v>
      </c>
      <c r="K4" s="54">
        <v>1.04</v>
      </c>
      <c r="L4" s="49">
        <v>0.31</v>
      </c>
      <c r="M4" s="55">
        <v>0</v>
      </c>
      <c r="N4" s="56">
        <f>((K4*G4)*L4)*0.00220462*(1-M4)</f>
        <v>1.0306157576000001</v>
      </c>
      <c r="O4" s="57"/>
      <c r="P4" s="226">
        <f t="shared" ref="P4:AA4" si="3">P$7*$N4</f>
        <v>2576.5393940000004</v>
      </c>
      <c r="Q4" s="226">
        <f t="shared" si="3"/>
        <v>2576.5393940000004</v>
      </c>
      <c r="R4" s="226">
        <f t="shared" si="3"/>
        <v>2576.5393940000004</v>
      </c>
      <c r="S4" s="226">
        <f t="shared" si="3"/>
        <v>2061.2315152000001</v>
      </c>
      <c r="T4" s="226">
        <f t="shared" si="3"/>
        <v>0</v>
      </c>
      <c r="U4" s="226">
        <f t="shared" si="3"/>
        <v>0</v>
      </c>
      <c r="V4" s="226">
        <f t="shared" si="3"/>
        <v>0</v>
      </c>
      <c r="W4" s="226">
        <f t="shared" si="3"/>
        <v>0</v>
      </c>
      <c r="X4" s="226">
        <f t="shared" si="3"/>
        <v>0</v>
      </c>
      <c r="Y4" s="226">
        <f t="shared" si="3"/>
        <v>0</v>
      </c>
      <c r="Z4" s="226">
        <f t="shared" si="3"/>
        <v>0</v>
      </c>
      <c r="AA4" s="226">
        <f t="shared" si="3"/>
        <v>0</v>
      </c>
      <c r="AB4" s="227">
        <f>SUM(P4:AA4)</f>
        <v>9790.8496972000012</v>
      </c>
      <c r="AC4" s="54">
        <v>0.03</v>
      </c>
      <c r="AD4" s="60"/>
      <c r="AE4" s="61"/>
      <c r="AF4" s="49">
        <v>0.31</v>
      </c>
      <c r="AG4" s="55">
        <v>0.3</v>
      </c>
      <c r="AH4" s="62">
        <f>((SUM(AC4:AE4)*G4)*AF4)*0.00220462*(1-AG4)</f>
        <v>2.081051049E-2</v>
      </c>
      <c r="AI4" s="226">
        <f>AI7*$AH4</f>
        <v>52.026276224999997</v>
      </c>
      <c r="AJ4" s="226">
        <f t="shared" ref="AJ4:AT4" si="4">AJ7*$AH4</f>
        <v>52.026276224999997</v>
      </c>
      <c r="AK4" s="226">
        <f t="shared" si="4"/>
        <v>52.026276224999997</v>
      </c>
      <c r="AL4" s="226">
        <f t="shared" si="4"/>
        <v>41.621020979999997</v>
      </c>
      <c r="AM4" s="226">
        <f t="shared" si="4"/>
        <v>0</v>
      </c>
      <c r="AN4" s="226">
        <f t="shared" si="4"/>
        <v>0</v>
      </c>
      <c r="AO4" s="226">
        <f t="shared" si="4"/>
        <v>0</v>
      </c>
      <c r="AP4" s="226">
        <f t="shared" si="4"/>
        <v>0</v>
      </c>
      <c r="AQ4" s="226">
        <f t="shared" si="4"/>
        <v>0</v>
      </c>
      <c r="AR4" s="226">
        <f t="shared" si="4"/>
        <v>0</v>
      </c>
      <c r="AS4" s="226">
        <f t="shared" si="4"/>
        <v>0</v>
      </c>
      <c r="AT4" s="226">
        <f t="shared" si="4"/>
        <v>0</v>
      </c>
      <c r="AU4" s="227">
        <f>SUM(AI4:AT4)</f>
        <v>197.69984965499998</v>
      </c>
      <c r="AV4" s="228">
        <f>AU4+AB4</f>
        <v>9988.5495468550016</v>
      </c>
    </row>
    <row r="5" spans="1:56" ht="15.6">
      <c r="A5" s="48" t="s">
        <v>48</v>
      </c>
      <c r="B5" s="49" t="s">
        <v>52</v>
      </c>
      <c r="C5" s="49" t="s">
        <v>53</v>
      </c>
      <c r="D5" s="50" t="s">
        <v>54</v>
      </c>
      <c r="E5" s="50" t="s">
        <v>55</v>
      </c>
      <c r="F5" s="49">
        <v>2007</v>
      </c>
      <c r="G5" s="51">
        <v>87</v>
      </c>
      <c r="H5" s="51">
        <v>2</v>
      </c>
      <c r="I5" s="52">
        <v>2024</v>
      </c>
      <c r="J5" s="53">
        <f t="shared" si="2"/>
        <v>2026</v>
      </c>
      <c r="K5" s="54">
        <v>4.0199999999999996</v>
      </c>
      <c r="L5" s="49">
        <v>0.39</v>
      </c>
      <c r="M5" s="55">
        <v>0.1</v>
      </c>
      <c r="N5" s="56">
        <f>((K5*G5)*L5)*0.00220462*(1-M5)</f>
        <v>0.27063637337879998</v>
      </c>
      <c r="O5" s="57"/>
      <c r="P5" s="226">
        <f>P$7*$N5*0.66667</f>
        <v>451.0628776011115</v>
      </c>
      <c r="Q5" s="226">
        <f t="shared" ref="Q5:AA6" si="5">Q$7*$N5*0.66667</f>
        <v>451.0628776011115</v>
      </c>
      <c r="R5" s="226">
        <f t="shared" si="5"/>
        <v>451.0628776011115</v>
      </c>
      <c r="S5" s="226">
        <f t="shared" si="5"/>
        <v>360.85030208088915</v>
      </c>
      <c r="T5" s="226">
        <f t="shared" si="5"/>
        <v>0</v>
      </c>
      <c r="U5" s="226">
        <f t="shared" si="5"/>
        <v>0</v>
      </c>
      <c r="V5" s="226">
        <f t="shared" si="5"/>
        <v>0</v>
      </c>
      <c r="W5" s="226">
        <f t="shared" si="5"/>
        <v>0</v>
      </c>
      <c r="X5" s="226">
        <f t="shared" si="5"/>
        <v>0</v>
      </c>
      <c r="Y5" s="226">
        <f t="shared" si="5"/>
        <v>0</v>
      </c>
      <c r="Z5" s="226">
        <f t="shared" si="5"/>
        <v>0</v>
      </c>
      <c r="AA5" s="226">
        <f t="shared" si="5"/>
        <v>0</v>
      </c>
      <c r="AB5" s="227">
        <f>SUM(P5:AA5)</f>
        <v>1714.0389348842236</v>
      </c>
      <c r="AC5" s="54">
        <v>0.17</v>
      </c>
      <c r="AD5" s="60"/>
      <c r="AE5" s="60"/>
      <c r="AF5" s="49">
        <v>0.39</v>
      </c>
      <c r="AG5" s="55">
        <v>0.3</v>
      </c>
      <c r="AH5" s="62">
        <f>((SUM(AC5:AE5)*G5)*AF5)*0.00220462*(1-AG5)</f>
        <v>8.9015280354000012E-3</v>
      </c>
      <c r="AI5" s="226">
        <f>AI7*$AH5*0.66667</f>
        <v>14.835954238400296</v>
      </c>
      <c r="AJ5" s="226">
        <f t="shared" ref="AJ5:AT5" si="6">AJ7*$AH5*0.66667</f>
        <v>14.835954238400296</v>
      </c>
      <c r="AK5" s="226">
        <f t="shared" si="6"/>
        <v>14.835954238400296</v>
      </c>
      <c r="AL5" s="226">
        <f t="shared" si="6"/>
        <v>11.868763390720238</v>
      </c>
      <c r="AM5" s="226">
        <f t="shared" si="6"/>
        <v>0</v>
      </c>
      <c r="AN5" s="226">
        <f t="shared" si="6"/>
        <v>0</v>
      </c>
      <c r="AO5" s="226">
        <f t="shared" si="6"/>
        <v>0</v>
      </c>
      <c r="AP5" s="226">
        <f t="shared" si="6"/>
        <v>0</v>
      </c>
      <c r="AQ5" s="226">
        <f t="shared" si="6"/>
        <v>0</v>
      </c>
      <c r="AR5" s="226">
        <f t="shared" si="6"/>
        <v>0</v>
      </c>
      <c r="AS5" s="226">
        <f t="shared" si="6"/>
        <v>0</v>
      </c>
      <c r="AT5" s="226">
        <f t="shared" si="6"/>
        <v>0</v>
      </c>
      <c r="AU5" s="227">
        <f>SUM(AI5:AT5)</f>
        <v>56.376626105921126</v>
      </c>
      <c r="AV5" s="228">
        <f>AU5+AB5</f>
        <v>1770.4155609901447</v>
      </c>
    </row>
    <row r="6" spans="1:56" ht="15.6">
      <c r="A6" s="48" t="s">
        <v>48</v>
      </c>
      <c r="B6" s="49" t="s">
        <v>52</v>
      </c>
      <c r="C6" s="49" t="s">
        <v>53</v>
      </c>
      <c r="D6" s="50" t="s">
        <v>54</v>
      </c>
      <c r="E6" s="50" t="s">
        <v>55</v>
      </c>
      <c r="F6" s="49">
        <v>2007</v>
      </c>
      <c r="G6" s="51">
        <v>87</v>
      </c>
      <c r="H6" s="51">
        <v>2</v>
      </c>
      <c r="I6" s="52">
        <v>2024</v>
      </c>
      <c r="J6" s="53">
        <f t="shared" si="2"/>
        <v>2026</v>
      </c>
      <c r="K6" s="54">
        <v>4.0199999999999996</v>
      </c>
      <c r="L6" s="49">
        <v>0.39</v>
      </c>
      <c r="M6" s="55">
        <v>0.1</v>
      </c>
      <c r="N6" s="56">
        <f>((K6*G6)*L6)*0.00220462*(1-M6)</f>
        <v>0.27063637337879998</v>
      </c>
      <c r="O6" s="57"/>
      <c r="P6" s="226">
        <f>P$7*$N6*0.66667</f>
        <v>451.0628776011115</v>
      </c>
      <c r="Q6" s="226">
        <f t="shared" si="5"/>
        <v>451.0628776011115</v>
      </c>
      <c r="R6" s="226">
        <f t="shared" si="5"/>
        <v>451.0628776011115</v>
      </c>
      <c r="S6" s="226">
        <f t="shared" si="5"/>
        <v>360.85030208088915</v>
      </c>
      <c r="T6" s="226">
        <f t="shared" si="5"/>
        <v>0</v>
      </c>
      <c r="U6" s="226">
        <f t="shared" si="5"/>
        <v>0</v>
      </c>
      <c r="V6" s="226">
        <f t="shared" si="5"/>
        <v>0</v>
      </c>
      <c r="W6" s="226">
        <f t="shared" si="5"/>
        <v>0</v>
      </c>
      <c r="X6" s="226">
        <f t="shared" si="5"/>
        <v>0</v>
      </c>
      <c r="Y6" s="226">
        <f t="shared" si="5"/>
        <v>0</v>
      </c>
      <c r="Z6" s="226">
        <f t="shared" si="5"/>
        <v>0</v>
      </c>
      <c r="AA6" s="226">
        <f t="shared" si="5"/>
        <v>0</v>
      </c>
      <c r="AB6" s="227">
        <f>SUM(P6:AA6)</f>
        <v>1714.0389348842236</v>
      </c>
      <c r="AC6" s="54">
        <v>0.17</v>
      </c>
      <c r="AD6" s="60"/>
      <c r="AE6" s="60"/>
      <c r="AF6" s="49">
        <v>0.39</v>
      </c>
      <c r="AG6" s="55">
        <v>0.3</v>
      </c>
      <c r="AH6" s="62">
        <f>((SUM(AC6:AE6)*G6)*AF6)*0.00220462*(1-AG6)</f>
        <v>8.9015280354000012E-3</v>
      </c>
      <c r="AI6" s="226">
        <f>AI7*$AH6*0.66667</f>
        <v>14.835954238400296</v>
      </c>
      <c r="AJ6" s="226">
        <f t="shared" ref="AJ6:AT6" si="7">AJ7*$AH6*0.66667</f>
        <v>14.835954238400296</v>
      </c>
      <c r="AK6" s="226">
        <f t="shared" si="7"/>
        <v>14.835954238400296</v>
      </c>
      <c r="AL6" s="226">
        <f t="shared" si="7"/>
        <v>11.868763390720238</v>
      </c>
      <c r="AM6" s="226">
        <f t="shared" si="7"/>
        <v>0</v>
      </c>
      <c r="AN6" s="226">
        <f t="shared" si="7"/>
        <v>0</v>
      </c>
      <c r="AO6" s="226">
        <f t="shared" si="7"/>
        <v>0</v>
      </c>
      <c r="AP6" s="226">
        <f t="shared" si="7"/>
        <v>0</v>
      </c>
      <c r="AQ6" s="226">
        <f t="shared" si="7"/>
        <v>0</v>
      </c>
      <c r="AR6" s="226">
        <f t="shared" si="7"/>
        <v>0</v>
      </c>
      <c r="AS6" s="226">
        <f t="shared" si="7"/>
        <v>0</v>
      </c>
      <c r="AT6" s="226">
        <f t="shared" si="7"/>
        <v>0</v>
      </c>
      <c r="AU6" s="227">
        <f>SUM(AI6:AT6)</f>
        <v>56.376626105921126</v>
      </c>
      <c r="AV6" s="228">
        <f>AU6+AB6</f>
        <v>1770.4155609901447</v>
      </c>
    </row>
    <row r="7" spans="1:56" ht="30">
      <c r="A7" s="64" t="s">
        <v>56</v>
      </c>
      <c r="B7" s="65"/>
      <c r="C7" s="65" t="s">
        <v>57</v>
      </c>
      <c r="D7" s="66">
        <v>0.66700000000000004</v>
      </c>
      <c r="E7" s="67"/>
      <c r="F7" s="65"/>
      <c r="G7" s="68"/>
      <c r="H7" s="68"/>
      <c r="I7" s="69"/>
      <c r="J7" s="70"/>
      <c r="K7" s="71"/>
      <c r="L7" s="65"/>
      <c r="M7" s="66"/>
      <c r="N7" s="72"/>
      <c r="O7" s="73" t="s">
        <v>58</v>
      </c>
      <c r="P7" s="229">
        <v>2500</v>
      </c>
      <c r="Q7" s="229">
        <v>2500</v>
      </c>
      <c r="R7" s="229">
        <v>2500</v>
      </c>
      <c r="S7" s="229">
        <v>2000</v>
      </c>
      <c r="T7" s="229"/>
      <c r="U7" s="229"/>
      <c r="V7" s="229"/>
      <c r="W7" s="229"/>
      <c r="X7" s="229"/>
      <c r="Y7" s="229"/>
      <c r="Z7" s="229"/>
      <c r="AA7" s="229"/>
      <c r="AB7" s="230"/>
      <c r="AC7" s="71"/>
      <c r="AD7" s="76"/>
      <c r="AE7" s="76"/>
      <c r="AF7" s="65"/>
      <c r="AG7" s="66"/>
      <c r="AH7" s="77"/>
      <c r="AI7" s="229">
        <f t="shared" ref="AI7:AT7" si="8">P7</f>
        <v>2500</v>
      </c>
      <c r="AJ7" s="229">
        <f t="shared" si="8"/>
        <v>2500</v>
      </c>
      <c r="AK7" s="229">
        <f t="shared" si="8"/>
        <v>2500</v>
      </c>
      <c r="AL7" s="229">
        <f t="shared" si="8"/>
        <v>2000</v>
      </c>
      <c r="AM7" s="229">
        <f t="shared" si="8"/>
        <v>0</v>
      </c>
      <c r="AN7" s="229">
        <f t="shared" si="8"/>
        <v>0</v>
      </c>
      <c r="AO7" s="229">
        <f t="shared" si="8"/>
        <v>0</v>
      </c>
      <c r="AP7" s="229">
        <f t="shared" si="8"/>
        <v>0</v>
      </c>
      <c r="AQ7" s="229">
        <f t="shared" si="8"/>
        <v>0</v>
      </c>
      <c r="AR7" s="229">
        <f t="shared" si="8"/>
        <v>0</v>
      </c>
      <c r="AS7" s="229">
        <f t="shared" si="8"/>
        <v>0</v>
      </c>
      <c r="AT7" s="229">
        <f t="shared" si="8"/>
        <v>0</v>
      </c>
      <c r="AU7" s="230"/>
      <c r="AV7" s="231"/>
    </row>
    <row r="8" spans="1:56" ht="15.6">
      <c r="A8" s="48" t="s">
        <v>59</v>
      </c>
      <c r="B8" s="49" t="s">
        <v>49</v>
      </c>
      <c r="C8" s="50" t="s">
        <v>50</v>
      </c>
      <c r="D8" s="50" t="s">
        <v>51</v>
      </c>
      <c r="E8" s="50" t="s">
        <v>51</v>
      </c>
      <c r="F8" s="49">
        <v>2021</v>
      </c>
      <c r="G8" s="51">
        <v>1450</v>
      </c>
      <c r="H8" s="51">
        <v>4</v>
      </c>
      <c r="I8" s="79">
        <v>2028</v>
      </c>
      <c r="J8" s="53">
        <f>I8+2</f>
        <v>2030</v>
      </c>
      <c r="K8" s="54">
        <v>1.04</v>
      </c>
      <c r="L8" s="49">
        <v>0.31</v>
      </c>
      <c r="M8" s="55">
        <v>0</v>
      </c>
      <c r="N8" s="56">
        <f>((K8*G8)*L8)*0.00220462*(1-M8)</f>
        <v>1.0306157576000001</v>
      </c>
      <c r="O8" s="80"/>
      <c r="P8" s="226">
        <f>P$12*$N8</f>
        <v>0</v>
      </c>
      <c r="Q8" s="226">
        <f t="shared" ref="Q8:AA9" si="9">Q$12*$N8</f>
        <v>0</v>
      </c>
      <c r="R8" s="226">
        <f t="shared" si="9"/>
        <v>0</v>
      </c>
      <c r="S8" s="226">
        <f t="shared" si="9"/>
        <v>0</v>
      </c>
      <c r="T8" s="226">
        <f t="shared" si="9"/>
        <v>1030.6157576000001</v>
      </c>
      <c r="U8" s="226">
        <f t="shared" si="9"/>
        <v>3349.5012122000003</v>
      </c>
      <c r="V8" s="226">
        <f t="shared" si="9"/>
        <v>4122.4630304000002</v>
      </c>
      <c r="W8" s="226">
        <f t="shared" si="9"/>
        <v>4122.4630304000002</v>
      </c>
      <c r="X8" s="226">
        <f t="shared" si="9"/>
        <v>0</v>
      </c>
      <c r="Y8" s="226">
        <f t="shared" si="9"/>
        <v>0</v>
      </c>
      <c r="Z8" s="226">
        <f t="shared" si="9"/>
        <v>0</v>
      </c>
      <c r="AA8" s="226">
        <f t="shared" si="9"/>
        <v>0</v>
      </c>
      <c r="AB8" s="227">
        <f>SUM(P8:AA8)</f>
        <v>12625.0430306</v>
      </c>
      <c r="AC8" s="54">
        <v>0.03</v>
      </c>
      <c r="AD8" s="60"/>
      <c r="AE8" s="61"/>
      <c r="AF8" s="49">
        <v>0.31</v>
      </c>
      <c r="AG8" s="55">
        <v>0.3</v>
      </c>
      <c r="AH8" s="62">
        <f>((SUM(AC8:AE8)*G8)*AF8)*0.00220462*(1-AG8)</f>
        <v>2.081051049E-2</v>
      </c>
      <c r="AI8" s="226">
        <f>AI12*$AH8</f>
        <v>0</v>
      </c>
      <c r="AJ8" s="226">
        <f t="shared" ref="AJ8:AT8" si="10">AJ12*$AH8</f>
        <v>0</v>
      </c>
      <c r="AK8" s="226">
        <f t="shared" si="10"/>
        <v>0</v>
      </c>
      <c r="AL8" s="226">
        <f t="shared" si="10"/>
        <v>0</v>
      </c>
      <c r="AM8" s="226">
        <f t="shared" si="10"/>
        <v>20.810510489999999</v>
      </c>
      <c r="AN8" s="226">
        <f t="shared" si="10"/>
        <v>67.634159092499999</v>
      </c>
      <c r="AO8" s="226">
        <f t="shared" si="10"/>
        <v>83.242041959999995</v>
      </c>
      <c r="AP8" s="226">
        <f t="shared" si="10"/>
        <v>83.242041959999995</v>
      </c>
      <c r="AQ8" s="226">
        <f t="shared" si="10"/>
        <v>0</v>
      </c>
      <c r="AR8" s="226">
        <f t="shared" si="10"/>
        <v>0</v>
      </c>
      <c r="AS8" s="226">
        <f t="shared" si="10"/>
        <v>0</v>
      </c>
      <c r="AT8" s="226">
        <f t="shared" si="10"/>
        <v>0</v>
      </c>
      <c r="AU8" s="227">
        <f>SUM(AI8:AT8)</f>
        <v>254.9287535025</v>
      </c>
      <c r="AV8" s="228">
        <f>AU8+AB8</f>
        <v>12879.971784102499</v>
      </c>
    </row>
    <row r="9" spans="1:56" ht="15.6">
      <c r="A9" s="48" t="s">
        <v>59</v>
      </c>
      <c r="B9" s="49" t="s">
        <v>49</v>
      </c>
      <c r="C9" s="50" t="s">
        <v>50</v>
      </c>
      <c r="D9" s="50" t="s">
        <v>51</v>
      </c>
      <c r="E9" s="50" t="s">
        <v>51</v>
      </c>
      <c r="F9" s="49">
        <v>2021</v>
      </c>
      <c r="G9" s="51">
        <v>1450</v>
      </c>
      <c r="H9" s="51">
        <v>4</v>
      </c>
      <c r="I9" s="79">
        <v>2028</v>
      </c>
      <c r="J9" s="53">
        <f t="shared" si="2"/>
        <v>2030</v>
      </c>
      <c r="K9" s="54">
        <v>1.04</v>
      </c>
      <c r="L9" s="49">
        <v>0.31</v>
      </c>
      <c r="M9" s="55">
        <v>0</v>
      </c>
      <c r="N9" s="56">
        <f>((K9*G9)*L9)*0.00220462*(1-M9)</f>
        <v>1.0306157576000001</v>
      </c>
      <c r="O9" s="80"/>
      <c r="P9" s="226">
        <f>P$12*$N9</f>
        <v>0</v>
      </c>
      <c r="Q9" s="226">
        <f t="shared" si="9"/>
        <v>0</v>
      </c>
      <c r="R9" s="226">
        <f t="shared" si="9"/>
        <v>0</v>
      </c>
      <c r="S9" s="226">
        <f t="shared" si="9"/>
        <v>0</v>
      </c>
      <c r="T9" s="226">
        <f t="shared" si="9"/>
        <v>1030.6157576000001</v>
      </c>
      <c r="U9" s="226">
        <f t="shared" si="9"/>
        <v>3349.5012122000003</v>
      </c>
      <c r="V9" s="226">
        <f t="shared" si="9"/>
        <v>4122.4630304000002</v>
      </c>
      <c r="W9" s="226">
        <f t="shared" si="9"/>
        <v>4122.4630304000002</v>
      </c>
      <c r="X9" s="226">
        <f t="shared" si="9"/>
        <v>0</v>
      </c>
      <c r="Y9" s="226">
        <f t="shared" si="9"/>
        <v>0</v>
      </c>
      <c r="Z9" s="226">
        <f t="shared" si="9"/>
        <v>0</v>
      </c>
      <c r="AA9" s="226">
        <f t="shared" si="9"/>
        <v>0</v>
      </c>
      <c r="AB9" s="227">
        <f>SUM(P9:AA9)</f>
        <v>12625.0430306</v>
      </c>
      <c r="AC9" s="54">
        <v>0.03</v>
      </c>
      <c r="AD9" s="60"/>
      <c r="AE9" s="61"/>
      <c r="AF9" s="49">
        <v>0.31</v>
      </c>
      <c r="AG9" s="55">
        <v>0.3</v>
      </c>
      <c r="AH9" s="62">
        <f>((SUM(AC9:AE9)*G9)*AF9)*0.00220462*(1-AG9)</f>
        <v>2.081051049E-2</v>
      </c>
      <c r="AI9" s="226">
        <f>AI12*$AH9</f>
        <v>0</v>
      </c>
      <c r="AJ9" s="226">
        <f t="shared" ref="AJ9:AT9" si="11">AJ12*$AH9</f>
        <v>0</v>
      </c>
      <c r="AK9" s="226">
        <f t="shared" si="11"/>
        <v>0</v>
      </c>
      <c r="AL9" s="226">
        <f t="shared" si="11"/>
        <v>0</v>
      </c>
      <c r="AM9" s="226">
        <f t="shared" si="11"/>
        <v>20.810510489999999</v>
      </c>
      <c r="AN9" s="226">
        <f t="shared" si="11"/>
        <v>67.634159092499999</v>
      </c>
      <c r="AO9" s="226">
        <f t="shared" si="11"/>
        <v>83.242041959999995</v>
      </c>
      <c r="AP9" s="226">
        <f t="shared" si="11"/>
        <v>83.242041959999995</v>
      </c>
      <c r="AQ9" s="226">
        <f t="shared" si="11"/>
        <v>0</v>
      </c>
      <c r="AR9" s="226">
        <f t="shared" si="11"/>
        <v>0</v>
      </c>
      <c r="AS9" s="226">
        <f t="shared" si="11"/>
        <v>0</v>
      </c>
      <c r="AT9" s="226">
        <f t="shared" si="11"/>
        <v>0</v>
      </c>
      <c r="AU9" s="227">
        <f>SUM(AI9:AT9)</f>
        <v>254.9287535025</v>
      </c>
      <c r="AV9" s="228">
        <f>AU9+AB9</f>
        <v>12879.971784102499</v>
      </c>
    </row>
    <row r="10" spans="1:56" ht="15.6">
      <c r="A10" s="48" t="s">
        <v>60</v>
      </c>
      <c r="B10" s="49" t="s">
        <v>52</v>
      </c>
      <c r="C10" s="49" t="s">
        <v>53</v>
      </c>
      <c r="D10" s="50" t="s">
        <v>61</v>
      </c>
      <c r="E10" s="50" t="s">
        <v>62</v>
      </c>
      <c r="F10" s="49">
        <v>2024</v>
      </c>
      <c r="G10" s="51">
        <v>87</v>
      </c>
      <c r="H10" s="51" t="s">
        <v>63</v>
      </c>
      <c r="I10" s="81"/>
      <c r="J10" s="82"/>
      <c r="K10" s="83">
        <v>3.22</v>
      </c>
      <c r="L10" s="49">
        <v>0.39</v>
      </c>
      <c r="M10" s="55">
        <v>0</v>
      </c>
      <c r="N10" s="56">
        <f>((K10*G10)*L10)*0.00220462*(1-M10)</f>
        <v>0.24086487625200007</v>
      </c>
      <c r="O10" s="80"/>
      <c r="P10" s="226">
        <f>P$12*$N10*0.66667</f>
        <v>0</v>
      </c>
      <c r="Q10" s="226">
        <f t="shared" ref="Q10:AA11" si="12">Q$12*$N10*0.66667</f>
        <v>0</v>
      </c>
      <c r="R10" s="226">
        <f t="shared" si="12"/>
        <v>0</v>
      </c>
      <c r="S10" s="226">
        <f t="shared" si="12"/>
        <v>0</v>
      </c>
      <c r="T10" s="226">
        <f t="shared" si="12"/>
        <v>160.57738705092089</v>
      </c>
      <c r="U10" s="226">
        <f t="shared" si="12"/>
        <v>521.87650791549288</v>
      </c>
      <c r="V10" s="226">
        <f t="shared" si="12"/>
        <v>642.30954820368356</v>
      </c>
      <c r="W10" s="226">
        <f t="shared" si="12"/>
        <v>642.30954820368356</v>
      </c>
      <c r="X10" s="226">
        <f t="shared" si="12"/>
        <v>0</v>
      </c>
      <c r="Y10" s="226">
        <f t="shared" si="12"/>
        <v>0</v>
      </c>
      <c r="Z10" s="226">
        <f t="shared" si="12"/>
        <v>0</v>
      </c>
      <c r="AA10" s="226">
        <f t="shared" si="12"/>
        <v>0</v>
      </c>
      <c r="AB10" s="227">
        <f>SUM(P10:AA10)</f>
        <v>1967.072991373781</v>
      </c>
      <c r="AC10" s="83"/>
      <c r="AD10" s="60"/>
      <c r="AE10" s="84">
        <v>1.2999999999999999E-2</v>
      </c>
      <c r="AF10" s="49">
        <v>0.39</v>
      </c>
      <c r="AG10" s="55">
        <v>0</v>
      </c>
      <c r="AH10" s="62">
        <f>((SUM(AC10:AE10)*G10)*AF10)*0.00220462*(1-AG10)</f>
        <v>9.7243583580000007E-4</v>
      </c>
      <c r="AI10" s="226">
        <f>AI12*$AH10*0.66667</f>
        <v>0</v>
      </c>
      <c r="AJ10" s="226">
        <f t="shared" ref="AJ10:AT10" si="13">AJ12*$AH10*0.66667</f>
        <v>0</v>
      </c>
      <c r="AK10" s="226">
        <f t="shared" si="13"/>
        <v>0</v>
      </c>
      <c r="AL10" s="226">
        <f t="shared" si="13"/>
        <v>0</v>
      </c>
      <c r="AM10" s="226">
        <f t="shared" si="13"/>
        <v>0.64829379865278602</v>
      </c>
      <c r="AN10" s="226">
        <f t="shared" si="13"/>
        <v>2.1069548456215546</v>
      </c>
      <c r="AO10" s="226">
        <f t="shared" si="13"/>
        <v>2.5931751946111441</v>
      </c>
      <c r="AP10" s="226">
        <f t="shared" si="13"/>
        <v>2.5931751946111441</v>
      </c>
      <c r="AQ10" s="226">
        <f t="shared" si="13"/>
        <v>0</v>
      </c>
      <c r="AR10" s="226">
        <f t="shared" si="13"/>
        <v>0</v>
      </c>
      <c r="AS10" s="226">
        <f t="shared" si="13"/>
        <v>0</v>
      </c>
      <c r="AT10" s="226">
        <f t="shared" si="13"/>
        <v>0</v>
      </c>
      <c r="AU10" s="227">
        <f>SUM(AI10:AT10)</f>
        <v>7.9415990334966278</v>
      </c>
      <c r="AV10" s="228">
        <f>AU10+AB10</f>
        <v>1975.0145904072776</v>
      </c>
    </row>
    <row r="11" spans="1:56" ht="15.6">
      <c r="A11" s="48" t="s">
        <v>60</v>
      </c>
      <c r="B11" s="49" t="s">
        <v>52</v>
      </c>
      <c r="C11" s="49" t="s">
        <v>53</v>
      </c>
      <c r="D11" s="50" t="s">
        <v>61</v>
      </c>
      <c r="E11" s="50" t="s">
        <v>62</v>
      </c>
      <c r="F11" s="49">
        <v>2024</v>
      </c>
      <c r="G11" s="51">
        <v>87</v>
      </c>
      <c r="H11" s="51" t="s">
        <v>63</v>
      </c>
      <c r="I11" s="81"/>
      <c r="J11" s="82"/>
      <c r="K11" s="83">
        <v>3.22</v>
      </c>
      <c r="L11" s="49">
        <v>0.39</v>
      </c>
      <c r="M11" s="55">
        <v>0</v>
      </c>
      <c r="N11" s="56">
        <f>((K11*G11)*L11)*0.00220462*(1-M11)</f>
        <v>0.24086487625200007</v>
      </c>
      <c r="O11" s="80"/>
      <c r="P11" s="226">
        <f>P$12*$N11*0.66667</f>
        <v>0</v>
      </c>
      <c r="Q11" s="226">
        <f t="shared" si="12"/>
        <v>0</v>
      </c>
      <c r="R11" s="226">
        <f t="shared" si="12"/>
        <v>0</v>
      </c>
      <c r="S11" s="226">
        <f t="shared" si="12"/>
        <v>0</v>
      </c>
      <c r="T11" s="226">
        <f t="shared" si="12"/>
        <v>160.57738705092089</v>
      </c>
      <c r="U11" s="226">
        <f t="shared" si="12"/>
        <v>521.87650791549288</v>
      </c>
      <c r="V11" s="226">
        <f t="shared" si="12"/>
        <v>642.30954820368356</v>
      </c>
      <c r="W11" s="226">
        <f t="shared" si="12"/>
        <v>642.30954820368356</v>
      </c>
      <c r="X11" s="226">
        <f t="shared" si="12"/>
        <v>0</v>
      </c>
      <c r="Y11" s="226">
        <f t="shared" si="12"/>
        <v>0</v>
      </c>
      <c r="Z11" s="226">
        <f t="shared" si="12"/>
        <v>0</v>
      </c>
      <c r="AA11" s="226">
        <f t="shared" si="12"/>
        <v>0</v>
      </c>
      <c r="AB11" s="227">
        <f>SUM(P11:AA11)</f>
        <v>1967.072991373781</v>
      </c>
      <c r="AC11" s="83"/>
      <c r="AD11" s="60"/>
      <c r="AE11" s="84">
        <v>1.2999999999999999E-2</v>
      </c>
      <c r="AF11" s="49">
        <v>0.39</v>
      </c>
      <c r="AG11" s="55">
        <v>0</v>
      </c>
      <c r="AH11" s="62">
        <f>((SUM(AC11:AE11)*G11)*AF11)*0.00220462*(1-AG11)</f>
        <v>9.7243583580000007E-4</v>
      </c>
      <c r="AI11" s="226">
        <f>AI12*$AH11*0.66667</f>
        <v>0</v>
      </c>
      <c r="AJ11" s="226">
        <f t="shared" ref="AJ11:AT11" si="14">AJ12*$AH11*0.66667</f>
        <v>0</v>
      </c>
      <c r="AK11" s="226">
        <f t="shared" si="14"/>
        <v>0</v>
      </c>
      <c r="AL11" s="226">
        <f t="shared" si="14"/>
        <v>0</v>
      </c>
      <c r="AM11" s="226">
        <f t="shared" si="14"/>
        <v>0.64829379865278602</v>
      </c>
      <c r="AN11" s="226">
        <f t="shared" si="14"/>
        <v>2.1069548456215546</v>
      </c>
      <c r="AO11" s="226">
        <f t="shared" si="14"/>
        <v>2.5931751946111441</v>
      </c>
      <c r="AP11" s="226">
        <f t="shared" si="14"/>
        <v>2.5931751946111441</v>
      </c>
      <c r="AQ11" s="226">
        <f t="shared" si="14"/>
        <v>0</v>
      </c>
      <c r="AR11" s="226">
        <f t="shared" si="14"/>
        <v>0</v>
      </c>
      <c r="AS11" s="226">
        <f t="shared" si="14"/>
        <v>0</v>
      </c>
      <c r="AT11" s="226">
        <f t="shared" si="14"/>
        <v>0</v>
      </c>
      <c r="AU11" s="227">
        <f>SUM(AI11:AT11)</f>
        <v>7.9415990334966278</v>
      </c>
      <c r="AV11" s="228">
        <f>AU11+AB11</f>
        <v>1975.0145904072776</v>
      </c>
    </row>
    <row r="12" spans="1:56" ht="30">
      <c r="A12" s="64" t="s">
        <v>64</v>
      </c>
      <c r="B12" s="65"/>
      <c r="C12" s="65" t="s">
        <v>57</v>
      </c>
      <c r="D12" s="66">
        <v>0.66666000000000003</v>
      </c>
      <c r="E12" s="67"/>
      <c r="F12" s="65"/>
      <c r="G12" s="68"/>
      <c r="H12" s="68"/>
      <c r="I12" s="69"/>
      <c r="J12" s="70"/>
      <c r="K12" s="71"/>
      <c r="L12" s="65"/>
      <c r="M12" s="66"/>
      <c r="N12" s="72"/>
      <c r="O12" s="73" t="s">
        <v>58</v>
      </c>
      <c r="P12" s="229"/>
      <c r="Q12" s="229"/>
      <c r="R12" s="229"/>
      <c r="S12" s="229"/>
      <c r="T12" s="229">
        <v>1000</v>
      </c>
      <c r="U12" s="229">
        <v>3250</v>
      </c>
      <c r="V12" s="229">
        <v>4000</v>
      </c>
      <c r="W12" s="229">
        <v>4000</v>
      </c>
      <c r="X12" s="229"/>
      <c r="Y12" s="229"/>
      <c r="Z12" s="229"/>
      <c r="AA12" s="229"/>
      <c r="AB12" s="230"/>
      <c r="AC12" s="71"/>
      <c r="AD12" s="76"/>
      <c r="AE12" s="76"/>
      <c r="AF12" s="65"/>
      <c r="AG12" s="66"/>
      <c r="AH12" s="77"/>
      <c r="AI12" s="229">
        <f t="shared" ref="AI12:AT12" si="15">P12</f>
        <v>0</v>
      </c>
      <c r="AJ12" s="229">
        <f t="shared" si="15"/>
        <v>0</v>
      </c>
      <c r="AK12" s="229">
        <f t="shared" si="15"/>
        <v>0</v>
      </c>
      <c r="AL12" s="229">
        <f t="shared" si="15"/>
        <v>0</v>
      </c>
      <c r="AM12" s="229">
        <f t="shared" si="15"/>
        <v>1000</v>
      </c>
      <c r="AN12" s="229">
        <f t="shared" si="15"/>
        <v>3250</v>
      </c>
      <c r="AO12" s="229">
        <f t="shared" si="15"/>
        <v>4000</v>
      </c>
      <c r="AP12" s="229">
        <f t="shared" si="15"/>
        <v>4000</v>
      </c>
      <c r="AQ12" s="229">
        <f t="shared" si="15"/>
        <v>0</v>
      </c>
      <c r="AR12" s="229">
        <f t="shared" si="15"/>
        <v>0</v>
      </c>
      <c r="AS12" s="229">
        <f t="shared" si="15"/>
        <v>0</v>
      </c>
      <c r="AT12" s="229">
        <f t="shared" si="15"/>
        <v>0</v>
      </c>
      <c r="AU12" s="230"/>
      <c r="AV12" s="231"/>
    </row>
    <row r="13" spans="1:56" ht="15.6">
      <c r="A13" s="48" t="s">
        <v>60</v>
      </c>
      <c r="B13" s="49" t="s">
        <v>49</v>
      </c>
      <c r="C13" s="50" t="s">
        <v>50</v>
      </c>
      <c r="D13" s="50" t="s">
        <v>65</v>
      </c>
      <c r="E13" s="50" t="s">
        <v>65</v>
      </c>
      <c r="F13" s="49">
        <v>2030</v>
      </c>
      <c r="G13" s="51">
        <v>1450</v>
      </c>
      <c r="H13" s="51" t="s">
        <v>66</v>
      </c>
      <c r="I13" s="81"/>
      <c r="J13" s="82"/>
      <c r="K13" s="54">
        <v>1.04</v>
      </c>
      <c r="L13" s="49">
        <v>0.31</v>
      </c>
      <c r="M13" s="55">
        <v>0</v>
      </c>
      <c r="N13" s="56">
        <f>((K13*G13)*L13)*0.00220462*(1-M13)</f>
        <v>1.0306157576000001</v>
      </c>
      <c r="O13" s="80"/>
      <c r="P13" s="226">
        <f>P$17*$N13</f>
        <v>0</v>
      </c>
      <c r="Q13" s="226">
        <f t="shared" ref="Q13:AA14" si="16">Q$17*$N13</f>
        <v>0</v>
      </c>
      <c r="R13" s="226">
        <f t="shared" si="16"/>
        <v>0</v>
      </c>
      <c r="S13" s="226">
        <f t="shared" si="16"/>
        <v>0</v>
      </c>
      <c r="T13" s="226">
        <f t="shared" si="16"/>
        <v>0</v>
      </c>
      <c r="U13" s="226">
        <f t="shared" si="16"/>
        <v>0</v>
      </c>
      <c r="V13" s="226">
        <f t="shared" si="16"/>
        <v>0</v>
      </c>
      <c r="W13" s="226">
        <f t="shared" si="16"/>
        <v>0</v>
      </c>
      <c r="X13" s="226">
        <f t="shared" si="16"/>
        <v>2061.2315152000001</v>
      </c>
      <c r="Y13" s="226">
        <f t="shared" si="16"/>
        <v>4122.4630304000002</v>
      </c>
      <c r="Z13" s="226">
        <f t="shared" si="16"/>
        <v>4122.4630304000002</v>
      </c>
      <c r="AA13" s="226">
        <f t="shared" si="16"/>
        <v>4122.4630304000002</v>
      </c>
      <c r="AB13" s="227">
        <f>SUM(P13:AA13)</f>
        <v>14428.620606400002</v>
      </c>
      <c r="AC13" s="83"/>
      <c r="AD13" s="85">
        <v>5.0000000000000001E-3</v>
      </c>
      <c r="AE13" s="86"/>
      <c r="AF13" s="49">
        <v>0.31</v>
      </c>
      <c r="AG13" s="55">
        <v>0</v>
      </c>
      <c r="AH13" s="62">
        <f>((SUM(AC13:AE13)*G13)*AF13)*0.00220462*(1-AG13)</f>
        <v>4.9548834500000001E-3</v>
      </c>
      <c r="AI13" s="226">
        <f>AI17*$AH13</f>
        <v>0</v>
      </c>
      <c r="AJ13" s="226">
        <f t="shared" ref="AJ13:AT13" si="17">AJ17*$AH13</f>
        <v>0</v>
      </c>
      <c r="AK13" s="226">
        <f t="shared" si="17"/>
        <v>0</v>
      </c>
      <c r="AL13" s="226">
        <f t="shared" si="17"/>
        <v>0</v>
      </c>
      <c r="AM13" s="226">
        <f t="shared" si="17"/>
        <v>0</v>
      </c>
      <c r="AN13" s="226">
        <f t="shared" si="17"/>
        <v>0</v>
      </c>
      <c r="AO13" s="226">
        <f t="shared" si="17"/>
        <v>0</v>
      </c>
      <c r="AP13" s="226">
        <f t="shared" si="17"/>
        <v>0</v>
      </c>
      <c r="AQ13" s="226">
        <f t="shared" si="17"/>
        <v>9.909766900000001</v>
      </c>
      <c r="AR13" s="226">
        <f t="shared" si="17"/>
        <v>19.819533800000002</v>
      </c>
      <c r="AS13" s="226">
        <f t="shared" si="17"/>
        <v>19.819533800000002</v>
      </c>
      <c r="AT13" s="226">
        <f t="shared" si="17"/>
        <v>19.819533800000002</v>
      </c>
      <c r="AU13" s="227">
        <f>SUM(AI13:AT13)</f>
        <v>69.368368300000014</v>
      </c>
      <c r="AV13" s="228">
        <f>AU13+AB13</f>
        <v>14497.988974700002</v>
      </c>
    </row>
    <row r="14" spans="1:56" ht="15.6">
      <c r="A14" s="48" t="s">
        <v>60</v>
      </c>
      <c r="B14" s="49" t="s">
        <v>49</v>
      </c>
      <c r="C14" s="50" t="s">
        <v>50</v>
      </c>
      <c r="D14" s="50" t="s">
        <v>65</v>
      </c>
      <c r="E14" s="50" t="s">
        <v>65</v>
      </c>
      <c r="F14" s="49">
        <v>2030</v>
      </c>
      <c r="G14" s="51">
        <v>1450</v>
      </c>
      <c r="H14" s="51" t="s">
        <v>66</v>
      </c>
      <c r="I14" s="81"/>
      <c r="J14" s="82"/>
      <c r="K14" s="54">
        <v>1.04</v>
      </c>
      <c r="L14" s="49">
        <v>0.31</v>
      </c>
      <c r="M14" s="55">
        <v>0</v>
      </c>
      <c r="N14" s="56">
        <f>((K14*G14)*L14)*0.00220462*(1-M14)</f>
        <v>1.0306157576000001</v>
      </c>
      <c r="O14" s="80"/>
      <c r="P14" s="226">
        <f>P$17*$N14</f>
        <v>0</v>
      </c>
      <c r="Q14" s="226">
        <f t="shared" si="16"/>
        <v>0</v>
      </c>
      <c r="R14" s="226">
        <f t="shared" si="16"/>
        <v>0</v>
      </c>
      <c r="S14" s="226">
        <f t="shared" si="16"/>
        <v>0</v>
      </c>
      <c r="T14" s="226">
        <f t="shared" si="16"/>
        <v>0</v>
      </c>
      <c r="U14" s="226">
        <f t="shared" si="16"/>
        <v>0</v>
      </c>
      <c r="V14" s="226">
        <f t="shared" si="16"/>
        <v>0</v>
      </c>
      <c r="W14" s="226">
        <f t="shared" si="16"/>
        <v>0</v>
      </c>
      <c r="X14" s="226">
        <f t="shared" si="16"/>
        <v>2061.2315152000001</v>
      </c>
      <c r="Y14" s="226">
        <f t="shared" si="16"/>
        <v>4122.4630304000002</v>
      </c>
      <c r="Z14" s="226">
        <f t="shared" si="16"/>
        <v>4122.4630304000002</v>
      </c>
      <c r="AA14" s="226">
        <f t="shared" si="16"/>
        <v>4122.4630304000002</v>
      </c>
      <c r="AB14" s="227">
        <f>SUM(P14:AA14)</f>
        <v>14428.620606400002</v>
      </c>
      <c r="AC14" s="83"/>
      <c r="AD14" s="85">
        <v>5.0000000000000001E-3</v>
      </c>
      <c r="AE14" s="86"/>
      <c r="AF14" s="49">
        <v>0.31</v>
      </c>
      <c r="AG14" s="55">
        <v>0</v>
      </c>
      <c r="AH14" s="62">
        <f>((SUM(AC14:AE14)*G14)*AF14)*0.00220462*(1-AG14)</f>
        <v>4.9548834500000001E-3</v>
      </c>
      <c r="AI14" s="226">
        <f>AI17*$AH14</f>
        <v>0</v>
      </c>
      <c r="AJ14" s="226">
        <f t="shared" ref="AJ14:AT14" si="18">AJ17*$AH14</f>
        <v>0</v>
      </c>
      <c r="AK14" s="226">
        <f t="shared" si="18"/>
        <v>0</v>
      </c>
      <c r="AL14" s="226">
        <f t="shared" si="18"/>
        <v>0</v>
      </c>
      <c r="AM14" s="226">
        <f t="shared" si="18"/>
        <v>0</v>
      </c>
      <c r="AN14" s="226">
        <f t="shared" si="18"/>
        <v>0</v>
      </c>
      <c r="AO14" s="226">
        <f t="shared" si="18"/>
        <v>0</v>
      </c>
      <c r="AP14" s="226">
        <f t="shared" si="18"/>
        <v>0</v>
      </c>
      <c r="AQ14" s="226">
        <f t="shared" si="18"/>
        <v>9.909766900000001</v>
      </c>
      <c r="AR14" s="226">
        <f t="shared" si="18"/>
        <v>19.819533800000002</v>
      </c>
      <c r="AS14" s="226">
        <f t="shared" si="18"/>
        <v>19.819533800000002</v>
      </c>
      <c r="AT14" s="226">
        <f t="shared" si="18"/>
        <v>19.819533800000002</v>
      </c>
      <c r="AU14" s="227">
        <f>SUM(AI14:AT14)</f>
        <v>69.368368300000014</v>
      </c>
      <c r="AV14" s="228">
        <f>AU14+AB14</f>
        <v>14497.988974700002</v>
      </c>
    </row>
    <row r="15" spans="1:56" ht="15.6">
      <c r="A15" s="48" t="s">
        <v>60</v>
      </c>
      <c r="B15" s="49" t="s">
        <v>52</v>
      </c>
      <c r="C15" s="49" t="s">
        <v>53</v>
      </c>
      <c r="D15" s="50" t="s">
        <v>61</v>
      </c>
      <c r="E15" s="50" t="s">
        <v>62</v>
      </c>
      <c r="F15" s="49">
        <v>2024</v>
      </c>
      <c r="G15" s="51">
        <v>87</v>
      </c>
      <c r="H15" s="51" t="s">
        <v>63</v>
      </c>
      <c r="I15" s="81"/>
      <c r="J15" s="82"/>
      <c r="K15" s="83">
        <v>3.22</v>
      </c>
      <c r="L15" s="49">
        <v>0.39</v>
      </c>
      <c r="M15" s="55">
        <v>0</v>
      </c>
      <c r="N15" s="56">
        <f>((K15*G15)*L15)*0.00220462*(1-M15)</f>
        <v>0.24086487625200007</v>
      </c>
      <c r="O15" s="80"/>
      <c r="P15" s="226">
        <f>P$17*$N15*0.66667</f>
        <v>0</v>
      </c>
      <c r="Q15" s="226">
        <f t="shared" ref="Q15:AA16" si="19">Q$17*$N15*0.66667</f>
        <v>0</v>
      </c>
      <c r="R15" s="226">
        <f t="shared" si="19"/>
        <v>0</v>
      </c>
      <c r="S15" s="226">
        <f t="shared" si="19"/>
        <v>0</v>
      </c>
      <c r="T15" s="226">
        <f t="shared" si="19"/>
        <v>0</v>
      </c>
      <c r="U15" s="226">
        <f t="shared" si="19"/>
        <v>0</v>
      </c>
      <c r="V15" s="226">
        <f t="shared" si="19"/>
        <v>0</v>
      </c>
      <c r="W15" s="226">
        <f t="shared" si="19"/>
        <v>0</v>
      </c>
      <c r="X15" s="226">
        <f>X$17*$N15*0.66667</f>
        <v>321.15477410184178</v>
      </c>
      <c r="Y15" s="226">
        <f t="shared" si="19"/>
        <v>642.30954820368356</v>
      </c>
      <c r="Z15" s="226">
        <f t="shared" si="19"/>
        <v>642.30954820368356</v>
      </c>
      <c r="AA15" s="226">
        <f t="shared" si="19"/>
        <v>642.30954820368356</v>
      </c>
      <c r="AB15" s="227">
        <f>SUM(P15:AA15)</f>
        <v>2248.0834187128921</v>
      </c>
      <c r="AC15" s="83"/>
      <c r="AD15" s="60"/>
      <c r="AE15" s="84">
        <v>1.2999999999999999E-2</v>
      </c>
      <c r="AF15" s="49">
        <v>0.39</v>
      </c>
      <c r="AG15" s="55">
        <v>0</v>
      </c>
      <c r="AH15" s="62">
        <f>((SUM(AC15:AE15)*G15)*AF15)*0.00220462*(1-AG15)</f>
        <v>9.7243583580000007E-4</v>
      </c>
      <c r="AI15" s="226">
        <f>AI17*$AH15*0.66667</f>
        <v>0</v>
      </c>
      <c r="AJ15" s="226">
        <f t="shared" ref="AJ15:AT15" si="20">AJ17*$AH15*0.66667</f>
        <v>0</v>
      </c>
      <c r="AK15" s="226">
        <f t="shared" si="20"/>
        <v>0</v>
      </c>
      <c r="AL15" s="226">
        <f t="shared" si="20"/>
        <v>0</v>
      </c>
      <c r="AM15" s="226">
        <f t="shared" si="20"/>
        <v>0</v>
      </c>
      <c r="AN15" s="226">
        <f t="shared" si="20"/>
        <v>0</v>
      </c>
      <c r="AO15" s="226">
        <f t="shared" si="20"/>
        <v>0</v>
      </c>
      <c r="AP15" s="226">
        <f t="shared" si="20"/>
        <v>0</v>
      </c>
      <c r="AQ15" s="226">
        <f t="shared" si="20"/>
        <v>1.296587597305572</v>
      </c>
      <c r="AR15" s="226">
        <f t="shared" si="20"/>
        <v>2.5931751946111441</v>
      </c>
      <c r="AS15" s="226">
        <f t="shared" si="20"/>
        <v>2.5931751946111441</v>
      </c>
      <c r="AT15" s="226">
        <f t="shared" si="20"/>
        <v>2.5931751946111441</v>
      </c>
      <c r="AU15" s="227">
        <f>SUM(AI15:AT15)</f>
        <v>9.0761131811390037</v>
      </c>
      <c r="AV15" s="228">
        <f>AU15+AB15</f>
        <v>2257.1595318940313</v>
      </c>
    </row>
    <row r="16" spans="1:56" ht="15.6">
      <c r="A16" s="48" t="s">
        <v>60</v>
      </c>
      <c r="B16" s="49" t="s">
        <v>52</v>
      </c>
      <c r="C16" s="49" t="s">
        <v>53</v>
      </c>
      <c r="D16" s="50" t="s">
        <v>61</v>
      </c>
      <c r="E16" s="50" t="s">
        <v>62</v>
      </c>
      <c r="F16" s="49">
        <v>2024</v>
      </c>
      <c r="G16" s="51">
        <v>87</v>
      </c>
      <c r="H16" s="51" t="s">
        <v>63</v>
      </c>
      <c r="I16" s="81"/>
      <c r="J16" s="82"/>
      <c r="K16" s="83">
        <v>3.22</v>
      </c>
      <c r="L16" s="49">
        <v>0.39</v>
      </c>
      <c r="M16" s="55">
        <v>0</v>
      </c>
      <c r="N16" s="56">
        <f>((K16*G16)*L16)*0.00220462*(1-M16)</f>
        <v>0.24086487625200007</v>
      </c>
      <c r="O16" s="80"/>
      <c r="P16" s="226">
        <f>P$17*$N16*0.66667</f>
        <v>0</v>
      </c>
      <c r="Q16" s="226">
        <f t="shared" si="19"/>
        <v>0</v>
      </c>
      <c r="R16" s="226">
        <f t="shared" si="19"/>
        <v>0</v>
      </c>
      <c r="S16" s="226">
        <f t="shared" si="19"/>
        <v>0</v>
      </c>
      <c r="T16" s="226">
        <f t="shared" si="19"/>
        <v>0</v>
      </c>
      <c r="U16" s="226">
        <f t="shared" si="19"/>
        <v>0</v>
      </c>
      <c r="V16" s="226">
        <f t="shared" si="19"/>
        <v>0</v>
      </c>
      <c r="W16" s="226">
        <f t="shared" si="19"/>
        <v>0</v>
      </c>
      <c r="X16" s="226">
        <f t="shared" si="19"/>
        <v>321.15477410184178</v>
      </c>
      <c r="Y16" s="226">
        <f t="shared" si="19"/>
        <v>642.30954820368356</v>
      </c>
      <c r="Z16" s="226">
        <f t="shared" si="19"/>
        <v>642.30954820368356</v>
      </c>
      <c r="AA16" s="226">
        <f t="shared" si="19"/>
        <v>642.30954820368356</v>
      </c>
      <c r="AB16" s="227">
        <f>SUM(P16:AA16)</f>
        <v>2248.0834187128921</v>
      </c>
      <c r="AC16" s="83"/>
      <c r="AD16" s="60"/>
      <c r="AE16" s="84">
        <v>1.2999999999999999E-2</v>
      </c>
      <c r="AF16" s="49">
        <v>0.39</v>
      </c>
      <c r="AG16" s="55">
        <v>0</v>
      </c>
      <c r="AH16" s="62">
        <f>((SUM(AC16:AE16)*G16)*AF16)*0.00220462*(1-AG16)</f>
        <v>9.7243583580000007E-4</v>
      </c>
      <c r="AI16" s="226">
        <f>AI17*$AH16*0.66667</f>
        <v>0</v>
      </c>
      <c r="AJ16" s="226">
        <f t="shared" ref="AJ16:AT16" si="21">AJ17*$AH16*0.66667</f>
        <v>0</v>
      </c>
      <c r="AK16" s="226">
        <f t="shared" si="21"/>
        <v>0</v>
      </c>
      <c r="AL16" s="226">
        <f t="shared" si="21"/>
        <v>0</v>
      </c>
      <c r="AM16" s="226">
        <f t="shared" si="21"/>
        <v>0</v>
      </c>
      <c r="AN16" s="226">
        <f t="shared" si="21"/>
        <v>0</v>
      </c>
      <c r="AO16" s="226">
        <f t="shared" si="21"/>
        <v>0</v>
      </c>
      <c r="AP16" s="226">
        <f t="shared" si="21"/>
        <v>0</v>
      </c>
      <c r="AQ16" s="226">
        <f t="shared" si="21"/>
        <v>1.296587597305572</v>
      </c>
      <c r="AR16" s="226">
        <f t="shared" si="21"/>
        <v>2.5931751946111441</v>
      </c>
      <c r="AS16" s="226">
        <f t="shared" si="21"/>
        <v>2.5931751946111441</v>
      </c>
      <c r="AT16" s="226">
        <f t="shared" si="21"/>
        <v>2.5931751946111441</v>
      </c>
      <c r="AU16" s="227">
        <f>SUM(AI16:AT16)</f>
        <v>9.0761131811390037</v>
      </c>
      <c r="AV16" s="228">
        <f>AU16+AB16</f>
        <v>2257.1595318940313</v>
      </c>
    </row>
    <row r="17" spans="1:48" ht="30">
      <c r="A17" s="64" t="s">
        <v>67</v>
      </c>
      <c r="B17" s="65"/>
      <c r="C17" s="65" t="s">
        <v>57</v>
      </c>
      <c r="D17" s="66">
        <v>0.66666000000000003</v>
      </c>
      <c r="E17" s="67"/>
      <c r="F17" s="65"/>
      <c r="G17" s="68"/>
      <c r="H17" s="68"/>
      <c r="I17" s="69"/>
      <c r="J17" s="70"/>
      <c r="K17" s="71"/>
      <c r="L17" s="65"/>
      <c r="M17" s="66"/>
      <c r="N17" s="72"/>
      <c r="O17" s="73" t="s">
        <v>58</v>
      </c>
      <c r="P17" s="229"/>
      <c r="Q17" s="229"/>
      <c r="R17" s="229"/>
      <c r="S17" s="229"/>
      <c r="T17" s="229"/>
      <c r="U17" s="229"/>
      <c r="V17" s="229"/>
      <c r="W17" s="229"/>
      <c r="X17" s="229">
        <v>2000</v>
      </c>
      <c r="Y17" s="229">
        <v>4000</v>
      </c>
      <c r="Z17" s="229">
        <v>4000</v>
      </c>
      <c r="AA17" s="229">
        <v>4000</v>
      </c>
      <c r="AB17" s="230"/>
      <c r="AC17" s="71"/>
      <c r="AD17" s="76"/>
      <c r="AE17" s="76"/>
      <c r="AF17" s="65"/>
      <c r="AG17" s="66"/>
      <c r="AH17" s="77"/>
      <c r="AI17" s="229">
        <f t="shared" ref="AI17:AT17" si="22">P17</f>
        <v>0</v>
      </c>
      <c r="AJ17" s="229">
        <f t="shared" si="22"/>
        <v>0</v>
      </c>
      <c r="AK17" s="229">
        <f t="shared" si="22"/>
        <v>0</v>
      </c>
      <c r="AL17" s="229">
        <f t="shared" si="22"/>
        <v>0</v>
      </c>
      <c r="AM17" s="229">
        <f t="shared" si="22"/>
        <v>0</v>
      </c>
      <c r="AN17" s="229">
        <f t="shared" si="22"/>
        <v>0</v>
      </c>
      <c r="AO17" s="229">
        <f t="shared" si="22"/>
        <v>0</v>
      </c>
      <c r="AP17" s="229">
        <f t="shared" si="22"/>
        <v>0</v>
      </c>
      <c r="AQ17" s="229">
        <f t="shared" si="22"/>
        <v>2000</v>
      </c>
      <c r="AR17" s="229">
        <f t="shared" si="22"/>
        <v>4000</v>
      </c>
      <c r="AS17" s="229">
        <f t="shared" si="22"/>
        <v>4000</v>
      </c>
      <c r="AT17" s="229">
        <f t="shared" si="22"/>
        <v>4000</v>
      </c>
      <c r="AU17" s="230"/>
      <c r="AV17" s="231"/>
    </row>
    <row r="18" spans="1:48" ht="15.6">
      <c r="A18" s="87" t="s">
        <v>68</v>
      </c>
      <c r="B18" s="49" t="s">
        <v>49</v>
      </c>
      <c r="C18" s="50" t="s">
        <v>50</v>
      </c>
      <c r="D18" s="50" t="s">
        <v>51</v>
      </c>
      <c r="E18" s="50" t="s">
        <v>51</v>
      </c>
      <c r="F18" s="49">
        <v>2021</v>
      </c>
      <c r="G18" s="51">
        <v>1450</v>
      </c>
      <c r="H18" s="51">
        <v>4</v>
      </c>
      <c r="I18" s="52">
        <v>2028</v>
      </c>
      <c r="J18" s="53">
        <f>I18+2</f>
        <v>2030</v>
      </c>
      <c r="K18" s="54">
        <v>1.04</v>
      </c>
      <c r="L18" s="49">
        <v>0.31</v>
      </c>
      <c r="M18" s="55">
        <v>0</v>
      </c>
      <c r="N18" s="56">
        <f>((K18*G18)*L18)*0.00220462*(1-M18)</f>
        <v>1.0306157576000001</v>
      </c>
      <c r="O18" s="57"/>
      <c r="P18" s="226">
        <f>P22*$N18</f>
        <v>2576.5393940000004</v>
      </c>
      <c r="Q18" s="226">
        <f>Q22*$N18</f>
        <v>2576.5393940000004</v>
      </c>
      <c r="R18" s="226">
        <f>R22*$N18</f>
        <v>2061.2315152000001</v>
      </c>
      <c r="S18" s="226">
        <f>S22*$N18</f>
        <v>2061.2315152000001</v>
      </c>
      <c r="T18" s="226">
        <f t="shared" ref="T18:AA18" si="23">T22*$N18</f>
        <v>0</v>
      </c>
      <c r="U18" s="226">
        <f t="shared" si="23"/>
        <v>0</v>
      </c>
      <c r="V18" s="226">
        <f t="shared" si="23"/>
        <v>0</v>
      </c>
      <c r="W18" s="226">
        <f t="shared" si="23"/>
        <v>0</v>
      </c>
      <c r="X18" s="226">
        <f t="shared" si="23"/>
        <v>0</v>
      </c>
      <c r="Y18" s="226">
        <f t="shared" si="23"/>
        <v>0</v>
      </c>
      <c r="Z18" s="226">
        <f t="shared" si="23"/>
        <v>0</v>
      </c>
      <c r="AA18" s="226">
        <f t="shared" si="23"/>
        <v>0</v>
      </c>
      <c r="AB18" s="227">
        <f>SUM(P18:AA18)</f>
        <v>9275.5418184000009</v>
      </c>
      <c r="AC18" s="54">
        <v>0.03</v>
      </c>
      <c r="AD18" s="60"/>
      <c r="AE18" s="61"/>
      <c r="AF18" s="49">
        <v>0.31</v>
      </c>
      <c r="AG18" s="55">
        <v>0.3</v>
      </c>
      <c r="AH18" s="62">
        <f>((SUM(AC18:AE18)*G18)*AF18)*0.00220462*(1-AG18)</f>
        <v>2.081051049E-2</v>
      </c>
      <c r="AI18" s="226">
        <f>AI22*$AH18</f>
        <v>52.026276224999997</v>
      </c>
      <c r="AJ18" s="226">
        <f t="shared" ref="AJ18:AT18" si="24">AJ22*$AH18</f>
        <v>52.026276224999997</v>
      </c>
      <c r="AK18" s="226">
        <f t="shared" si="24"/>
        <v>41.621020979999997</v>
      </c>
      <c r="AL18" s="226">
        <f t="shared" si="24"/>
        <v>41.621020979999997</v>
      </c>
      <c r="AM18" s="226">
        <f t="shared" si="24"/>
        <v>0</v>
      </c>
      <c r="AN18" s="226">
        <f t="shared" si="24"/>
        <v>0</v>
      </c>
      <c r="AO18" s="226">
        <f t="shared" si="24"/>
        <v>0</v>
      </c>
      <c r="AP18" s="226">
        <f t="shared" si="24"/>
        <v>0</v>
      </c>
      <c r="AQ18" s="226">
        <f t="shared" si="24"/>
        <v>0</v>
      </c>
      <c r="AR18" s="226">
        <f t="shared" si="24"/>
        <v>0</v>
      </c>
      <c r="AS18" s="226">
        <f t="shared" si="24"/>
        <v>0</v>
      </c>
      <c r="AT18" s="226">
        <f t="shared" si="24"/>
        <v>0</v>
      </c>
      <c r="AU18" s="227">
        <f>SUM(AI18:AT18)</f>
        <v>187.29459440999997</v>
      </c>
      <c r="AV18" s="228">
        <f>AU18+AB18</f>
        <v>9462.8364128100002</v>
      </c>
    </row>
    <row r="19" spans="1:48" ht="15.6">
      <c r="A19" s="87" t="s">
        <v>68</v>
      </c>
      <c r="B19" s="49" t="s">
        <v>49</v>
      </c>
      <c r="C19" s="50" t="s">
        <v>50</v>
      </c>
      <c r="D19" s="50" t="s">
        <v>51</v>
      </c>
      <c r="E19" s="50" t="s">
        <v>51</v>
      </c>
      <c r="F19" s="49">
        <v>2021</v>
      </c>
      <c r="G19" s="51">
        <v>1450</v>
      </c>
      <c r="H19" s="51">
        <v>4</v>
      </c>
      <c r="I19" s="52">
        <v>2028</v>
      </c>
      <c r="J19" s="53">
        <f>I19+2</f>
        <v>2030</v>
      </c>
      <c r="K19" s="54">
        <v>1.04</v>
      </c>
      <c r="L19" s="49">
        <v>0.31</v>
      </c>
      <c r="M19" s="55">
        <v>0</v>
      </c>
      <c r="N19" s="56">
        <f>((K19*G19)*L19)*0.00220462*(1-M19)</f>
        <v>1.0306157576000001</v>
      </c>
      <c r="O19" s="57"/>
      <c r="P19" s="226">
        <f>P22*$N19</f>
        <v>2576.5393940000004</v>
      </c>
      <c r="Q19" s="226">
        <f>Q22*$N19</f>
        <v>2576.5393940000004</v>
      </c>
      <c r="R19" s="226">
        <f>R22*$N19</f>
        <v>2061.2315152000001</v>
      </c>
      <c r="S19" s="226">
        <f>S22*$N19</f>
        <v>2061.2315152000001</v>
      </c>
      <c r="T19" s="226">
        <f t="shared" ref="T19:AA19" si="25">T22*$N19</f>
        <v>0</v>
      </c>
      <c r="U19" s="226">
        <f t="shared" si="25"/>
        <v>0</v>
      </c>
      <c r="V19" s="226">
        <f t="shared" si="25"/>
        <v>0</v>
      </c>
      <c r="W19" s="226">
        <f t="shared" si="25"/>
        <v>0</v>
      </c>
      <c r="X19" s="226">
        <f t="shared" si="25"/>
        <v>0</v>
      </c>
      <c r="Y19" s="226">
        <f t="shared" si="25"/>
        <v>0</v>
      </c>
      <c r="Z19" s="226">
        <f t="shared" si="25"/>
        <v>0</v>
      </c>
      <c r="AA19" s="226">
        <f t="shared" si="25"/>
        <v>0</v>
      </c>
      <c r="AB19" s="227">
        <f>SUM(P19:AA19)</f>
        <v>9275.5418184000009</v>
      </c>
      <c r="AC19" s="54">
        <v>0.03</v>
      </c>
      <c r="AD19" s="60"/>
      <c r="AE19" s="61"/>
      <c r="AF19" s="49">
        <v>0.31</v>
      </c>
      <c r="AG19" s="55">
        <v>0.3</v>
      </c>
      <c r="AH19" s="62">
        <f>((SUM(AC19:AE19)*G19)*AF19)*0.00220462*(1-AG19)</f>
        <v>2.081051049E-2</v>
      </c>
      <c r="AI19" s="226">
        <f>AI22*$AH19</f>
        <v>52.026276224999997</v>
      </c>
      <c r="AJ19" s="226">
        <f t="shared" ref="AJ19:AT19" si="26">AJ22*$AH19</f>
        <v>52.026276224999997</v>
      </c>
      <c r="AK19" s="226">
        <f t="shared" si="26"/>
        <v>41.621020979999997</v>
      </c>
      <c r="AL19" s="226">
        <f t="shared" si="26"/>
        <v>41.621020979999997</v>
      </c>
      <c r="AM19" s="226">
        <f t="shared" si="26"/>
        <v>0</v>
      </c>
      <c r="AN19" s="226">
        <f t="shared" si="26"/>
        <v>0</v>
      </c>
      <c r="AO19" s="226">
        <f t="shared" si="26"/>
        <v>0</v>
      </c>
      <c r="AP19" s="226">
        <f t="shared" si="26"/>
        <v>0</v>
      </c>
      <c r="AQ19" s="226">
        <f t="shared" si="26"/>
        <v>0</v>
      </c>
      <c r="AR19" s="226">
        <f t="shared" si="26"/>
        <v>0</v>
      </c>
      <c r="AS19" s="226">
        <f t="shared" si="26"/>
        <v>0</v>
      </c>
      <c r="AT19" s="226">
        <f t="shared" si="26"/>
        <v>0</v>
      </c>
      <c r="AU19" s="227">
        <f>SUM(AI19:AT19)</f>
        <v>187.29459440999997</v>
      </c>
      <c r="AV19" s="228">
        <f>AU19+AB19</f>
        <v>9462.8364128100002</v>
      </c>
    </row>
    <row r="20" spans="1:48" ht="15.6">
      <c r="A20" s="87" t="s">
        <v>68</v>
      </c>
      <c r="B20" s="49" t="s">
        <v>52</v>
      </c>
      <c r="C20" s="49" t="s">
        <v>53</v>
      </c>
      <c r="D20" s="50" t="s">
        <v>54</v>
      </c>
      <c r="E20" s="50" t="s">
        <v>55</v>
      </c>
      <c r="F20" s="49">
        <v>2008</v>
      </c>
      <c r="G20" s="51">
        <v>87</v>
      </c>
      <c r="H20" s="51">
        <v>2</v>
      </c>
      <c r="I20" s="52">
        <v>2024</v>
      </c>
      <c r="J20" s="53">
        <f>I20+2</f>
        <v>2026</v>
      </c>
      <c r="K20" s="54">
        <v>4.0199999999999996</v>
      </c>
      <c r="L20" s="49">
        <v>0.39</v>
      </c>
      <c r="M20" s="55">
        <v>0.1</v>
      </c>
      <c r="N20" s="56">
        <f>((K20*G20)*L20)*0.00220462*(1-M20)</f>
        <v>0.27063637337879998</v>
      </c>
      <c r="O20" s="57"/>
      <c r="P20" s="226">
        <f>P22*$N20*0.66667</f>
        <v>451.0628776011115</v>
      </c>
      <c r="Q20" s="226">
        <f>Q22*$N20*0.66667</f>
        <v>451.0628776011115</v>
      </c>
      <c r="R20" s="226">
        <f>R22*$N20*0.66667</f>
        <v>360.85030208088915</v>
      </c>
      <c r="S20" s="226">
        <f>S22*$N20*0.66667</f>
        <v>360.85030208088915</v>
      </c>
      <c r="T20" s="226">
        <f t="shared" ref="T20:AA20" si="27">T22*$N20*0.66667</f>
        <v>0</v>
      </c>
      <c r="U20" s="226">
        <f t="shared" si="27"/>
        <v>0</v>
      </c>
      <c r="V20" s="226">
        <f t="shared" si="27"/>
        <v>0</v>
      </c>
      <c r="W20" s="226">
        <f t="shared" si="27"/>
        <v>0</v>
      </c>
      <c r="X20" s="226">
        <f t="shared" si="27"/>
        <v>0</v>
      </c>
      <c r="Y20" s="226">
        <f t="shared" si="27"/>
        <v>0</v>
      </c>
      <c r="Z20" s="226">
        <f t="shared" si="27"/>
        <v>0</v>
      </c>
      <c r="AA20" s="226">
        <f t="shared" si="27"/>
        <v>0</v>
      </c>
      <c r="AB20" s="227">
        <f>SUM(P20:AA20)</f>
        <v>1623.8263593640013</v>
      </c>
      <c r="AC20" s="54">
        <v>0.17</v>
      </c>
      <c r="AD20" s="60"/>
      <c r="AE20" s="60"/>
      <c r="AF20" s="49">
        <v>0.39</v>
      </c>
      <c r="AG20" s="55">
        <v>0.3</v>
      </c>
      <c r="AH20" s="62">
        <f>((SUM(AC20:AE20)*G20)*AF20)*0.00220462*(1-AG20)</f>
        <v>8.9015280354000012E-3</v>
      </c>
      <c r="AI20" s="226">
        <f>AI22*$AH20*0.66667</f>
        <v>14.835954238400296</v>
      </c>
      <c r="AJ20" s="226">
        <f t="shared" ref="AJ20:AT20" si="28">AJ22*$AH20*0.66667</f>
        <v>14.835954238400296</v>
      </c>
      <c r="AK20" s="226">
        <f t="shared" si="28"/>
        <v>11.868763390720238</v>
      </c>
      <c r="AL20" s="226">
        <f t="shared" si="28"/>
        <v>11.868763390720238</v>
      </c>
      <c r="AM20" s="226">
        <f t="shared" si="28"/>
        <v>0</v>
      </c>
      <c r="AN20" s="226">
        <f t="shared" si="28"/>
        <v>0</v>
      </c>
      <c r="AO20" s="226">
        <f t="shared" si="28"/>
        <v>0</v>
      </c>
      <c r="AP20" s="226">
        <f t="shared" si="28"/>
        <v>0</v>
      </c>
      <c r="AQ20" s="226">
        <f t="shared" si="28"/>
        <v>0</v>
      </c>
      <c r="AR20" s="226">
        <f t="shared" si="28"/>
        <v>0</v>
      </c>
      <c r="AS20" s="226">
        <f t="shared" si="28"/>
        <v>0</v>
      </c>
      <c r="AT20" s="226">
        <f t="shared" si="28"/>
        <v>0</v>
      </c>
      <c r="AU20" s="227">
        <f>SUM(AI20:AT20)</f>
        <v>53.409435258241068</v>
      </c>
      <c r="AV20" s="228">
        <f>AU20+AB20</f>
        <v>1677.2357946222423</v>
      </c>
    </row>
    <row r="21" spans="1:48" ht="15.6">
      <c r="A21" s="87" t="s">
        <v>68</v>
      </c>
      <c r="B21" s="49" t="s">
        <v>52</v>
      </c>
      <c r="C21" s="49" t="s">
        <v>53</v>
      </c>
      <c r="D21" s="50" t="s">
        <v>54</v>
      </c>
      <c r="E21" s="50" t="s">
        <v>55</v>
      </c>
      <c r="F21" s="49">
        <v>2008</v>
      </c>
      <c r="G21" s="51">
        <v>87</v>
      </c>
      <c r="H21" s="51">
        <v>2</v>
      </c>
      <c r="I21" s="52">
        <v>2024</v>
      </c>
      <c r="J21" s="53">
        <f>I21+2</f>
        <v>2026</v>
      </c>
      <c r="K21" s="54">
        <v>4.0199999999999996</v>
      </c>
      <c r="L21" s="49">
        <v>0.39</v>
      </c>
      <c r="M21" s="55">
        <v>0.1</v>
      </c>
      <c r="N21" s="56">
        <f>((K21*G21)*L21)*0.00220462*(1-M21)</f>
        <v>0.27063637337879998</v>
      </c>
      <c r="O21" s="57"/>
      <c r="P21" s="226">
        <f>P22*$N21*0.66667</f>
        <v>451.0628776011115</v>
      </c>
      <c r="Q21" s="226">
        <f>Q22*$N21*0.66667</f>
        <v>451.0628776011115</v>
      </c>
      <c r="R21" s="226">
        <f>R22*$N21*0.66667</f>
        <v>360.85030208088915</v>
      </c>
      <c r="S21" s="226">
        <f>S22*$N21*0.66667</f>
        <v>360.85030208088915</v>
      </c>
      <c r="T21" s="226">
        <f t="shared" ref="T21:AA21" si="29">T22*$N21*0.66667</f>
        <v>0</v>
      </c>
      <c r="U21" s="226">
        <f t="shared" si="29"/>
        <v>0</v>
      </c>
      <c r="V21" s="226">
        <f t="shared" si="29"/>
        <v>0</v>
      </c>
      <c r="W21" s="226">
        <f t="shared" si="29"/>
        <v>0</v>
      </c>
      <c r="X21" s="226">
        <f t="shared" si="29"/>
        <v>0</v>
      </c>
      <c r="Y21" s="226">
        <f t="shared" si="29"/>
        <v>0</v>
      </c>
      <c r="Z21" s="226">
        <f t="shared" si="29"/>
        <v>0</v>
      </c>
      <c r="AA21" s="226">
        <f t="shared" si="29"/>
        <v>0</v>
      </c>
      <c r="AB21" s="227">
        <f>SUM(P21:AA21)</f>
        <v>1623.8263593640013</v>
      </c>
      <c r="AC21" s="54">
        <v>0.17</v>
      </c>
      <c r="AD21" s="60"/>
      <c r="AE21" s="60"/>
      <c r="AF21" s="49">
        <v>0.39</v>
      </c>
      <c r="AG21" s="55">
        <v>0.3</v>
      </c>
      <c r="AH21" s="62">
        <f>((SUM(AC21:AE21)*G21)*AF21)*0.00220462*(1-AG21)</f>
        <v>8.9015280354000012E-3</v>
      </c>
      <c r="AI21" s="226">
        <f>AI22*$AH21*0.66667</f>
        <v>14.835954238400296</v>
      </c>
      <c r="AJ21" s="226">
        <f t="shared" ref="AJ21:AT21" si="30">AJ22*$AH21*0.66667</f>
        <v>14.835954238400296</v>
      </c>
      <c r="AK21" s="226">
        <f t="shared" si="30"/>
        <v>11.868763390720238</v>
      </c>
      <c r="AL21" s="226">
        <f t="shared" si="30"/>
        <v>11.868763390720238</v>
      </c>
      <c r="AM21" s="226">
        <f t="shared" si="30"/>
        <v>0</v>
      </c>
      <c r="AN21" s="226">
        <f t="shared" si="30"/>
        <v>0</v>
      </c>
      <c r="AO21" s="226">
        <f t="shared" si="30"/>
        <v>0</v>
      </c>
      <c r="AP21" s="226">
        <f t="shared" si="30"/>
        <v>0</v>
      </c>
      <c r="AQ21" s="226">
        <f t="shared" si="30"/>
        <v>0</v>
      </c>
      <c r="AR21" s="226">
        <f t="shared" si="30"/>
        <v>0</v>
      </c>
      <c r="AS21" s="226">
        <f t="shared" si="30"/>
        <v>0</v>
      </c>
      <c r="AT21" s="226">
        <f t="shared" si="30"/>
        <v>0</v>
      </c>
      <c r="AU21" s="227">
        <f>SUM(AI21:AT21)</f>
        <v>53.409435258241068</v>
      </c>
      <c r="AV21" s="228">
        <f>AU21+AB21</f>
        <v>1677.2357946222423</v>
      </c>
    </row>
    <row r="22" spans="1:48" ht="30">
      <c r="A22" s="64" t="s">
        <v>69</v>
      </c>
      <c r="B22" s="65"/>
      <c r="C22" s="65" t="s">
        <v>57</v>
      </c>
      <c r="D22" s="66">
        <v>0.66700000000000004</v>
      </c>
      <c r="E22" s="67"/>
      <c r="F22" s="65"/>
      <c r="G22" s="68"/>
      <c r="H22" s="68"/>
      <c r="I22" s="69"/>
      <c r="J22" s="70"/>
      <c r="K22" s="71"/>
      <c r="L22" s="65"/>
      <c r="M22" s="66"/>
      <c r="N22" s="72"/>
      <c r="O22" s="73" t="s">
        <v>58</v>
      </c>
      <c r="P22" s="229">
        <v>2500</v>
      </c>
      <c r="Q22" s="229">
        <v>2500</v>
      </c>
      <c r="R22" s="229">
        <v>2000</v>
      </c>
      <c r="S22" s="229">
        <v>2000</v>
      </c>
      <c r="T22" s="229"/>
      <c r="U22" s="229"/>
      <c r="V22" s="229"/>
      <c r="W22" s="229"/>
      <c r="X22" s="229"/>
      <c r="Y22" s="229"/>
      <c r="Z22" s="229"/>
      <c r="AA22" s="229"/>
      <c r="AB22" s="230"/>
      <c r="AC22" s="71"/>
      <c r="AD22" s="76"/>
      <c r="AE22" s="76"/>
      <c r="AF22" s="65"/>
      <c r="AG22" s="66"/>
      <c r="AH22" s="77"/>
      <c r="AI22" s="229">
        <f t="shared" ref="AI22:AT22" si="31">P22</f>
        <v>2500</v>
      </c>
      <c r="AJ22" s="229">
        <f t="shared" si="31"/>
        <v>2500</v>
      </c>
      <c r="AK22" s="229">
        <f t="shared" si="31"/>
        <v>2000</v>
      </c>
      <c r="AL22" s="229">
        <f t="shared" si="31"/>
        <v>2000</v>
      </c>
      <c r="AM22" s="229">
        <f t="shared" si="31"/>
        <v>0</v>
      </c>
      <c r="AN22" s="229">
        <f t="shared" si="31"/>
        <v>0</v>
      </c>
      <c r="AO22" s="229">
        <f t="shared" si="31"/>
        <v>0</v>
      </c>
      <c r="AP22" s="229">
        <f t="shared" si="31"/>
        <v>0</v>
      </c>
      <c r="AQ22" s="229">
        <f t="shared" si="31"/>
        <v>0</v>
      </c>
      <c r="AR22" s="229">
        <f t="shared" si="31"/>
        <v>0</v>
      </c>
      <c r="AS22" s="229">
        <f t="shared" si="31"/>
        <v>0</v>
      </c>
      <c r="AT22" s="229">
        <f t="shared" si="31"/>
        <v>0</v>
      </c>
      <c r="AU22" s="230"/>
      <c r="AV22" s="231"/>
    </row>
    <row r="23" spans="1:48" ht="15.6">
      <c r="A23" s="87" t="s">
        <v>68</v>
      </c>
      <c r="B23" s="49" t="s">
        <v>49</v>
      </c>
      <c r="C23" s="50" t="s">
        <v>50</v>
      </c>
      <c r="D23" s="50" t="s">
        <v>51</v>
      </c>
      <c r="E23" s="50" t="s">
        <v>51</v>
      </c>
      <c r="F23" s="49">
        <v>2021</v>
      </c>
      <c r="G23" s="51">
        <v>1450</v>
      </c>
      <c r="H23" s="51">
        <v>4</v>
      </c>
      <c r="I23" s="79">
        <v>2028</v>
      </c>
      <c r="J23" s="53">
        <f>I23+2</f>
        <v>2030</v>
      </c>
      <c r="K23" s="54">
        <v>1.04</v>
      </c>
      <c r="L23" s="49">
        <v>0.31</v>
      </c>
      <c r="M23" s="55">
        <v>0</v>
      </c>
      <c r="N23" s="56">
        <f>((K23*G23)*L23)*0.00220462*(1-M23)</f>
        <v>1.0306157576000001</v>
      </c>
      <c r="O23" s="80"/>
      <c r="P23" s="226">
        <f>P27*$N23</f>
        <v>0</v>
      </c>
      <c r="Q23" s="226">
        <f>Q27*$N23</f>
        <v>0</v>
      </c>
      <c r="R23" s="226">
        <f>R27*$N23</f>
        <v>0</v>
      </c>
      <c r="S23" s="226">
        <f>S27*$N23</f>
        <v>0</v>
      </c>
      <c r="T23" s="226">
        <f t="shared" ref="T23:AA23" si="32">T27*$N23</f>
        <v>1030.6157576000001</v>
      </c>
      <c r="U23" s="226">
        <f t="shared" si="32"/>
        <v>3349.5012122000003</v>
      </c>
      <c r="V23" s="226">
        <f t="shared" si="32"/>
        <v>4122.4630304000002</v>
      </c>
      <c r="W23" s="226">
        <f t="shared" si="32"/>
        <v>4122.4630304000002</v>
      </c>
      <c r="X23" s="226">
        <f t="shared" si="32"/>
        <v>0</v>
      </c>
      <c r="Y23" s="226">
        <f t="shared" si="32"/>
        <v>0</v>
      </c>
      <c r="Z23" s="226">
        <f t="shared" si="32"/>
        <v>0</v>
      </c>
      <c r="AA23" s="226">
        <f t="shared" si="32"/>
        <v>0</v>
      </c>
      <c r="AB23" s="227">
        <f>SUM(P23:AA23)</f>
        <v>12625.0430306</v>
      </c>
      <c r="AC23" s="54">
        <v>0.03</v>
      </c>
      <c r="AD23" s="60"/>
      <c r="AE23" s="86"/>
      <c r="AF23" s="49">
        <v>0.31</v>
      </c>
      <c r="AG23" s="55">
        <v>0.3</v>
      </c>
      <c r="AH23" s="62">
        <f>((SUM(AC23:AE23)*G23)*AF23)*0.00220462*(1-AG23)</f>
        <v>2.081051049E-2</v>
      </c>
      <c r="AI23" s="226">
        <f>AI27*$AH23</f>
        <v>0</v>
      </c>
      <c r="AJ23" s="226">
        <f t="shared" ref="AJ23:AT23" si="33">AJ27*$AH23</f>
        <v>0</v>
      </c>
      <c r="AK23" s="226">
        <f t="shared" si="33"/>
        <v>0</v>
      </c>
      <c r="AL23" s="226">
        <f t="shared" si="33"/>
        <v>0</v>
      </c>
      <c r="AM23" s="226">
        <f t="shared" si="33"/>
        <v>20.810510489999999</v>
      </c>
      <c r="AN23" s="226">
        <f t="shared" si="33"/>
        <v>67.634159092499999</v>
      </c>
      <c r="AO23" s="226">
        <f t="shared" si="33"/>
        <v>83.242041959999995</v>
      </c>
      <c r="AP23" s="226">
        <f t="shared" si="33"/>
        <v>83.242041959999995</v>
      </c>
      <c r="AQ23" s="226">
        <f t="shared" si="33"/>
        <v>0</v>
      </c>
      <c r="AR23" s="226">
        <f t="shared" si="33"/>
        <v>0</v>
      </c>
      <c r="AS23" s="226">
        <f t="shared" si="33"/>
        <v>0</v>
      </c>
      <c r="AT23" s="226">
        <f t="shared" si="33"/>
        <v>0</v>
      </c>
      <c r="AU23" s="227">
        <f>SUM(AI23:AT23)</f>
        <v>254.9287535025</v>
      </c>
      <c r="AV23" s="228">
        <f>AU23+AB23</f>
        <v>12879.971784102499</v>
      </c>
    </row>
    <row r="24" spans="1:48" ht="15.6">
      <c r="A24" s="87" t="s">
        <v>68</v>
      </c>
      <c r="B24" s="49" t="s">
        <v>49</v>
      </c>
      <c r="C24" s="50" t="s">
        <v>50</v>
      </c>
      <c r="D24" s="50" t="s">
        <v>51</v>
      </c>
      <c r="E24" s="50" t="s">
        <v>51</v>
      </c>
      <c r="F24" s="49">
        <v>2021</v>
      </c>
      <c r="G24" s="51">
        <v>1450</v>
      </c>
      <c r="H24" s="51">
        <v>4</v>
      </c>
      <c r="I24" s="79">
        <v>2028</v>
      </c>
      <c r="J24" s="53">
        <f>I24+2</f>
        <v>2030</v>
      </c>
      <c r="K24" s="54">
        <v>1.04</v>
      </c>
      <c r="L24" s="49">
        <v>0.31</v>
      </c>
      <c r="M24" s="55">
        <v>0</v>
      </c>
      <c r="N24" s="56">
        <f>((K24*G24)*L24)*0.00220462*(1-M24)</f>
        <v>1.0306157576000001</v>
      </c>
      <c r="O24" s="80"/>
      <c r="P24" s="226">
        <f>P27*$N24</f>
        <v>0</v>
      </c>
      <c r="Q24" s="226">
        <f>Q27*$N24</f>
        <v>0</v>
      </c>
      <c r="R24" s="226">
        <f>R27*$N24</f>
        <v>0</v>
      </c>
      <c r="S24" s="226">
        <f>S27*$N24</f>
        <v>0</v>
      </c>
      <c r="T24" s="226">
        <f t="shared" ref="T24:AA24" si="34">T27*$N24</f>
        <v>1030.6157576000001</v>
      </c>
      <c r="U24" s="226">
        <f t="shared" si="34"/>
        <v>3349.5012122000003</v>
      </c>
      <c r="V24" s="226">
        <f t="shared" si="34"/>
        <v>4122.4630304000002</v>
      </c>
      <c r="W24" s="226">
        <f t="shared" si="34"/>
        <v>4122.4630304000002</v>
      </c>
      <c r="X24" s="226">
        <f t="shared" si="34"/>
        <v>0</v>
      </c>
      <c r="Y24" s="226">
        <f t="shared" si="34"/>
        <v>0</v>
      </c>
      <c r="Z24" s="226">
        <f t="shared" si="34"/>
        <v>0</v>
      </c>
      <c r="AA24" s="226">
        <f t="shared" si="34"/>
        <v>0</v>
      </c>
      <c r="AB24" s="227">
        <f>SUM(P24:AA24)</f>
        <v>12625.0430306</v>
      </c>
      <c r="AC24" s="54">
        <v>0.03</v>
      </c>
      <c r="AD24" s="60"/>
      <c r="AE24" s="86"/>
      <c r="AF24" s="49">
        <v>0.31</v>
      </c>
      <c r="AG24" s="55">
        <v>0.3</v>
      </c>
      <c r="AH24" s="62">
        <f>((SUM(AC24:AE24)*G24)*AF24)*0.00220462*(1-AG24)</f>
        <v>2.081051049E-2</v>
      </c>
      <c r="AI24" s="226">
        <f>AI27*$AH24</f>
        <v>0</v>
      </c>
      <c r="AJ24" s="226">
        <f t="shared" ref="AJ24:AT24" si="35">AJ27*$AH24</f>
        <v>0</v>
      </c>
      <c r="AK24" s="226">
        <f t="shared" si="35"/>
        <v>0</v>
      </c>
      <c r="AL24" s="226">
        <f t="shared" si="35"/>
        <v>0</v>
      </c>
      <c r="AM24" s="226">
        <f t="shared" si="35"/>
        <v>20.810510489999999</v>
      </c>
      <c r="AN24" s="226">
        <f t="shared" si="35"/>
        <v>67.634159092499999</v>
      </c>
      <c r="AO24" s="226">
        <f t="shared" si="35"/>
        <v>83.242041959999995</v>
      </c>
      <c r="AP24" s="226">
        <f t="shared" si="35"/>
        <v>83.242041959999995</v>
      </c>
      <c r="AQ24" s="226">
        <f t="shared" si="35"/>
        <v>0</v>
      </c>
      <c r="AR24" s="226">
        <f t="shared" si="35"/>
        <v>0</v>
      </c>
      <c r="AS24" s="226">
        <f t="shared" si="35"/>
        <v>0</v>
      </c>
      <c r="AT24" s="226">
        <f t="shared" si="35"/>
        <v>0</v>
      </c>
      <c r="AU24" s="227">
        <f>SUM(AI24:AT24)</f>
        <v>254.9287535025</v>
      </c>
      <c r="AV24" s="228">
        <f>AU24+AB24</f>
        <v>12879.971784102499</v>
      </c>
    </row>
    <row r="25" spans="1:48" ht="15.6">
      <c r="A25" s="87" t="s">
        <v>70</v>
      </c>
      <c r="B25" s="49" t="s">
        <v>52</v>
      </c>
      <c r="C25" s="49" t="s">
        <v>53</v>
      </c>
      <c r="D25" s="50" t="s">
        <v>61</v>
      </c>
      <c r="E25" s="50" t="s">
        <v>62</v>
      </c>
      <c r="F25" s="49">
        <v>2024</v>
      </c>
      <c r="G25" s="51">
        <v>87</v>
      </c>
      <c r="H25" s="51" t="s">
        <v>63</v>
      </c>
      <c r="I25" s="81"/>
      <c r="J25" s="82"/>
      <c r="K25" s="83">
        <v>3.22</v>
      </c>
      <c r="L25" s="49">
        <v>0.39</v>
      </c>
      <c r="M25" s="55">
        <v>0</v>
      </c>
      <c r="N25" s="56">
        <f>((K25*G25)*L25)*0.00220462*(1-M25)</f>
        <v>0.24086487625200007</v>
      </c>
      <c r="O25" s="80"/>
      <c r="P25" s="226">
        <f>P27*$N25*0.66667</f>
        <v>0</v>
      </c>
      <c r="Q25" s="226">
        <f>Q27*$N25*0.66667</f>
        <v>0</v>
      </c>
      <c r="R25" s="226">
        <f>R27*$N25*0.66667</f>
        <v>0</v>
      </c>
      <c r="S25" s="226">
        <f>S27*$N25*0.66667</f>
        <v>0</v>
      </c>
      <c r="T25" s="226">
        <f t="shared" ref="T25:AA25" si="36">T27*$N25*0.66667</f>
        <v>160.57738705092089</v>
      </c>
      <c r="U25" s="226">
        <f t="shared" si="36"/>
        <v>521.87650791549288</v>
      </c>
      <c r="V25" s="226">
        <f t="shared" si="36"/>
        <v>642.30954820368356</v>
      </c>
      <c r="W25" s="226">
        <f t="shared" si="36"/>
        <v>642.30954820368356</v>
      </c>
      <c r="X25" s="226">
        <f t="shared" si="36"/>
        <v>0</v>
      </c>
      <c r="Y25" s="226">
        <f t="shared" si="36"/>
        <v>0</v>
      </c>
      <c r="Z25" s="226">
        <f t="shared" si="36"/>
        <v>0</v>
      </c>
      <c r="AA25" s="226">
        <f t="shared" si="36"/>
        <v>0</v>
      </c>
      <c r="AB25" s="227">
        <f>SUM(P25:AA25)</f>
        <v>1967.072991373781</v>
      </c>
      <c r="AC25" s="83"/>
      <c r="AD25" s="88"/>
      <c r="AE25" s="84">
        <v>1.2999999999999999E-2</v>
      </c>
      <c r="AF25" s="49">
        <v>0.39</v>
      </c>
      <c r="AG25" s="55">
        <v>0</v>
      </c>
      <c r="AH25" s="62">
        <f>((SUM(AC25:AE25)*G25)*AF25)*0.00220462*(1-AG25)</f>
        <v>9.7243583580000007E-4</v>
      </c>
      <c r="AI25" s="226">
        <f>AI27*$AH25*0.66667</f>
        <v>0</v>
      </c>
      <c r="AJ25" s="226">
        <f t="shared" ref="AJ25:AT25" si="37">AJ27*$AH25*0.66667</f>
        <v>0</v>
      </c>
      <c r="AK25" s="226">
        <f t="shared" si="37"/>
        <v>0</v>
      </c>
      <c r="AL25" s="226">
        <f t="shared" si="37"/>
        <v>0</v>
      </c>
      <c r="AM25" s="226">
        <f t="shared" si="37"/>
        <v>0.64829379865278602</v>
      </c>
      <c r="AN25" s="226">
        <f t="shared" si="37"/>
        <v>2.1069548456215546</v>
      </c>
      <c r="AO25" s="226">
        <f t="shared" si="37"/>
        <v>2.5931751946111441</v>
      </c>
      <c r="AP25" s="226">
        <f t="shared" si="37"/>
        <v>2.5931751946111441</v>
      </c>
      <c r="AQ25" s="226">
        <f t="shared" si="37"/>
        <v>0</v>
      </c>
      <c r="AR25" s="226">
        <f t="shared" si="37"/>
        <v>0</v>
      </c>
      <c r="AS25" s="226">
        <f t="shared" si="37"/>
        <v>0</v>
      </c>
      <c r="AT25" s="226">
        <f t="shared" si="37"/>
        <v>0</v>
      </c>
      <c r="AU25" s="227">
        <f>SUM(AI25:AT25)</f>
        <v>7.9415990334966278</v>
      </c>
      <c r="AV25" s="228">
        <f>AU25+AB25</f>
        <v>1975.0145904072776</v>
      </c>
    </row>
    <row r="26" spans="1:48" ht="15.6">
      <c r="A26" s="87" t="s">
        <v>70</v>
      </c>
      <c r="B26" s="49" t="s">
        <v>52</v>
      </c>
      <c r="C26" s="49" t="s">
        <v>53</v>
      </c>
      <c r="D26" s="50" t="s">
        <v>61</v>
      </c>
      <c r="E26" s="50" t="s">
        <v>62</v>
      </c>
      <c r="F26" s="49">
        <v>2024</v>
      </c>
      <c r="G26" s="51">
        <v>87</v>
      </c>
      <c r="H26" s="51" t="s">
        <v>63</v>
      </c>
      <c r="I26" s="81"/>
      <c r="J26" s="82"/>
      <c r="K26" s="83">
        <v>3.22</v>
      </c>
      <c r="L26" s="49">
        <v>0.39</v>
      </c>
      <c r="M26" s="55">
        <v>0</v>
      </c>
      <c r="N26" s="56">
        <f>((K26*G26)*L26)*0.00220462*(1-M26)</f>
        <v>0.24086487625200007</v>
      </c>
      <c r="O26" s="80"/>
      <c r="P26" s="226">
        <f>P27*$N26*0.66667</f>
        <v>0</v>
      </c>
      <c r="Q26" s="226">
        <f>Q27*$N26*0.66667</f>
        <v>0</v>
      </c>
      <c r="R26" s="226">
        <f>R27*$N26*0.66667</f>
        <v>0</v>
      </c>
      <c r="S26" s="226">
        <f>S27*$N26*0.66667</f>
        <v>0</v>
      </c>
      <c r="T26" s="226">
        <f t="shared" ref="T26:AA26" si="38">T27*$N26*0.66667</f>
        <v>160.57738705092089</v>
      </c>
      <c r="U26" s="226">
        <f t="shared" si="38"/>
        <v>521.87650791549288</v>
      </c>
      <c r="V26" s="226">
        <f t="shared" si="38"/>
        <v>642.30954820368356</v>
      </c>
      <c r="W26" s="226">
        <f t="shared" si="38"/>
        <v>642.30954820368356</v>
      </c>
      <c r="X26" s="226">
        <f t="shared" si="38"/>
        <v>0</v>
      </c>
      <c r="Y26" s="226">
        <f t="shared" si="38"/>
        <v>0</v>
      </c>
      <c r="Z26" s="226">
        <f t="shared" si="38"/>
        <v>0</v>
      </c>
      <c r="AA26" s="226">
        <f t="shared" si="38"/>
        <v>0</v>
      </c>
      <c r="AB26" s="227">
        <f>SUM(P26:AA26)</f>
        <v>1967.072991373781</v>
      </c>
      <c r="AC26" s="83"/>
      <c r="AD26" s="88"/>
      <c r="AE26" s="84">
        <v>1.2999999999999999E-2</v>
      </c>
      <c r="AF26" s="49">
        <v>0.39</v>
      </c>
      <c r="AG26" s="55">
        <v>0</v>
      </c>
      <c r="AH26" s="62">
        <f>((SUM(AC26:AE26)*G26)*AF26)*0.00220462*(1-AG26)</f>
        <v>9.7243583580000007E-4</v>
      </c>
      <c r="AI26" s="226">
        <f>AI27*$AH26*0.66667</f>
        <v>0</v>
      </c>
      <c r="AJ26" s="226">
        <f t="shared" ref="AJ26:AT26" si="39">AJ27*$AH26*0.66667</f>
        <v>0</v>
      </c>
      <c r="AK26" s="226">
        <f t="shared" si="39"/>
        <v>0</v>
      </c>
      <c r="AL26" s="226">
        <f t="shared" si="39"/>
        <v>0</v>
      </c>
      <c r="AM26" s="226">
        <f t="shared" si="39"/>
        <v>0.64829379865278602</v>
      </c>
      <c r="AN26" s="226">
        <f t="shared" si="39"/>
        <v>2.1069548456215546</v>
      </c>
      <c r="AO26" s="226">
        <f t="shared" si="39"/>
        <v>2.5931751946111441</v>
      </c>
      <c r="AP26" s="226">
        <f t="shared" si="39"/>
        <v>2.5931751946111441</v>
      </c>
      <c r="AQ26" s="226">
        <f t="shared" si="39"/>
        <v>0</v>
      </c>
      <c r="AR26" s="226">
        <f t="shared" si="39"/>
        <v>0</v>
      </c>
      <c r="AS26" s="226">
        <f t="shared" si="39"/>
        <v>0</v>
      </c>
      <c r="AT26" s="226">
        <f t="shared" si="39"/>
        <v>0</v>
      </c>
      <c r="AU26" s="227">
        <f>SUM(AI26:AT26)</f>
        <v>7.9415990334966278</v>
      </c>
      <c r="AV26" s="228">
        <f>AU26+AB26</f>
        <v>1975.0145904072776</v>
      </c>
    </row>
    <row r="27" spans="1:48" ht="30">
      <c r="A27" s="64" t="s">
        <v>71</v>
      </c>
      <c r="B27" s="65"/>
      <c r="C27" s="65" t="s">
        <v>57</v>
      </c>
      <c r="D27" s="66">
        <v>0.66700000000000004</v>
      </c>
      <c r="E27" s="67"/>
      <c r="F27" s="65"/>
      <c r="G27" s="68"/>
      <c r="H27" s="68"/>
      <c r="I27" s="69"/>
      <c r="J27" s="70"/>
      <c r="K27" s="71"/>
      <c r="L27" s="65"/>
      <c r="M27" s="66"/>
      <c r="N27" s="72"/>
      <c r="O27" s="73" t="s">
        <v>58</v>
      </c>
      <c r="P27" s="229"/>
      <c r="Q27" s="229"/>
      <c r="R27" s="229"/>
      <c r="S27" s="229"/>
      <c r="T27" s="229">
        <v>1000</v>
      </c>
      <c r="U27" s="229">
        <v>3250</v>
      </c>
      <c r="V27" s="229">
        <v>4000</v>
      </c>
      <c r="W27" s="229">
        <v>4000</v>
      </c>
      <c r="X27" s="229"/>
      <c r="Y27" s="229"/>
      <c r="Z27" s="229"/>
      <c r="AA27" s="229"/>
      <c r="AB27" s="230"/>
      <c r="AC27" s="71"/>
      <c r="AD27" s="76"/>
      <c r="AE27" s="76"/>
      <c r="AF27" s="65"/>
      <c r="AG27" s="66"/>
      <c r="AH27" s="77"/>
      <c r="AI27" s="229">
        <f t="shared" ref="AI27:AT27" si="40">P27</f>
        <v>0</v>
      </c>
      <c r="AJ27" s="229">
        <f t="shared" si="40"/>
        <v>0</v>
      </c>
      <c r="AK27" s="229">
        <f t="shared" si="40"/>
        <v>0</v>
      </c>
      <c r="AL27" s="229">
        <f t="shared" si="40"/>
        <v>0</v>
      </c>
      <c r="AM27" s="229">
        <f t="shared" si="40"/>
        <v>1000</v>
      </c>
      <c r="AN27" s="229">
        <f t="shared" si="40"/>
        <v>3250</v>
      </c>
      <c r="AO27" s="229">
        <f t="shared" si="40"/>
        <v>4000</v>
      </c>
      <c r="AP27" s="229">
        <f t="shared" si="40"/>
        <v>4000</v>
      </c>
      <c r="AQ27" s="229">
        <f t="shared" si="40"/>
        <v>0</v>
      </c>
      <c r="AR27" s="229">
        <f t="shared" si="40"/>
        <v>0</v>
      </c>
      <c r="AS27" s="229">
        <f t="shared" si="40"/>
        <v>0</v>
      </c>
      <c r="AT27" s="229">
        <f t="shared" si="40"/>
        <v>0</v>
      </c>
      <c r="AU27" s="230"/>
      <c r="AV27" s="231"/>
    </row>
    <row r="28" spans="1:48" ht="15.6">
      <c r="A28" s="87" t="s">
        <v>70</v>
      </c>
      <c r="B28" s="49" t="s">
        <v>49</v>
      </c>
      <c r="C28" s="50" t="s">
        <v>50</v>
      </c>
      <c r="D28" s="50" t="s">
        <v>65</v>
      </c>
      <c r="E28" s="50" t="s">
        <v>65</v>
      </c>
      <c r="F28" s="49">
        <v>2030</v>
      </c>
      <c r="G28" s="51">
        <v>1450</v>
      </c>
      <c r="H28" s="51" t="s">
        <v>66</v>
      </c>
      <c r="I28" s="81"/>
      <c r="J28" s="82"/>
      <c r="K28" s="54">
        <v>1.04</v>
      </c>
      <c r="L28" s="49">
        <v>0.31</v>
      </c>
      <c r="M28" s="55">
        <v>0</v>
      </c>
      <c r="N28" s="56">
        <f>((K28*G28)*L28)*0.00220462*(1-M28)</f>
        <v>1.0306157576000001</v>
      </c>
      <c r="O28" s="80"/>
      <c r="P28" s="226">
        <f>P32*$N28</f>
        <v>0</v>
      </c>
      <c r="Q28" s="226">
        <f>Q32*$N28</f>
        <v>0</v>
      </c>
      <c r="R28" s="226">
        <f>R32*$N28</f>
        <v>0</v>
      </c>
      <c r="S28" s="226">
        <f>S32*$N28</f>
        <v>0</v>
      </c>
      <c r="T28" s="226">
        <f t="shared" ref="T28:AA28" si="41">T32*$N28</f>
        <v>0</v>
      </c>
      <c r="U28" s="226">
        <f t="shared" si="41"/>
        <v>0</v>
      </c>
      <c r="V28" s="226">
        <f t="shared" si="41"/>
        <v>0</v>
      </c>
      <c r="W28" s="226">
        <f t="shared" si="41"/>
        <v>0</v>
      </c>
      <c r="X28" s="226">
        <f t="shared" si="41"/>
        <v>2061.2315152000001</v>
      </c>
      <c r="Y28" s="226">
        <f t="shared" si="41"/>
        <v>4122.4630304000002</v>
      </c>
      <c r="Z28" s="226">
        <f t="shared" si="41"/>
        <v>4122.4630304000002</v>
      </c>
      <c r="AA28" s="226">
        <f t="shared" si="41"/>
        <v>4122.4630304000002</v>
      </c>
      <c r="AB28" s="227">
        <f>SUM(P28:AA28)</f>
        <v>14428.620606400002</v>
      </c>
      <c r="AC28" s="83"/>
      <c r="AD28" s="85">
        <v>5.0000000000000001E-3</v>
      </c>
      <c r="AE28" s="86"/>
      <c r="AF28" s="49">
        <v>0.31</v>
      </c>
      <c r="AG28" s="55">
        <v>0</v>
      </c>
      <c r="AH28" s="62">
        <f>((SUM(AC28:AE28)*G28)*AF28)*0.00220462*(1-AG28)</f>
        <v>4.9548834500000001E-3</v>
      </c>
      <c r="AI28" s="226">
        <f>AI32*$AH28</f>
        <v>0</v>
      </c>
      <c r="AJ28" s="226">
        <f t="shared" ref="AJ28:AT28" si="42">AJ32*$AH28</f>
        <v>0</v>
      </c>
      <c r="AK28" s="226">
        <f t="shared" si="42"/>
        <v>0</v>
      </c>
      <c r="AL28" s="226">
        <f t="shared" si="42"/>
        <v>0</v>
      </c>
      <c r="AM28" s="226">
        <f t="shared" si="42"/>
        <v>0</v>
      </c>
      <c r="AN28" s="226">
        <f t="shared" si="42"/>
        <v>0</v>
      </c>
      <c r="AO28" s="226">
        <f t="shared" si="42"/>
        <v>0</v>
      </c>
      <c r="AP28" s="226">
        <f t="shared" si="42"/>
        <v>0</v>
      </c>
      <c r="AQ28" s="226">
        <f t="shared" si="42"/>
        <v>9.909766900000001</v>
      </c>
      <c r="AR28" s="226">
        <f t="shared" si="42"/>
        <v>19.819533800000002</v>
      </c>
      <c r="AS28" s="226">
        <f t="shared" si="42"/>
        <v>19.819533800000002</v>
      </c>
      <c r="AT28" s="226">
        <f t="shared" si="42"/>
        <v>19.819533800000002</v>
      </c>
      <c r="AU28" s="227">
        <f>SUM(AI28:AT28)</f>
        <v>69.368368300000014</v>
      </c>
      <c r="AV28" s="228">
        <f>AU28+AB28</f>
        <v>14497.988974700002</v>
      </c>
    </row>
    <row r="29" spans="1:48" ht="15.6">
      <c r="A29" s="87" t="s">
        <v>70</v>
      </c>
      <c r="B29" s="49" t="s">
        <v>49</v>
      </c>
      <c r="C29" s="50" t="s">
        <v>50</v>
      </c>
      <c r="D29" s="50" t="s">
        <v>65</v>
      </c>
      <c r="E29" s="50" t="s">
        <v>65</v>
      </c>
      <c r="F29" s="49">
        <v>2030</v>
      </c>
      <c r="G29" s="51">
        <v>1450</v>
      </c>
      <c r="H29" s="51" t="s">
        <v>66</v>
      </c>
      <c r="I29" s="81"/>
      <c r="J29" s="82"/>
      <c r="K29" s="54">
        <v>1.04</v>
      </c>
      <c r="L29" s="49">
        <v>0.31</v>
      </c>
      <c r="M29" s="55">
        <v>0</v>
      </c>
      <c r="N29" s="56">
        <f>((K29*G29)*L29)*0.00220462*(1-M29)</f>
        <v>1.0306157576000001</v>
      </c>
      <c r="O29" s="80"/>
      <c r="P29" s="226">
        <f>P32*$N29</f>
        <v>0</v>
      </c>
      <c r="Q29" s="226">
        <f>Q32*$N29</f>
        <v>0</v>
      </c>
      <c r="R29" s="226">
        <f>R32*$N29</f>
        <v>0</v>
      </c>
      <c r="S29" s="226">
        <f>S32*$N29</f>
        <v>0</v>
      </c>
      <c r="T29" s="226">
        <f t="shared" ref="T29:AA29" si="43">T32*$N29</f>
        <v>0</v>
      </c>
      <c r="U29" s="226">
        <f t="shared" si="43"/>
        <v>0</v>
      </c>
      <c r="V29" s="226">
        <f t="shared" si="43"/>
        <v>0</v>
      </c>
      <c r="W29" s="226">
        <f t="shared" si="43"/>
        <v>0</v>
      </c>
      <c r="X29" s="226">
        <f t="shared" si="43"/>
        <v>2061.2315152000001</v>
      </c>
      <c r="Y29" s="226">
        <f t="shared" si="43"/>
        <v>4122.4630304000002</v>
      </c>
      <c r="Z29" s="226">
        <f t="shared" si="43"/>
        <v>4122.4630304000002</v>
      </c>
      <c r="AA29" s="226">
        <f t="shared" si="43"/>
        <v>4122.4630304000002</v>
      </c>
      <c r="AB29" s="227">
        <f>SUM(P29:AA29)</f>
        <v>14428.620606400002</v>
      </c>
      <c r="AC29" s="83"/>
      <c r="AD29" s="85">
        <v>5.0000000000000001E-3</v>
      </c>
      <c r="AE29" s="86"/>
      <c r="AF29" s="49">
        <v>0.31</v>
      </c>
      <c r="AG29" s="55">
        <v>0</v>
      </c>
      <c r="AH29" s="62">
        <f>((SUM(AC29:AE29)*G29)*AF29)*0.00220462*(1-AG29)</f>
        <v>4.9548834500000001E-3</v>
      </c>
      <c r="AI29" s="226">
        <f>AI32*$AH29</f>
        <v>0</v>
      </c>
      <c r="AJ29" s="226">
        <f t="shared" ref="AJ29:AT29" si="44">AJ32*$AH29</f>
        <v>0</v>
      </c>
      <c r="AK29" s="226">
        <f t="shared" si="44"/>
        <v>0</v>
      </c>
      <c r="AL29" s="226">
        <f t="shared" si="44"/>
        <v>0</v>
      </c>
      <c r="AM29" s="226">
        <f t="shared" si="44"/>
        <v>0</v>
      </c>
      <c r="AN29" s="226">
        <f t="shared" si="44"/>
        <v>0</v>
      </c>
      <c r="AO29" s="226">
        <f t="shared" si="44"/>
        <v>0</v>
      </c>
      <c r="AP29" s="226">
        <f t="shared" si="44"/>
        <v>0</v>
      </c>
      <c r="AQ29" s="226">
        <f t="shared" si="44"/>
        <v>9.909766900000001</v>
      </c>
      <c r="AR29" s="226">
        <f t="shared" si="44"/>
        <v>19.819533800000002</v>
      </c>
      <c r="AS29" s="226">
        <f t="shared" si="44"/>
        <v>19.819533800000002</v>
      </c>
      <c r="AT29" s="226">
        <f t="shared" si="44"/>
        <v>19.819533800000002</v>
      </c>
      <c r="AU29" s="227">
        <f>SUM(AI29:AT29)</f>
        <v>69.368368300000014</v>
      </c>
      <c r="AV29" s="228">
        <f>AU29+AB29</f>
        <v>14497.988974700002</v>
      </c>
    </row>
    <row r="30" spans="1:48" ht="15.6">
      <c r="A30" s="87" t="s">
        <v>70</v>
      </c>
      <c r="B30" s="49" t="s">
        <v>52</v>
      </c>
      <c r="C30" s="49" t="s">
        <v>53</v>
      </c>
      <c r="D30" s="50" t="s">
        <v>61</v>
      </c>
      <c r="E30" s="50" t="s">
        <v>62</v>
      </c>
      <c r="F30" s="49">
        <v>2024</v>
      </c>
      <c r="G30" s="51">
        <v>87</v>
      </c>
      <c r="H30" s="51" t="s">
        <v>63</v>
      </c>
      <c r="I30" s="81"/>
      <c r="J30" s="82"/>
      <c r="K30" s="83">
        <v>3.22</v>
      </c>
      <c r="L30" s="49">
        <v>0.39</v>
      </c>
      <c r="M30" s="55">
        <v>0</v>
      </c>
      <c r="N30" s="56">
        <f>((K30*G30)*L30)*0.00220462*(1-M30)</f>
        <v>0.24086487625200007</v>
      </c>
      <c r="O30" s="80"/>
      <c r="P30" s="226">
        <f>P32*$N30*0.66667</f>
        <v>0</v>
      </c>
      <c r="Q30" s="226">
        <f>Q32*$N30*0.66667</f>
        <v>0</v>
      </c>
      <c r="R30" s="226">
        <f>R32*$N30*0.66667</f>
        <v>0</v>
      </c>
      <c r="S30" s="226">
        <f>S32*$N30*0.66667</f>
        <v>0</v>
      </c>
      <c r="T30" s="226">
        <f t="shared" ref="T30:AA30" si="45">T32*$N30*0.66667</f>
        <v>0</v>
      </c>
      <c r="U30" s="226">
        <f t="shared" si="45"/>
        <v>0</v>
      </c>
      <c r="V30" s="226">
        <f t="shared" si="45"/>
        <v>0</v>
      </c>
      <c r="W30" s="226">
        <f t="shared" si="45"/>
        <v>0</v>
      </c>
      <c r="X30" s="226">
        <f t="shared" si="45"/>
        <v>321.15477410184178</v>
      </c>
      <c r="Y30" s="226">
        <f t="shared" si="45"/>
        <v>642.30954820368356</v>
      </c>
      <c r="Z30" s="226">
        <f t="shared" si="45"/>
        <v>642.30954820368356</v>
      </c>
      <c r="AA30" s="226">
        <f t="shared" si="45"/>
        <v>642.30954820368356</v>
      </c>
      <c r="AB30" s="227">
        <f>SUM(P30:AA30)</f>
        <v>2248.0834187128921</v>
      </c>
      <c r="AC30" s="83"/>
      <c r="AD30" s="60"/>
      <c r="AE30" s="84">
        <v>1.2999999999999999E-2</v>
      </c>
      <c r="AF30" s="49">
        <v>0.39</v>
      </c>
      <c r="AG30" s="55">
        <v>0</v>
      </c>
      <c r="AH30" s="62">
        <f>((SUM(AC30:AE30)*G30)*AF30)*0.00220462*(1-AG30)</f>
        <v>9.7243583580000007E-4</v>
      </c>
      <c r="AI30" s="226">
        <f>AI32*$AH30*0.66667</f>
        <v>0</v>
      </c>
      <c r="AJ30" s="226">
        <f t="shared" ref="AJ30:AT30" si="46">AJ32*$AH30*0.66667</f>
        <v>0</v>
      </c>
      <c r="AK30" s="226">
        <f t="shared" si="46"/>
        <v>0</v>
      </c>
      <c r="AL30" s="226">
        <f t="shared" si="46"/>
        <v>0</v>
      </c>
      <c r="AM30" s="226">
        <f t="shared" si="46"/>
        <v>0</v>
      </c>
      <c r="AN30" s="226">
        <f t="shared" si="46"/>
        <v>0</v>
      </c>
      <c r="AO30" s="226">
        <f t="shared" si="46"/>
        <v>0</v>
      </c>
      <c r="AP30" s="226">
        <f t="shared" si="46"/>
        <v>0</v>
      </c>
      <c r="AQ30" s="226">
        <f t="shared" si="46"/>
        <v>1.296587597305572</v>
      </c>
      <c r="AR30" s="226">
        <f t="shared" si="46"/>
        <v>2.5931751946111441</v>
      </c>
      <c r="AS30" s="226">
        <f t="shared" si="46"/>
        <v>2.5931751946111441</v>
      </c>
      <c r="AT30" s="226">
        <f t="shared" si="46"/>
        <v>2.5931751946111441</v>
      </c>
      <c r="AU30" s="227">
        <f>SUM(AI30:AT30)</f>
        <v>9.0761131811390037</v>
      </c>
      <c r="AV30" s="228">
        <f>AU30+AB30</f>
        <v>2257.1595318940313</v>
      </c>
    </row>
    <row r="31" spans="1:48" ht="15.6">
      <c r="A31" s="87" t="s">
        <v>70</v>
      </c>
      <c r="B31" s="49" t="s">
        <v>52</v>
      </c>
      <c r="C31" s="49" t="s">
        <v>53</v>
      </c>
      <c r="D31" s="50" t="s">
        <v>61</v>
      </c>
      <c r="E31" s="50" t="s">
        <v>62</v>
      </c>
      <c r="F31" s="49">
        <v>2024</v>
      </c>
      <c r="G31" s="51">
        <v>87</v>
      </c>
      <c r="H31" s="51" t="s">
        <v>63</v>
      </c>
      <c r="I31" s="81"/>
      <c r="J31" s="82"/>
      <c r="K31" s="83">
        <v>3.22</v>
      </c>
      <c r="L31" s="49">
        <v>0.39</v>
      </c>
      <c r="M31" s="55">
        <v>0</v>
      </c>
      <c r="N31" s="56">
        <f>((K31*G31)*L31)*0.00220462*(1-M31)</f>
        <v>0.24086487625200007</v>
      </c>
      <c r="O31" s="80"/>
      <c r="P31" s="226">
        <f>P32*$N31*0.66667</f>
        <v>0</v>
      </c>
      <c r="Q31" s="226">
        <f>Q32*$N31*0.66667</f>
        <v>0</v>
      </c>
      <c r="R31" s="226">
        <f>R32*$N31*0.66667</f>
        <v>0</v>
      </c>
      <c r="S31" s="226">
        <f>S32*$N31*0.66667</f>
        <v>0</v>
      </c>
      <c r="T31" s="226">
        <f t="shared" ref="T31:AA31" si="47">T32*$N31*0.66667</f>
        <v>0</v>
      </c>
      <c r="U31" s="226">
        <f t="shared" si="47"/>
        <v>0</v>
      </c>
      <c r="V31" s="226">
        <f t="shared" si="47"/>
        <v>0</v>
      </c>
      <c r="W31" s="226">
        <f t="shared" si="47"/>
        <v>0</v>
      </c>
      <c r="X31" s="226">
        <f t="shared" si="47"/>
        <v>321.15477410184178</v>
      </c>
      <c r="Y31" s="226">
        <f t="shared" si="47"/>
        <v>642.30954820368356</v>
      </c>
      <c r="Z31" s="226">
        <f t="shared" si="47"/>
        <v>642.30954820368356</v>
      </c>
      <c r="AA31" s="226">
        <f t="shared" si="47"/>
        <v>642.30954820368356</v>
      </c>
      <c r="AB31" s="227">
        <f>SUM(P31:AA31)</f>
        <v>2248.0834187128921</v>
      </c>
      <c r="AC31" s="83"/>
      <c r="AD31" s="60"/>
      <c r="AE31" s="84">
        <v>1.2999999999999999E-2</v>
      </c>
      <c r="AF31" s="49">
        <v>0.39</v>
      </c>
      <c r="AG31" s="55">
        <v>0</v>
      </c>
      <c r="AH31" s="62">
        <f>((SUM(AC31:AE31)*G31)*AF31)*0.00220462*(1-AG31)</f>
        <v>9.7243583580000007E-4</v>
      </c>
      <c r="AI31" s="226">
        <f>AI32*$AH31*0.66667</f>
        <v>0</v>
      </c>
      <c r="AJ31" s="226">
        <f t="shared" ref="AJ31:AT31" si="48">AJ32*$AH31*0.66667</f>
        <v>0</v>
      </c>
      <c r="AK31" s="226">
        <f t="shared" si="48"/>
        <v>0</v>
      </c>
      <c r="AL31" s="226">
        <f t="shared" si="48"/>
        <v>0</v>
      </c>
      <c r="AM31" s="226">
        <f t="shared" si="48"/>
        <v>0</v>
      </c>
      <c r="AN31" s="226">
        <f t="shared" si="48"/>
        <v>0</v>
      </c>
      <c r="AO31" s="226">
        <f t="shared" si="48"/>
        <v>0</v>
      </c>
      <c r="AP31" s="226">
        <f t="shared" si="48"/>
        <v>0</v>
      </c>
      <c r="AQ31" s="226">
        <f t="shared" si="48"/>
        <v>1.296587597305572</v>
      </c>
      <c r="AR31" s="226">
        <f t="shared" si="48"/>
        <v>2.5931751946111441</v>
      </c>
      <c r="AS31" s="226">
        <f t="shared" si="48"/>
        <v>2.5931751946111441</v>
      </c>
      <c r="AT31" s="226">
        <f t="shared" si="48"/>
        <v>2.5931751946111441</v>
      </c>
      <c r="AU31" s="227">
        <f>SUM(AI31:AT31)</f>
        <v>9.0761131811390037</v>
      </c>
      <c r="AV31" s="228">
        <f>AU31+AB31</f>
        <v>2257.1595318940313</v>
      </c>
    </row>
    <row r="32" spans="1:48" ht="30">
      <c r="A32" s="64" t="s">
        <v>72</v>
      </c>
      <c r="B32" s="65"/>
      <c r="C32" s="65" t="s">
        <v>57</v>
      </c>
      <c r="D32" s="66">
        <v>0.66700000000000004</v>
      </c>
      <c r="E32" s="67"/>
      <c r="F32" s="65"/>
      <c r="G32" s="68"/>
      <c r="H32" s="68"/>
      <c r="I32" s="69"/>
      <c r="J32" s="70"/>
      <c r="K32" s="71"/>
      <c r="L32" s="65"/>
      <c r="M32" s="66"/>
      <c r="N32" s="72"/>
      <c r="O32" s="73" t="s">
        <v>58</v>
      </c>
      <c r="P32" s="229"/>
      <c r="Q32" s="229"/>
      <c r="R32" s="229"/>
      <c r="S32" s="229"/>
      <c r="T32" s="229"/>
      <c r="U32" s="229"/>
      <c r="V32" s="229"/>
      <c r="W32" s="229"/>
      <c r="X32" s="229">
        <v>2000</v>
      </c>
      <c r="Y32" s="229">
        <v>4000</v>
      </c>
      <c r="Z32" s="229">
        <v>4000</v>
      </c>
      <c r="AA32" s="229">
        <v>4000</v>
      </c>
      <c r="AB32" s="230"/>
      <c r="AC32" s="71"/>
      <c r="AD32" s="76"/>
      <c r="AE32" s="76"/>
      <c r="AF32" s="65"/>
      <c r="AG32" s="66"/>
      <c r="AH32" s="77"/>
      <c r="AI32" s="229">
        <f t="shared" ref="AI32:AT32" si="49">P32</f>
        <v>0</v>
      </c>
      <c r="AJ32" s="229">
        <f t="shared" si="49"/>
        <v>0</v>
      </c>
      <c r="AK32" s="229">
        <f t="shared" si="49"/>
        <v>0</v>
      </c>
      <c r="AL32" s="229">
        <f t="shared" si="49"/>
        <v>0</v>
      </c>
      <c r="AM32" s="229">
        <f t="shared" si="49"/>
        <v>0</v>
      </c>
      <c r="AN32" s="229">
        <f t="shared" si="49"/>
        <v>0</v>
      </c>
      <c r="AO32" s="229">
        <f t="shared" si="49"/>
        <v>0</v>
      </c>
      <c r="AP32" s="229">
        <f t="shared" si="49"/>
        <v>0</v>
      </c>
      <c r="AQ32" s="229">
        <f t="shared" si="49"/>
        <v>2000</v>
      </c>
      <c r="AR32" s="229">
        <f t="shared" si="49"/>
        <v>4000</v>
      </c>
      <c r="AS32" s="229">
        <f t="shared" si="49"/>
        <v>4000</v>
      </c>
      <c r="AT32" s="229">
        <f t="shared" si="49"/>
        <v>4000</v>
      </c>
      <c r="AU32" s="230"/>
      <c r="AV32" s="231"/>
    </row>
    <row r="33" spans="1:48" ht="15.6">
      <c r="A33" s="89" t="s">
        <v>73</v>
      </c>
      <c r="B33" s="49" t="s">
        <v>49</v>
      </c>
      <c r="C33" s="50" t="s">
        <v>50</v>
      </c>
      <c r="D33" s="50" t="s">
        <v>51</v>
      </c>
      <c r="E33" s="50" t="s">
        <v>51</v>
      </c>
      <c r="F33" s="49">
        <v>2021</v>
      </c>
      <c r="G33" s="51">
        <v>1450</v>
      </c>
      <c r="H33" s="51">
        <v>4</v>
      </c>
      <c r="I33" s="52">
        <v>2028</v>
      </c>
      <c r="J33" s="53">
        <f>I33+2</f>
        <v>2030</v>
      </c>
      <c r="K33" s="54">
        <v>1.04</v>
      </c>
      <c r="L33" s="49">
        <v>0.31</v>
      </c>
      <c r="M33" s="55">
        <v>0</v>
      </c>
      <c r="N33" s="56">
        <f>((K33*G33)*L33)*0.00220462*(1-M33)</f>
        <v>1.0306157576000001</v>
      </c>
      <c r="O33" s="57"/>
      <c r="P33" s="226">
        <f>P37*$N33</f>
        <v>2576.5393940000004</v>
      </c>
      <c r="Q33" s="226">
        <f>Q37*$N33</f>
        <v>2576.5393940000004</v>
      </c>
      <c r="R33" s="226">
        <f>R37*$N33</f>
        <v>2061.2315152000001</v>
      </c>
      <c r="S33" s="226">
        <f>S37*$N33</f>
        <v>2061.2315152000001</v>
      </c>
      <c r="T33" s="226">
        <f t="shared" ref="T33:AA33" si="50">T37*$N33</f>
        <v>0</v>
      </c>
      <c r="U33" s="226">
        <f t="shared" si="50"/>
        <v>0</v>
      </c>
      <c r="V33" s="226">
        <f t="shared" si="50"/>
        <v>0</v>
      </c>
      <c r="W33" s="226">
        <f t="shared" si="50"/>
        <v>0</v>
      </c>
      <c r="X33" s="226">
        <f t="shared" si="50"/>
        <v>0</v>
      </c>
      <c r="Y33" s="226">
        <f t="shared" si="50"/>
        <v>0</v>
      </c>
      <c r="Z33" s="226">
        <f t="shared" si="50"/>
        <v>0</v>
      </c>
      <c r="AA33" s="226">
        <f t="shared" si="50"/>
        <v>0</v>
      </c>
      <c r="AB33" s="227">
        <f>SUM(P33:AA33)</f>
        <v>9275.5418184000009</v>
      </c>
      <c r="AC33" s="54">
        <v>0.03</v>
      </c>
      <c r="AD33" s="60"/>
      <c r="AE33" s="61"/>
      <c r="AF33" s="49">
        <v>0.31</v>
      </c>
      <c r="AG33" s="55">
        <v>0.3</v>
      </c>
      <c r="AH33" s="62">
        <f>((SUM(AC33:AE33)*G33)*AF33)*0.00220462*(1-AG33)</f>
        <v>2.081051049E-2</v>
      </c>
      <c r="AI33" s="226">
        <f>AI37*$AH33</f>
        <v>52.026276224999997</v>
      </c>
      <c r="AJ33" s="226">
        <f t="shared" ref="AJ33:AT33" si="51">AJ37*$AH33</f>
        <v>52.026276224999997</v>
      </c>
      <c r="AK33" s="226">
        <f t="shared" si="51"/>
        <v>41.621020979999997</v>
      </c>
      <c r="AL33" s="226">
        <f t="shared" si="51"/>
        <v>41.621020979999997</v>
      </c>
      <c r="AM33" s="226">
        <f t="shared" si="51"/>
        <v>0</v>
      </c>
      <c r="AN33" s="226">
        <f t="shared" si="51"/>
        <v>0</v>
      </c>
      <c r="AO33" s="226">
        <f t="shared" si="51"/>
        <v>0</v>
      </c>
      <c r="AP33" s="226">
        <f t="shared" si="51"/>
        <v>0</v>
      </c>
      <c r="AQ33" s="226">
        <f t="shared" si="51"/>
        <v>0</v>
      </c>
      <c r="AR33" s="226">
        <f t="shared" si="51"/>
        <v>0</v>
      </c>
      <c r="AS33" s="226">
        <f t="shared" si="51"/>
        <v>0</v>
      </c>
      <c r="AT33" s="226">
        <f t="shared" si="51"/>
        <v>0</v>
      </c>
      <c r="AU33" s="227">
        <f>SUM(AI33:AT33)</f>
        <v>187.29459440999997</v>
      </c>
      <c r="AV33" s="228">
        <f>AU33+AB33</f>
        <v>9462.8364128100002</v>
      </c>
    </row>
    <row r="34" spans="1:48" ht="15.6">
      <c r="A34" s="89" t="s">
        <v>73</v>
      </c>
      <c r="B34" s="49" t="s">
        <v>49</v>
      </c>
      <c r="C34" s="50" t="s">
        <v>50</v>
      </c>
      <c r="D34" s="50" t="s">
        <v>51</v>
      </c>
      <c r="E34" s="50" t="s">
        <v>51</v>
      </c>
      <c r="F34" s="49">
        <v>2021</v>
      </c>
      <c r="G34" s="51">
        <v>1450</v>
      </c>
      <c r="H34" s="51">
        <v>4</v>
      </c>
      <c r="I34" s="52">
        <v>2028</v>
      </c>
      <c r="J34" s="53">
        <f>I34+2</f>
        <v>2030</v>
      </c>
      <c r="K34" s="54">
        <v>1.04</v>
      </c>
      <c r="L34" s="49">
        <v>0.31</v>
      </c>
      <c r="M34" s="55">
        <v>0</v>
      </c>
      <c r="N34" s="56">
        <f>((K34*G34)*L34)*0.00220462*(1-M34)</f>
        <v>1.0306157576000001</v>
      </c>
      <c r="O34" s="57"/>
      <c r="P34" s="226">
        <f>P37*$N34</f>
        <v>2576.5393940000004</v>
      </c>
      <c r="Q34" s="226">
        <f>Q37*$N34</f>
        <v>2576.5393940000004</v>
      </c>
      <c r="R34" s="226">
        <f>R37*$N34</f>
        <v>2061.2315152000001</v>
      </c>
      <c r="S34" s="226">
        <f>S37*$N34</f>
        <v>2061.2315152000001</v>
      </c>
      <c r="T34" s="226">
        <f t="shared" ref="T34:AA34" si="52">T37*$N34</f>
        <v>0</v>
      </c>
      <c r="U34" s="226">
        <f t="shared" si="52"/>
        <v>0</v>
      </c>
      <c r="V34" s="226">
        <f t="shared" si="52"/>
        <v>0</v>
      </c>
      <c r="W34" s="226">
        <f t="shared" si="52"/>
        <v>0</v>
      </c>
      <c r="X34" s="226">
        <f t="shared" si="52"/>
        <v>0</v>
      </c>
      <c r="Y34" s="226">
        <f t="shared" si="52"/>
        <v>0</v>
      </c>
      <c r="Z34" s="226">
        <f t="shared" si="52"/>
        <v>0</v>
      </c>
      <c r="AA34" s="226">
        <f t="shared" si="52"/>
        <v>0</v>
      </c>
      <c r="AB34" s="227">
        <f>SUM(P34:AA34)</f>
        <v>9275.5418184000009</v>
      </c>
      <c r="AC34" s="54">
        <v>0.03</v>
      </c>
      <c r="AD34" s="60"/>
      <c r="AE34" s="61"/>
      <c r="AF34" s="49">
        <v>0.31</v>
      </c>
      <c r="AG34" s="55">
        <v>0.3</v>
      </c>
      <c r="AH34" s="62">
        <f>((SUM(AC34:AE34)*G34)*AF34)*0.00220462*(1-AG34)</f>
        <v>2.081051049E-2</v>
      </c>
      <c r="AI34" s="226">
        <f>AI37*$AH34</f>
        <v>52.026276224999997</v>
      </c>
      <c r="AJ34" s="226">
        <f t="shared" ref="AJ34:AT34" si="53">AJ37*$AH34</f>
        <v>52.026276224999997</v>
      </c>
      <c r="AK34" s="226">
        <f t="shared" si="53"/>
        <v>41.621020979999997</v>
      </c>
      <c r="AL34" s="226">
        <f t="shared" si="53"/>
        <v>41.621020979999997</v>
      </c>
      <c r="AM34" s="226">
        <f t="shared" si="53"/>
        <v>0</v>
      </c>
      <c r="AN34" s="226">
        <f t="shared" si="53"/>
        <v>0</v>
      </c>
      <c r="AO34" s="226">
        <f t="shared" si="53"/>
        <v>0</v>
      </c>
      <c r="AP34" s="226">
        <f t="shared" si="53"/>
        <v>0</v>
      </c>
      <c r="AQ34" s="226">
        <f t="shared" si="53"/>
        <v>0</v>
      </c>
      <c r="AR34" s="226">
        <f t="shared" si="53"/>
        <v>0</v>
      </c>
      <c r="AS34" s="226">
        <f t="shared" si="53"/>
        <v>0</v>
      </c>
      <c r="AT34" s="226">
        <f t="shared" si="53"/>
        <v>0</v>
      </c>
      <c r="AU34" s="227">
        <f>SUM(AI34:AT34)</f>
        <v>187.29459440999997</v>
      </c>
      <c r="AV34" s="228">
        <f>AU34+AB34</f>
        <v>9462.8364128100002</v>
      </c>
    </row>
    <row r="35" spans="1:48" ht="15.6">
      <c r="A35" s="89" t="s">
        <v>73</v>
      </c>
      <c r="B35" s="49" t="s">
        <v>52</v>
      </c>
      <c r="C35" s="49" t="s">
        <v>53</v>
      </c>
      <c r="D35" s="50" t="s">
        <v>54</v>
      </c>
      <c r="E35" s="50" t="s">
        <v>55</v>
      </c>
      <c r="F35" s="49">
        <v>2008</v>
      </c>
      <c r="G35" s="51">
        <v>87</v>
      </c>
      <c r="H35" s="51">
        <v>2</v>
      </c>
      <c r="I35" s="52">
        <v>2024</v>
      </c>
      <c r="J35" s="53">
        <f>I35+2</f>
        <v>2026</v>
      </c>
      <c r="K35" s="54">
        <v>4.0199999999999996</v>
      </c>
      <c r="L35" s="49">
        <v>0.39</v>
      </c>
      <c r="M35" s="55">
        <v>0.1</v>
      </c>
      <c r="N35" s="56">
        <f>((K35*G35)*L35)*0.00220462*(1-M35)</f>
        <v>0.27063637337879998</v>
      </c>
      <c r="O35" s="57"/>
      <c r="P35" s="226">
        <f>P37*$N35*0.66667</f>
        <v>451.0628776011115</v>
      </c>
      <c r="Q35" s="226">
        <f>Q37*$N35*0.66667</f>
        <v>451.0628776011115</v>
      </c>
      <c r="R35" s="226">
        <f>R37*$N35*0.66667</f>
        <v>360.85030208088915</v>
      </c>
      <c r="S35" s="226">
        <f>S37*$N35*0.66667</f>
        <v>360.85030208088915</v>
      </c>
      <c r="T35" s="226">
        <f t="shared" ref="T35:AA35" si="54">T37*$N35*0.66667</f>
        <v>0</v>
      </c>
      <c r="U35" s="226">
        <f t="shared" si="54"/>
        <v>0</v>
      </c>
      <c r="V35" s="226">
        <f t="shared" si="54"/>
        <v>0</v>
      </c>
      <c r="W35" s="226">
        <f t="shared" si="54"/>
        <v>0</v>
      </c>
      <c r="X35" s="226">
        <f t="shared" si="54"/>
        <v>0</v>
      </c>
      <c r="Y35" s="226">
        <f t="shared" si="54"/>
        <v>0</v>
      </c>
      <c r="Z35" s="226">
        <f t="shared" si="54"/>
        <v>0</v>
      </c>
      <c r="AA35" s="226">
        <f t="shared" si="54"/>
        <v>0</v>
      </c>
      <c r="AB35" s="227">
        <f>SUM(P35:AA35)</f>
        <v>1623.8263593640013</v>
      </c>
      <c r="AC35" s="54">
        <v>0.17</v>
      </c>
      <c r="AD35" s="60"/>
      <c r="AE35" s="60"/>
      <c r="AF35" s="49">
        <v>0.39</v>
      </c>
      <c r="AG35" s="55">
        <v>0.3</v>
      </c>
      <c r="AH35" s="62">
        <f>((SUM(AC35:AE35)*G35)*AF35)*0.00220462*(1-AG35)</f>
        <v>8.9015280354000012E-3</v>
      </c>
      <c r="AI35" s="226">
        <f>AI37*$AH35*0.66667</f>
        <v>14.835954238400296</v>
      </c>
      <c r="AJ35" s="226">
        <f t="shared" ref="AJ35:AT35" si="55">AJ37*$AH35*0.66667</f>
        <v>14.835954238400296</v>
      </c>
      <c r="AK35" s="226">
        <f t="shared" si="55"/>
        <v>11.868763390720238</v>
      </c>
      <c r="AL35" s="226">
        <f t="shared" si="55"/>
        <v>11.868763390720238</v>
      </c>
      <c r="AM35" s="226">
        <f t="shared" si="55"/>
        <v>0</v>
      </c>
      <c r="AN35" s="226">
        <f t="shared" si="55"/>
        <v>0</v>
      </c>
      <c r="AO35" s="226">
        <f t="shared" si="55"/>
        <v>0</v>
      </c>
      <c r="AP35" s="226">
        <f t="shared" si="55"/>
        <v>0</v>
      </c>
      <c r="AQ35" s="226">
        <f t="shared" si="55"/>
        <v>0</v>
      </c>
      <c r="AR35" s="226">
        <f t="shared" si="55"/>
        <v>0</v>
      </c>
      <c r="AS35" s="226">
        <f t="shared" si="55"/>
        <v>0</v>
      </c>
      <c r="AT35" s="226">
        <f t="shared" si="55"/>
        <v>0</v>
      </c>
      <c r="AU35" s="227">
        <f>SUM(AI35:AT35)</f>
        <v>53.409435258241068</v>
      </c>
      <c r="AV35" s="228">
        <f>AU35+AB35</f>
        <v>1677.2357946222423</v>
      </c>
    </row>
    <row r="36" spans="1:48" ht="15.6">
      <c r="A36" s="89" t="s">
        <v>73</v>
      </c>
      <c r="B36" s="49" t="s">
        <v>52</v>
      </c>
      <c r="C36" s="49" t="s">
        <v>53</v>
      </c>
      <c r="D36" s="50" t="s">
        <v>54</v>
      </c>
      <c r="E36" s="50" t="s">
        <v>55</v>
      </c>
      <c r="F36" s="49">
        <v>2008</v>
      </c>
      <c r="G36" s="51">
        <v>87</v>
      </c>
      <c r="H36" s="51">
        <v>2</v>
      </c>
      <c r="I36" s="52">
        <v>2024</v>
      </c>
      <c r="J36" s="53">
        <f>I36+2</f>
        <v>2026</v>
      </c>
      <c r="K36" s="54">
        <v>4.0199999999999996</v>
      </c>
      <c r="L36" s="49">
        <v>0.39</v>
      </c>
      <c r="M36" s="55">
        <v>0.1</v>
      </c>
      <c r="N36" s="56">
        <f>((K36*G36)*L36)*0.00220462*(1-M36)</f>
        <v>0.27063637337879998</v>
      </c>
      <c r="O36" s="57"/>
      <c r="P36" s="226">
        <f>P37*$N36*0.66667</f>
        <v>451.0628776011115</v>
      </c>
      <c r="Q36" s="226">
        <f>Q37*$N36*0.66667</f>
        <v>451.0628776011115</v>
      </c>
      <c r="R36" s="226">
        <f>R37*$N36*0.66667</f>
        <v>360.85030208088915</v>
      </c>
      <c r="S36" s="226">
        <f>S37*$N36*0.66667</f>
        <v>360.85030208088915</v>
      </c>
      <c r="T36" s="226">
        <f t="shared" ref="T36:AA36" si="56">T37*$N36*0.66667</f>
        <v>0</v>
      </c>
      <c r="U36" s="226">
        <f t="shared" si="56"/>
        <v>0</v>
      </c>
      <c r="V36" s="226">
        <f t="shared" si="56"/>
        <v>0</v>
      </c>
      <c r="W36" s="226">
        <f t="shared" si="56"/>
        <v>0</v>
      </c>
      <c r="X36" s="226">
        <f t="shared" si="56"/>
        <v>0</v>
      </c>
      <c r="Y36" s="226">
        <f t="shared" si="56"/>
        <v>0</v>
      </c>
      <c r="Z36" s="226">
        <f t="shared" si="56"/>
        <v>0</v>
      </c>
      <c r="AA36" s="226">
        <f t="shared" si="56"/>
        <v>0</v>
      </c>
      <c r="AB36" s="227">
        <f>SUM(P36:AA36)</f>
        <v>1623.8263593640013</v>
      </c>
      <c r="AC36" s="54">
        <v>0.17</v>
      </c>
      <c r="AD36" s="60"/>
      <c r="AE36" s="60"/>
      <c r="AF36" s="49">
        <v>0.39</v>
      </c>
      <c r="AG36" s="55">
        <v>0.3</v>
      </c>
      <c r="AH36" s="62">
        <f>((SUM(AC36:AE36)*G36)*AF36)*0.00220462*(1-AG36)</f>
        <v>8.9015280354000012E-3</v>
      </c>
      <c r="AI36" s="226">
        <f>AI37*$AH36*0.66667</f>
        <v>14.835954238400296</v>
      </c>
      <c r="AJ36" s="226">
        <f t="shared" ref="AJ36:AT36" si="57">AJ37*$AH36*0.66667</f>
        <v>14.835954238400296</v>
      </c>
      <c r="AK36" s="226">
        <f t="shared" si="57"/>
        <v>11.868763390720238</v>
      </c>
      <c r="AL36" s="226">
        <f t="shared" si="57"/>
        <v>11.868763390720238</v>
      </c>
      <c r="AM36" s="226">
        <f t="shared" si="57"/>
        <v>0</v>
      </c>
      <c r="AN36" s="226">
        <f t="shared" si="57"/>
        <v>0</v>
      </c>
      <c r="AO36" s="226">
        <f t="shared" si="57"/>
        <v>0</v>
      </c>
      <c r="AP36" s="226">
        <f t="shared" si="57"/>
        <v>0</v>
      </c>
      <c r="AQ36" s="226">
        <f t="shared" si="57"/>
        <v>0</v>
      </c>
      <c r="AR36" s="226">
        <f t="shared" si="57"/>
        <v>0</v>
      </c>
      <c r="AS36" s="226">
        <f t="shared" si="57"/>
        <v>0</v>
      </c>
      <c r="AT36" s="226">
        <f t="shared" si="57"/>
        <v>0</v>
      </c>
      <c r="AU36" s="227">
        <f>SUM(AI36:AT36)</f>
        <v>53.409435258241068</v>
      </c>
      <c r="AV36" s="228">
        <f>AU36+AB36</f>
        <v>1677.2357946222423</v>
      </c>
    </row>
    <row r="37" spans="1:48" ht="30">
      <c r="A37" s="64" t="s">
        <v>74</v>
      </c>
      <c r="B37" s="65"/>
      <c r="C37" s="65" t="s">
        <v>57</v>
      </c>
      <c r="D37" s="66">
        <v>0.66700000000000004</v>
      </c>
      <c r="E37" s="67"/>
      <c r="F37" s="65"/>
      <c r="G37" s="68"/>
      <c r="H37" s="68"/>
      <c r="I37" s="69"/>
      <c r="J37" s="70"/>
      <c r="K37" s="71"/>
      <c r="L37" s="65"/>
      <c r="M37" s="66"/>
      <c r="N37" s="72"/>
      <c r="O37" s="73" t="s">
        <v>58</v>
      </c>
      <c r="P37" s="229">
        <v>2500</v>
      </c>
      <c r="Q37" s="229">
        <v>2500</v>
      </c>
      <c r="R37" s="229">
        <v>2000</v>
      </c>
      <c r="S37" s="229">
        <v>2000</v>
      </c>
      <c r="T37" s="229"/>
      <c r="U37" s="229"/>
      <c r="V37" s="229"/>
      <c r="W37" s="229"/>
      <c r="X37" s="229"/>
      <c r="Y37" s="229"/>
      <c r="Z37" s="229"/>
      <c r="AA37" s="229"/>
      <c r="AB37" s="230"/>
      <c r="AC37" s="71"/>
      <c r="AD37" s="76"/>
      <c r="AE37" s="76"/>
      <c r="AF37" s="65"/>
      <c r="AG37" s="66"/>
      <c r="AH37" s="77"/>
      <c r="AI37" s="229">
        <f t="shared" ref="AI37:AT37" si="58">P37</f>
        <v>2500</v>
      </c>
      <c r="AJ37" s="229">
        <f t="shared" si="58"/>
        <v>2500</v>
      </c>
      <c r="AK37" s="229">
        <f t="shared" si="58"/>
        <v>2000</v>
      </c>
      <c r="AL37" s="229">
        <f t="shared" si="58"/>
        <v>2000</v>
      </c>
      <c r="AM37" s="229">
        <f t="shared" si="58"/>
        <v>0</v>
      </c>
      <c r="AN37" s="229">
        <f t="shared" si="58"/>
        <v>0</v>
      </c>
      <c r="AO37" s="229">
        <f t="shared" si="58"/>
        <v>0</v>
      </c>
      <c r="AP37" s="229">
        <f t="shared" si="58"/>
        <v>0</v>
      </c>
      <c r="AQ37" s="229">
        <f t="shared" si="58"/>
        <v>0</v>
      </c>
      <c r="AR37" s="229">
        <f t="shared" si="58"/>
        <v>0</v>
      </c>
      <c r="AS37" s="229">
        <f t="shared" si="58"/>
        <v>0</v>
      </c>
      <c r="AT37" s="229">
        <f t="shared" si="58"/>
        <v>0</v>
      </c>
      <c r="AU37" s="230"/>
      <c r="AV37" s="231"/>
    </row>
    <row r="38" spans="1:48" ht="15.6">
      <c r="A38" s="89" t="s">
        <v>73</v>
      </c>
      <c r="B38" s="49" t="s">
        <v>49</v>
      </c>
      <c r="C38" s="50" t="s">
        <v>50</v>
      </c>
      <c r="D38" s="50" t="s">
        <v>51</v>
      </c>
      <c r="E38" s="50" t="s">
        <v>51</v>
      </c>
      <c r="F38" s="49">
        <v>2021</v>
      </c>
      <c r="G38" s="51">
        <v>1450</v>
      </c>
      <c r="H38" s="51">
        <v>4</v>
      </c>
      <c r="I38" s="79">
        <v>2028</v>
      </c>
      <c r="J38" s="53">
        <f>I38+2</f>
        <v>2030</v>
      </c>
      <c r="K38" s="54">
        <v>1.04</v>
      </c>
      <c r="L38" s="49">
        <v>0.31</v>
      </c>
      <c r="M38" s="55">
        <v>0</v>
      </c>
      <c r="N38" s="56">
        <f>((K38*G38)*L38)*0.00220462*(1-M38)</f>
        <v>1.0306157576000001</v>
      </c>
      <c r="O38" s="80"/>
      <c r="P38" s="226">
        <f>P42*$N38</f>
        <v>0</v>
      </c>
      <c r="Q38" s="226">
        <f>Q42*$N38</f>
        <v>0</v>
      </c>
      <c r="R38" s="226">
        <f>R42*$N38</f>
        <v>0</v>
      </c>
      <c r="S38" s="226">
        <f>S42*$N38</f>
        <v>0</v>
      </c>
      <c r="T38" s="226">
        <f t="shared" ref="T38:AA38" si="59">T42*$N38</f>
        <v>1030.6157576000001</v>
      </c>
      <c r="U38" s="226">
        <f t="shared" si="59"/>
        <v>3607.1551516000004</v>
      </c>
      <c r="V38" s="226">
        <f t="shared" si="59"/>
        <v>4122.4630304000002</v>
      </c>
      <c r="W38" s="226">
        <f t="shared" si="59"/>
        <v>4122.4630304000002</v>
      </c>
      <c r="X38" s="226">
        <f t="shared" si="59"/>
        <v>0</v>
      </c>
      <c r="Y38" s="226">
        <f t="shared" si="59"/>
        <v>0</v>
      </c>
      <c r="Z38" s="226">
        <f t="shared" si="59"/>
        <v>0</v>
      </c>
      <c r="AA38" s="226">
        <f t="shared" si="59"/>
        <v>0</v>
      </c>
      <c r="AB38" s="227">
        <f>SUM(P38:AA38)</f>
        <v>12882.696970000001</v>
      </c>
      <c r="AC38" s="54">
        <v>0.03</v>
      </c>
      <c r="AD38" s="60"/>
      <c r="AE38" s="61"/>
      <c r="AF38" s="49">
        <v>0.31</v>
      </c>
      <c r="AG38" s="55">
        <v>0.3</v>
      </c>
      <c r="AH38" s="62">
        <f>((SUM(AC38:AE38)*G38)*AF38)*0.00220462*(1-AG38)</f>
        <v>2.081051049E-2</v>
      </c>
      <c r="AI38" s="226">
        <f>AI42*$AH38</f>
        <v>0</v>
      </c>
      <c r="AJ38" s="226">
        <f t="shared" ref="AJ38:AT38" si="60">AJ42*$AH38</f>
        <v>0</v>
      </c>
      <c r="AK38" s="226">
        <f t="shared" si="60"/>
        <v>0</v>
      </c>
      <c r="AL38" s="226">
        <f t="shared" si="60"/>
        <v>0</v>
      </c>
      <c r="AM38" s="226">
        <f t="shared" si="60"/>
        <v>20.810510489999999</v>
      </c>
      <c r="AN38" s="226">
        <f t="shared" si="60"/>
        <v>72.836786715000002</v>
      </c>
      <c r="AO38" s="226">
        <f t="shared" si="60"/>
        <v>83.242041959999995</v>
      </c>
      <c r="AP38" s="226">
        <f t="shared" si="60"/>
        <v>83.242041959999995</v>
      </c>
      <c r="AQ38" s="226">
        <f t="shared" si="60"/>
        <v>0</v>
      </c>
      <c r="AR38" s="226">
        <f t="shared" si="60"/>
        <v>0</v>
      </c>
      <c r="AS38" s="226">
        <f t="shared" si="60"/>
        <v>0</v>
      </c>
      <c r="AT38" s="226">
        <f t="shared" si="60"/>
        <v>0</v>
      </c>
      <c r="AU38" s="227">
        <f>SUM(AI38:AT38)</f>
        <v>260.13138112499996</v>
      </c>
      <c r="AV38" s="228">
        <f>AU38+AB38</f>
        <v>13142.828351125001</v>
      </c>
    </row>
    <row r="39" spans="1:48" ht="15.6">
      <c r="A39" s="89" t="s">
        <v>73</v>
      </c>
      <c r="B39" s="49" t="s">
        <v>49</v>
      </c>
      <c r="C39" s="50" t="s">
        <v>50</v>
      </c>
      <c r="D39" s="50" t="s">
        <v>51</v>
      </c>
      <c r="E39" s="50" t="s">
        <v>51</v>
      </c>
      <c r="F39" s="49">
        <v>2021</v>
      </c>
      <c r="G39" s="51">
        <v>1450</v>
      </c>
      <c r="H39" s="51">
        <v>4</v>
      </c>
      <c r="I39" s="79">
        <v>2028</v>
      </c>
      <c r="J39" s="53">
        <f>I39+2</f>
        <v>2030</v>
      </c>
      <c r="K39" s="54">
        <v>1.04</v>
      </c>
      <c r="L39" s="49">
        <v>0.31</v>
      </c>
      <c r="M39" s="55">
        <v>0</v>
      </c>
      <c r="N39" s="56">
        <f>((K39*G39)*L39)*0.00220462*(1-M39)</f>
        <v>1.0306157576000001</v>
      </c>
      <c r="O39" s="80"/>
      <c r="P39" s="226">
        <f>P42*$N39</f>
        <v>0</v>
      </c>
      <c r="Q39" s="226">
        <f>Q42*$N39</f>
        <v>0</v>
      </c>
      <c r="R39" s="226">
        <f>R42*$N39</f>
        <v>0</v>
      </c>
      <c r="S39" s="226">
        <f>S42*$N39</f>
        <v>0</v>
      </c>
      <c r="T39" s="226">
        <f t="shared" ref="T39:AA39" si="61">T42*$N39</f>
        <v>1030.6157576000001</v>
      </c>
      <c r="U39" s="226">
        <f t="shared" si="61"/>
        <v>3607.1551516000004</v>
      </c>
      <c r="V39" s="226">
        <f t="shared" si="61"/>
        <v>4122.4630304000002</v>
      </c>
      <c r="W39" s="226">
        <f t="shared" si="61"/>
        <v>4122.4630304000002</v>
      </c>
      <c r="X39" s="226">
        <f t="shared" si="61"/>
        <v>0</v>
      </c>
      <c r="Y39" s="226">
        <f t="shared" si="61"/>
        <v>0</v>
      </c>
      <c r="Z39" s="226">
        <f t="shared" si="61"/>
        <v>0</v>
      </c>
      <c r="AA39" s="226">
        <f t="shared" si="61"/>
        <v>0</v>
      </c>
      <c r="AB39" s="227">
        <f>SUM(P39:AA39)</f>
        <v>12882.696970000001</v>
      </c>
      <c r="AC39" s="54">
        <v>0.03</v>
      </c>
      <c r="AD39" s="60"/>
      <c r="AE39" s="61"/>
      <c r="AF39" s="49">
        <v>0.31</v>
      </c>
      <c r="AG39" s="55">
        <v>0.3</v>
      </c>
      <c r="AH39" s="62">
        <f>((SUM(AC39:AE39)*G39)*AF39)*0.00220462*(1-AG39)</f>
        <v>2.081051049E-2</v>
      </c>
      <c r="AI39" s="226">
        <f>AI42*$AH39</f>
        <v>0</v>
      </c>
      <c r="AJ39" s="226">
        <f t="shared" ref="AJ39:AT39" si="62">AJ42*$AH39</f>
        <v>0</v>
      </c>
      <c r="AK39" s="226">
        <f t="shared" si="62"/>
        <v>0</v>
      </c>
      <c r="AL39" s="226">
        <f t="shared" si="62"/>
        <v>0</v>
      </c>
      <c r="AM39" s="226">
        <f t="shared" si="62"/>
        <v>20.810510489999999</v>
      </c>
      <c r="AN39" s="226">
        <f t="shared" si="62"/>
        <v>72.836786715000002</v>
      </c>
      <c r="AO39" s="226">
        <f t="shared" si="62"/>
        <v>83.242041959999995</v>
      </c>
      <c r="AP39" s="226">
        <f t="shared" si="62"/>
        <v>83.242041959999995</v>
      </c>
      <c r="AQ39" s="226">
        <f t="shared" si="62"/>
        <v>0</v>
      </c>
      <c r="AR39" s="226">
        <f t="shared" si="62"/>
        <v>0</v>
      </c>
      <c r="AS39" s="226">
        <f t="shared" si="62"/>
        <v>0</v>
      </c>
      <c r="AT39" s="226">
        <f t="shared" si="62"/>
        <v>0</v>
      </c>
      <c r="AU39" s="227">
        <f>SUM(AI39:AT39)</f>
        <v>260.13138112499996</v>
      </c>
      <c r="AV39" s="228">
        <f>AU39+AB39</f>
        <v>13142.828351125001</v>
      </c>
    </row>
    <row r="40" spans="1:48" ht="15.6">
      <c r="A40" s="89" t="s">
        <v>75</v>
      </c>
      <c r="B40" s="49" t="s">
        <v>52</v>
      </c>
      <c r="C40" s="49" t="s">
        <v>53</v>
      </c>
      <c r="D40" s="50" t="s">
        <v>61</v>
      </c>
      <c r="E40" s="50" t="s">
        <v>62</v>
      </c>
      <c r="F40" s="49">
        <v>2024</v>
      </c>
      <c r="G40" s="51">
        <v>87</v>
      </c>
      <c r="H40" s="51" t="s">
        <v>63</v>
      </c>
      <c r="I40" s="81"/>
      <c r="J40" s="82"/>
      <c r="K40" s="83">
        <v>3.22</v>
      </c>
      <c r="L40" s="49">
        <v>0.39</v>
      </c>
      <c r="M40" s="55">
        <v>0</v>
      </c>
      <c r="N40" s="56">
        <f>((K40*G40)*L40)*0.00220462*(1-M40)</f>
        <v>0.24086487625200007</v>
      </c>
      <c r="O40" s="80"/>
      <c r="P40" s="226">
        <f>P42*$N40*0.66667</f>
        <v>0</v>
      </c>
      <c r="Q40" s="226">
        <f>Q42*$N40*0.66667</f>
        <v>0</v>
      </c>
      <c r="R40" s="226">
        <f>R42*$N40*0.66667</f>
        <v>0</v>
      </c>
      <c r="S40" s="226">
        <f>S42*$N40*0.66667</f>
        <v>0</v>
      </c>
      <c r="T40" s="226">
        <f t="shared" ref="T40:AA40" si="63">T42*$N40*0.66667</f>
        <v>160.57738705092089</v>
      </c>
      <c r="U40" s="226">
        <f t="shared" si="63"/>
        <v>562.02085467822303</v>
      </c>
      <c r="V40" s="226">
        <f t="shared" si="63"/>
        <v>642.30954820368356</v>
      </c>
      <c r="W40" s="226">
        <f t="shared" si="63"/>
        <v>642.30954820368356</v>
      </c>
      <c r="X40" s="226">
        <f t="shared" si="63"/>
        <v>0</v>
      </c>
      <c r="Y40" s="226">
        <f t="shared" si="63"/>
        <v>0</v>
      </c>
      <c r="Z40" s="226">
        <f t="shared" si="63"/>
        <v>0</v>
      </c>
      <c r="AA40" s="226">
        <f t="shared" si="63"/>
        <v>0</v>
      </c>
      <c r="AB40" s="227">
        <f>SUM(P40:AA40)</f>
        <v>2007.217338136511</v>
      </c>
      <c r="AC40" s="83"/>
      <c r="AD40" s="88"/>
      <c r="AE40" s="84">
        <v>1.2999999999999999E-2</v>
      </c>
      <c r="AF40" s="49">
        <v>0.39</v>
      </c>
      <c r="AG40" s="55">
        <v>0</v>
      </c>
      <c r="AH40" s="62">
        <f>((SUM(AC40:AE40)*G40)*AF40)*0.00220462*(1-AG40)</f>
        <v>9.7243583580000007E-4</v>
      </c>
      <c r="AI40" s="226">
        <f>AI42*$AH40*0.66667</f>
        <v>0</v>
      </c>
      <c r="AJ40" s="226">
        <f t="shared" ref="AJ40:AT40" si="64">AJ42*$AH40*0.66667</f>
        <v>0</v>
      </c>
      <c r="AK40" s="226">
        <f t="shared" si="64"/>
        <v>0</v>
      </c>
      <c r="AL40" s="226">
        <f t="shared" si="64"/>
        <v>0</v>
      </c>
      <c r="AM40" s="226">
        <f t="shared" si="64"/>
        <v>0.64829379865278602</v>
      </c>
      <c r="AN40" s="226">
        <f t="shared" si="64"/>
        <v>2.2690282952847509</v>
      </c>
      <c r="AO40" s="226">
        <f t="shared" si="64"/>
        <v>2.5931751946111441</v>
      </c>
      <c r="AP40" s="226">
        <f t="shared" si="64"/>
        <v>2.5931751946111441</v>
      </c>
      <c r="AQ40" s="226">
        <f t="shared" si="64"/>
        <v>0</v>
      </c>
      <c r="AR40" s="226">
        <f t="shared" si="64"/>
        <v>0</v>
      </c>
      <c r="AS40" s="226">
        <f t="shared" si="64"/>
        <v>0</v>
      </c>
      <c r="AT40" s="226">
        <f t="shared" si="64"/>
        <v>0</v>
      </c>
      <c r="AU40" s="227">
        <f>SUM(AI40:AT40)</f>
        <v>8.1036724831598246</v>
      </c>
      <c r="AV40" s="228">
        <f>AU40+AB40</f>
        <v>2015.3210106196709</v>
      </c>
    </row>
    <row r="41" spans="1:48" ht="15.6">
      <c r="A41" s="89" t="s">
        <v>75</v>
      </c>
      <c r="B41" s="49" t="s">
        <v>52</v>
      </c>
      <c r="C41" s="49" t="s">
        <v>53</v>
      </c>
      <c r="D41" s="50" t="s">
        <v>61</v>
      </c>
      <c r="E41" s="50" t="s">
        <v>62</v>
      </c>
      <c r="F41" s="49">
        <v>2024</v>
      </c>
      <c r="G41" s="51">
        <v>87</v>
      </c>
      <c r="H41" s="51" t="s">
        <v>63</v>
      </c>
      <c r="I41" s="81"/>
      <c r="J41" s="82"/>
      <c r="K41" s="83">
        <v>3.22</v>
      </c>
      <c r="L41" s="49">
        <v>0.39</v>
      </c>
      <c r="M41" s="55">
        <v>0</v>
      </c>
      <c r="N41" s="56">
        <f>((K41*G41)*L41)*0.00220462*(1-M41)</f>
        <v>0.24086487625200007</v>
      </c>
      <c r="O41" s="80"/>
      <c r="P41" s="226">
        <f>P42*$N41*0.66667</f>
        <v>0</v>
      </c>
      <c r="Q41" s="226">
        <f>Q42*$N41*0.66667</f>
        <v>0</v>
      </c>
      <c r="R41" s="226">
        <f>R42*$N41*0.66667</f>
        <v>0</v>
      </c>
      <c r="S41" s="226">
        <f>S42*$N41*0.66667</f>
        <v>0</v>
      </c>
      <c r="T41" s="226">
        <f t="shared" ref="T41:AA41" si="65">T42*$N41*0.66667</f>
        <v>160.57738705092089</v>
      </c>
      <c r="U41" s="226">
        <f t="shared" si="65"/>
        <v>562.02085467822303</v>
      </c>
      <c r="V41" s="226">
        <f t="shared" si="65"/>
        <v>642.30954820368356</v>
      </c>
      <c r="W41" s="226">
        <f t="shared" si="65"/>
        <v>642.30954820368356</v>
      </c>
      <c r="X41" s="226">
        <f t="shared" si="65"/>
        <v>0</v>
      </c>
      <c r="Y41" s="226">
        <f t="shared" si="65"/>
        <v>0</v>
      </c>
      <c r="Z41" s="226">
        <f t="shared" si="65"/>
        <v>0</v>
      </c>
      <c r="AA41" s="226">
        <f t="shared" si="65"/>
        <v>0</v>
      </c>
      <c r="AB41" s="227">
        <f>SUM(P41:AA41)</f>
        <v>2007.217338136511</v>
      </c>
      <c r="AC41" s="83"/>
      <c r="AD41" s="88"/>
      <c r="AE41" s="84">
        <v>1.2999999999999999E-2</v>
      </c>
      <c r="AF41" s="49">
        <v>0.39</v>
      </c>
      <c r="AG41" s="55">
        <v>0</v>
      </c>
      <c r="AH41" s="62">
        <f>((SUM(AC41:AE41)*G41)*AF41)*0.00220462*(1-AG41)</f>
        <v>9.7243583580000007E-4</v>
      </c>
      <c r="AI41" s="226">
        <f>AI42*$AH41*0.66667</f>
        <v>0</v>
      </c>
      <c r="AJ41" s="226">
        <f t="shared" ref="AJ41:AT41" si="66">AJ42*$AH41*0.66667</f>
        <v>0</v>
      </c>
      <c r="AK41" s="226">
        <f t="shared" si="66"/>
        <v>0</v>
      </c>
      <c r="AL41" s="226">
        <f t="shared" si="66"/>
        <v>0</v>
      </c>
      <c r="AM41" s="226">
        <f t="shared" si="66"/>
        <v>0.64829379865278602</v>
      </c>
      <c r="AN41" s="226">
        <f t="shared" si="66"/>
        <v>2.2690282952847509</v>
      </c>
      <c r="AO41" s="226">
        <f t="shared" si="66"/>
        <v>2.5931751946111441</v>
      </c>
      <c r="AP41" s="226">
        <f t="shared" si="66"/>
        <v>2.5931751946111441</v>
      </c>
      <c r="AQ41" s="226">
        <f t="shared" si="66"/>
        <v>0</v>
      </c>
      <c r="AR41" s="226">
        <f t="shared" si="66"/>
        <v>0</v>
      </c>
      <c r="AS41" s="226">
        <f t="shared" si="66"/>
        <v>0</v>
      </c>
      <c r="AT41" s="226">
        <f t="shared" si="66"/>
        <v>0</v>
      </c>
      <c r="AU41" s="227">
        <f>SUM(AI41:AT41)</f>
        <v>8.1036724831598246</v>
      </c>
      <c r="AV41" s="228">
        <f>AU41+AB41</f>
        <v>2015.3210106196709</v>
      </c>
    </row>
    <row r="42" spans="1:48" ht="30">
      <c r="A42" s="64" t="s">
        <v>76</v>
      </c>
      <c r="B42" s="65"/>
      <c r="C42" s="65" t="s">
        <v>57</v>
      </c>
      <c r="D42" s="66">
        <v>0.66700000000000004</v>
      </c>
      <c r="E42" s="67"/>
      <c r="F42" s="65"/>
      <c r="G42" s="68"/>
      <c r="H42" s="68"/>
      <c r="I42" s="69"/>
      <c r="J42" s="70"/>
      <c r="K42" s="71"/>
      <c r="L42" s="65"/>
      <c r="M42" s="66"/>
      <c r="N42" s="72"/>
      <c r="O42" s="73" t="s">
        <v>58</v>
      </c>
      <c r="P42" s="229"/>
      <c r="Q42" s="229"/>
      <c r="R42" s="229"/>
      <c r="S42" s="229"/>
      <c r="T42" s="229">
        <v>1000</v>
      </c>
      <c r="U42" s="229">
        <v>3500</v>
      </c>
      <c r="V42" s="229">
        <v>4000</v>
      </c>
      <c r="W42" s="229">
        <v>4000</v>
      </c>
      <c r="X42" s="229"/>
      <c r="Y42" s="229"/>
      <c r="Z42" s="229"/>
      <c r="AA42" s="229"/>
      <c r="AB42" s="230"/>
      <c r="AC42" s="71"/>
      <c r="AD42" s="76"/>
      <c r="AE42" s="76"/>
      <c r="AF42" s="65"/>
      <c r="AG42" s="66"/>
      <c r="AH42" s="77"/>
      <c r="AI42" s="229">
        <f t="shared" ref="AI42:AT42" si="67">P42</f>
        <v>0</v>
      </c>
      <c r="AJ42" s="229">
        <f t="shared" si="67"/>
        <v>0</v>
      </c>
      <c r="AK42" s="229">
        <f t="shared" si="67"/>
        <v>0</v>
      </c>
      <c r="AL42" s="229">
        <f t="shared" si="67"/>
        <v>0</v>
      </c>
      <c r="AM42" s="229">
        <f t="shared" si="67"/>
        <v>1000</v>
      </c>
      <c r="AN42" s="229">
        <f t="shared" si="67"/>
        <v>3500</v>
      </c>
      <c r="AO42" s="229">
        <f t="shared" si="67"/>
        <v>4000</v>
      </c>
      <c r="AP42" s="229">
        <f t="shared" si="67"/>
        <v>4000</v>
      </c>
      <c r="AQ42" s="229">
        <f t="shared" si="67"/>
        <v>0</v>
      </c>
      <c r="AR42" s="229">
        <f t="shared" si="67"/>
        <v>0</v>
      </c>
      <c r="AS42" s="229">
        <f t="shared" si="67"/>
        <v>0</v>
      </c>
      <c r="AT42" s="229">
        <f t="shared" si="67"/>
        <v>0</v>
      </c>
      <c r="AU42" s="230"/>
      <c r="AV42" s="231"/>
    </row>
    <row r="43" spans="1:48" ht="15.6">
      <c r="A43" s="89" t="s">
        <v>75</v>
      </c>
      <c r="B43" s="49" t="s">
        <v>49</v>
      </c>
      <c r="C43" s="50" t="s">
        <v>50</v>
      </c>
      <c r="D43" s="50" t="s">
        <v>65</v>
      </c>
      <c r="E43" s="50" t="s">
        <v>65</v>
      </c>
      <c r="F43" s="49">
        <v>2030</v>
      </c>
      <c r="G43" s="51">
        <v>1450</v>
      </c>
      <c r="H43" s="51" t="s">
        <v>66</v>
      </c>
      <c r="I43" s="81"/>
      <c r="J43" s="82"/>
      <c r="K43" s="54">
        <v>1.04</v>
      </c>
      <c r="L43" s="49">
        <v>0.31</v>
      </c>
      <c r="M43" s="55">
        <v>0</v>
      </c>
      <c r="N43" s="56">
        <f>((K43*G43)*L43)*0.00220462*(1-M43)</f>
        <v>1.0306157576000001</v>
      </c>
      <c r="O43" s="80"/>
      <c r="P43" s="226">
        <f>P47*$N43</f>
        <v>0</v>
      </c>
      <c r="Q43" s="226">
        <f>Q47*$N43</f>
        <v>0</v>
      </c>
      <c r="R43" s="226">
        <f>R47*$N43</f>
        <v>0</v>
      </c>
      <c r="S43" s="226">
        <f>S47*$N43</f>
        <v>0</v>
      </c>
      <c r="T43" s="226">
        <f t="shared" ref="T43:AA43" si="68">T47*$N43</f>
        <v>0</v>
      </c>
      <c r="U43" s="226">
        <f t="shared" si="68"/>
        <v>0</v>
      </c>
      <c r="V43" s="226">
        <f t="shared" si="68"/>
        <v>0</v>
      </c>
      <c r="W43" s="226">
        <f t="shared" si="68"/>
        <v>0</v>
      </c>
      <c r="X43" s="226">
        <f t="shared" si="68"/>
        <v>2061.2315152000001</v>
      </c>
      <c r="Y43" s="226">
        <f t="shared" si="68"/>
        <v>4122.4630304000002</v>
      </c>
      <c r="Z43" s="226">
        <f t="shared" si="68"/>
        <v>4122.4630304000002</v>
      </c>
      <c r="AA43" s="226">
        <f t="shared" si="68"/>
        <v>4122.4630304000002</v>
      </c>
      <c r="AB43" s="227">
        <f>SUM(P43:AA43)</f>
        <v>14428.620606400002</v>
      </c>
      <c r="AC43" s="83"/>
      <c r="AD43" s="85">
        <v>5.0000000000000001E-3</v>
      </c>
      <c r="AE43" s="86"/>
      <c r="AF43" s="49">
        <v>0.31</v>
      </c>
      <c r="AG43" s="55">
        <v>0</v>
      </c>
      <c r="AH43" s="62">
        <f>((SUM(AC43:AE43)*G43)*AF43)*0.00220462*(1-AG43)</f>
        <v>4.9548834500000001E-3</v>
      </c>
      <c r="AI43" s="226">
        <f>AI47*$AH43</f>
        <v>0</v>
      </c>
      <c r="AJ43" s="226">
        <f t="shared" ref="AJ43:AT43" si="69">AJ47*$AH43</f>
        <v>0</v>
      </c>
      <c r="AK43" s="226">
        <f t="shared" si="69"/>
        <v>0</v>
      </c>
      <c r="AL43" s="226">
        <f t="shared" si="69"/>
        <v>0</v>
      </c>
      <c r="AM43" s="226">
        <f t="shared" si="69"/>
        <v>0</v>
      </c>
      <c r="AN43" s="226">
        <f t="shared" si="69"/>
        <v>0</v>
      </c>
      <c r="AO43" s="226">
        <f t="shared" si="69"/>
        <v>0</v>
      </c>
      <c r="AP43" s="226">
        <f t="shared" si="69"/>
        <v>0</v>
      </c>
      <c r="AQ43" s="226">
        <f t="shared" si="69"/>
        <v>9.909766900000001</v>
      </c>
      <c r="AR43" s="226">
        <f t="shared" si="69"/>
        <v>19.819533800000002</v>
      </c>
      <c r="AS43" s="226">
        <f t="shared" si="69"/>
        <v>19.819533800000002</v>
      </c>
      <c r="AT43" s="226">
        <f t="shared" si="69"/>
        <v>19.819533800000002</v>
      </c>
      <c r="AU43" s="227">
        <f>SUM(AI43:AT43)</f>
        <v>69.368368300000014</v>
      </c>
      <c r="AV43" s="228">
        <f>AU43+AB43</f>
        <v>14497.988974700002</v>
      </c>
    </row>
    <row r="44" spans="1:48" ht="15.6">
      <c r="A44" s="89" t="s">
        <v>75</v>
      </c>
      <c r="B44" s="49" t="s">
        <v>49</v>
      </c>
      <c r="C44" s="50" t="s">
        <v>50</v>
      </c>
      <c r="D44" s="50" t="s">
        <v>65</v>
      </c>
      <c r="E44" s="50" t="s">
        <v>65</v>
      </c>
      <c r="F44" s="49">
        <v>2030</v>
      </c>
      <c r="G44" s="51">
        <v>1450</v>
      </c>
      <c r="H44" s="51" t="s">
        <v>66</v>
      </c>
      <c r="I44" s="81"/>
      <c r="J44" s="82"/>
      <c r="K44" s="54">
        <v>1.04</v>
      </c>
      <c r="L44" s="49">
        <v>0.31</v>
      </c>
      <c r="M44" s="55">
        <v>0</v>
      </c>
      <c r="N44" s="56">
        <f>((K44*G44)*L44)*0.00220462*(1-M44)</f>
        <v>1.0306157576000001</v>
      </c>
      <c r="O44" s="80"/>
      <c r="P44" s="226">
        <f>P47*$N44</f>
        <v>0</v>
      </c>
      <c r="Q44" s="226">
        <f>Q47*$N44</f>
        <v>0</v>
      </c>
      <c r="R44" s="226">
        <f>R47*$N44</f>
        <v>0</v>
      </c>
      <c r="S44" s="226">
        <f>S47*$N44</f>
        <v>0</v>
      </c>
      <c r="T44" s="226">
        <f t="shared" ref="T44:AA44" si="70">T47*$N44</f>
        <v>0</v>
      </c>
      <c r="U44" s="226">
        <f t="shared" si="70"/>
        <v>0</v>
      </c>
      <c r="V44" s="226">
        <f t="shared" si="70"/>
        <v>0</v>
      </c>
      <c r="W44" s="226">
        <f t="shared" si="70"/>
        <v>0</v>
      </c>
      <c r="X44" s="226">
        <f t="shared" si="70"/>
        <v>2061.2315152000001</v>
      </c>
      <c r="Y44" s="226">
        <f t="shared" si="70"/>
        <v>4122.4630304000002</v>
      </c>
      <c r="Z44" s="226">
        <f t="shared" si="70"/>
        <v>4122.4630304000002</v>
      </c>
      <c r="AA44" s="226">
        <f t="shared" si="70"/>
        <v>4122.4630304000002</v>
      </c>
      <c r="AB44" s="227">
        <f>SUM(P44:AA44)</f>
        <v>14428.620606400002</v>
      </c>
      <c r="AC44" s="83"/>
      <c r="AD44" s="85">
        <v>5.0000000000000001E-3</v>
      </c>
      <c r="AE44" s="86"/>
      <c r="AF44" s="49">
        <v>0.31</v>
      </c>
      <c r="AG44" s="55">
        <v>0</v>
      </c>
      <c r="AH44" s="62">
        <f>((SUM(AC44:AE44)*G44)*AF44)*0.00220462*(1-AG44)</f>
        <v>4.9548834500000001E-3</v>
      </c>
      <c r="AI44" s="226">
        <f>AI47*$AH44</f>
        <v>0</v>
      </c>
      <c r="AJ44" s="226">
        <f t="shared" ref="AJ44:AT44" si="71">AJ47*$AH44</f>
        <v>0</v>
      </c>
      <c r="AK44" s="226">
        <f t="shared" si="71"/>
        <v>0</v>
      </c>
      <c r="AL44" s="226">
        <f t="shared" si="71"/>
        <v>0</v>
      </c>
      <c r="AM44" s="226">
        <f t="shared" si="71"/>
        <v>0</v>
      </c>
      <c r="AN44" s="226">
        <f t="shared" si="71"/>
        <v>0</v>
      </c>
      <c r="AO44" s="226">
        <f t="shared" si="71"/>
        <v>0</v>
      </c>
      <c r="AP44" s="226">
        <f t="shared" si="71"/>
        <v>0</v>
      </c>
      <c r="AQ44" s="226">
        <f t="shared" si="71"/>
        <v>9.909766900000001</v>
      </c>
      <c r="AR44" s="226">
        <f t="shared" si="71"/>
        <v>19.819533800000002</v>
      </c>
      <c r="AS44" s="226">
        <f t="shared" si="71"/>
        <v>19.819533800000002</v>
      </c>
      <c r="AT44" s="226">
        <f t="shared" si="71"/>
        <v>19.819533800000002</v>
      </c>
      <c r="AU44" s="227">
        <f>SUM(AI44:AT44)</f>
        <v>69.368368300000014</v>
      </c>
      <c r="AV44" s="228">
        <f>AU44+AB44</f>
        <v>14497.988974700002</v>
      </c>
    </row>
    <row r="45" spans="1:48" ht="15.6">
      <c r="A45" s="89" t="s">
        <v>75</v>
      </c>
      <c r="B45" s="49" t="s">
        <v>52</v>
      </c>
      <c r="C45" s="49" t="s">
        <v>53</v>
      </c>
      <c r="D45" s="50" t="s">
        <v>61</v>
      </c>
      <c r="E45" s="50" t="s">
        <v>62</v>
      </c>
      <c r="F45" s="49">
        <v>2024</v>
      </c>
      <c r="G45" s="51">
        <v>87</v>
      </c>
      <c r="H45" s="51" t="s">
        <v>63</v>
      </c>
      <c r="I45" s="81"/>
      <c r="J45" s="82"/>
      <c r="K45" s="83">
        <v>3.22</v>
      </c>
      <c r="L45" s="49">
        <v>0.39</v>
      </c>
      <c r="M45" s="55">
        <v>0</v>
      </c>
      <c r="N45" s="56">
        <f>((K45*G45)*L45)*0.00220462*(1-M45)</f>
        <v>0.24086487625200007</v>
      </c>
      <c r="O45" s="80"/>
      <c r="P45" s="226">
        <f>P47*$N45*0.66667</f>
        <v>0</v>
      </c>
      <c r="Q45" s="226">
        <f>Q47*$N45*0.66667</f>
        <v>0</v>
      </c>
      <c r="R45" s="226">
        <f>R47*$N45*0.66667</f>
        <v>0</v>
      </c>
      <c r="S45" s="226">
        <f>S47*$N45*0.66667</f>
        <v>0</v>
      </c>
      <c r="T45" s="226">
        <f t="shared" ref="T45:AA45" si="72">T47*$N45*0.66667</f>
        <v>0</v>
      </c>
      <c r="U45" s="226">
        <f t="shared" si="72"/>
        <v>0</v>
      </c>
      <c r="V45" s="226">
        <f t="shared" si="72"/>
        <v>0</v>
      </c>
      <c r="W45" s="226">
        <f t="shared" si="72"/>
        <v>0</v>
      </c>
      <c r="X45" s="226">
        <f t="shared" si="72"/>
        <v>321.15477410184178</v>
      </c>
      <c r="Y45" s="226">
        <f t="shared" si="72"/>
        <v>642.30954820368356</v>
      </c>
      <c r="Z45" s="226">
        <f t="shared" si="72"/>
        <v>642.30954820368356</v>
      </c>
      <c r="AA45" s="226">
        <f t="shared" si="72"/>
        <v>642.30954820368356</v>
      </c>
      <c r="AB45" s="227">
        <f>SUM(P45:AA45)</f>
        <v>2248.0834187128921</v>
      </c>
      <c r="AC45" s="83"/>
      <c r="AD45" s="60"/>
      <c r="AE45" s="84">
        <v>1.2999999999999999E-2</v>
      </c>
      <c r="AF45" s="49">
        <v>0.39</v>
      </c>
      <c r="AG45" s="55">
        <v>0</v>
      </c>
      <c r="AH45" s="62">
        <f>((SUM(AC45:AE45)*G45)*AF45)*0.00220462*(1-AG45)</f>
        <v>9.7243583580000007E-4</v>
      </c>
      <c r="AI45" s="226">
        <f>AI47*$AH45*0.66667</f>
        <v>0</v>
      </c>
      <c r="AJ45" s="226">
        <f t="shared" ref="AJ45:AT45" si="73">AJ47*$AH45*0.66667</f>
        <v>0</v>
      </c>
      <c r="AK45" s="226">
        <f t="shared" si="73"/>
        <v>0</v>
      </c>
      <c r="AL45" s="226">
        <f t="shared" si="73"/>
        <v>0</v>
      </c>
      <c r="AM45" s="226">
        <f t="shared" si="73"/>
        <v>0</v>
      </c>
      <c r="AN45" s="226">
        <f t="shared" si="73"/>
        <v>0</v>
      </c>
      <c r="AO45" s="226">
        <f t="shared" si="73"/>
        <v>0</v>
      </c>
      <c r="AP45" s="226">
        <f t="shared" si="73"/>
        <v>0</v>
      </c>
      <c r="AQ45" s="226">
        <f t="shared" si="73"/>
        <v>1.296587597305572</v>
      </c>
      <c r="AR45" s="226">
        <f t="shared" si="73"/>
        <v>2.5931751946111441</v>
      </c>
      <c r="AS45" s="226">
        <f t="shared" si="73"/>
        <v>2.5931751946111441</v>
      </c>
      <c r="AT45" s="226">
        <f t="shared" si="73"/>
        <v>2.5931751946111441</v>
      </c>
      <c r="AU45" s="227">
        <f>SUM(AI45:AT45)</f>
        <v>9.0761131811390037</v>
      </c>
      <c r="AV45" s="228">
        <f>AU45+AB45</f>
        <v>2257.1595318940313</v>
      </c>
    </row>
    <row r="46" spans="1:48" ht="15.6">
      <c r="A46" s="89" t="s">
        <v>75</v>
      </c>
      <c r="B46" s="49" t="s">
        <v>52</v>
      </c>
      <c r="C46" s="49" t="s">
        <v>53</v>
      </c>
      <c r="D46" s="50" t="s">
        <v>61</v>
      </c>
      <c r="E46" s="50" t="s">
        <v>62</v>
      </c>
      <c r="F46" s="49">
        <v>2024</v>
      </c>
      <c r="G46" s="51">
        <v>87</v>
      </c>
      <c r="H46" s="51" t="s">
        <v>63</v>
      </c>
      <c r="I46" s="81"/>
      <c r="J46" s="82"/>
      <c r="K46" s="83">
        <v>3.22</v>
      </c>
      <c r="L46" s="49">
        <v>0.39</v>
      </c>
      <c r="M46" s="55">
        <v>0</v>
      </c>
      <c r="N46" s="56">
        <f>((K46*G46)*L46)*0.00220462*(1-M46)</f>
        <v>0.24086487625200007</v>
      </c>
      <c r="O46" s="80"/>
      <c r="P46" s="226">
        <f>P47*$N46*0.66667</f>
        <v>0</v>
      </c>
      <c r="Q46" s="226">
        <f>Q47*$N46*0.66667</f>
        <v>0</v>
      </c>
      <c r="R46" s="226">
        <f>R47*$N46*0.66667</f>
        <v>0</v>
      </c>
      <c r="S46" s="226">
        <f>S47*$N46*0.66667</f>
        <v>0</v>
      </c>
      <c r="T46" s="226">
        <f t="shared" ref="T46:AA46" si="74">T47*$N46*0.66667</f>
        <v>0</v>
      </c>
      <c r="U46" s="226">
        <f t="shared" si="74"/>
        <v>0</v>
      </c>
      <c r="V46" s="226">
        <f t="shared" si="74"/>
        <v>0</v>
      </c>
      <c r="W46" s="226">
        <f t="shared" si="74"/>
        <v>0</v>
      </c>
      <c r="X46" s="226">
        <f t="shared" si="74"/>
        <v>321.15477410184178</v>
      </c>
      <c r="Y46" s="226">
        <f t="shared" si="74"/>
        <v>642.30954820368356</v>
      </c>
      <c r="Z46" s="226">
        <f t="shared" si="74"/>
        <v>642.30954820368356</v>
      </c>
      <c r="AA46" s="226">
        <f t="shared" si="74"/>
        <v>642.30954820368356</v>
      </c>
      <c r="AB46" s="227">
        <f>SUM(P46:AA46)</f>
        <v>2248.0834187128921</v>
      </c>
      <c r="AC46" s="83"/>
      <c r="AD46" s="60"/>
      <c r="AE46" s="84">
        <v>1.2999999999999999E-2</v>
      </c>
      <c r="AF46" s="49">
        <v>0.39</v>
      </c>
      <c r="AG46" s="55">
        <v>0</v>
      </c>
      <c r="AH46" s="62">
        <f>((SUM(AC46:AE46)*G46)*AF46)*0.00220462*(1-AG46)</f>
        <v>9.7243583580000007E-4</v>
      </c>
      <c r="AI46" s="226">
        <f>AI47*$AH46*0.66667</f>
        <v>0</v>
      </c>
      <c r="AJ46" s="226">
        <f t="shared" ref="AJ46:AT46" si="75">AJ47*$AH46*0.66667</f>
        <v>0</v>
      </c>
      <c r="AK46" s="226">
        <f t="shared" si="75"/>
        <v>0</v>
      </c>
      <c r="AL46" s="226">
        <f t="shared" si="75"/>
        <v>0</v>
      </c>
      <c r="AM46" s="226">
        <f t="shared" si="75"/>
        <v>0</v>
      </c>
      <c r="AN46" s="226">
        <f t="shared" si="75"/>
        <v>0</v>
      </c>
      <c r="AO46" s="226">
        <f t="shared" si="75"/>
        <v>0</v>
      </c>
      <c r="AP46" s="226">
        <f t="shared" si="75"/>
        <v>0</v>
      </c>
      <c r="AQ46" s="226">
        <f t="shared" si="75"/>
        <v>1.296587597305572</v>
      </c>
      <c r="AR46" s="226">
        <f t="shared" si="75"/>
        <v>2.5931751946111441</v>
      </c>
      <c r="AS46" s="226">
        <f t="shared" si="75"/>
        <v>2.5931751946111441</v>
      </c>
      <c r="AT46" s="226">
        <f t="shared" si="75"/>
        <v>2.5931751946111441</v>
      </c>
      <c r="AU46" s="227">
        <f>SUM(AI46:AT46)</f>
        <v>9.0761131811390037</v>
      </c>
      <c r="AV46" s="228">
        <f>AU46+AB46</f>
        <v>2257.1595318940313</v>
      </c>
    </row>
    <row r="47" spans="1:48" ht="30">
      <c r="A47" s="64" t="s">
        <v>77</v>
      </c>
      <c r="B47" s="65"/>
      <c r="C47" s="65" t="s">
        <v>57</v>
      </c>
      <c r="D47" s="66">
        <v>0.66700000000000004</v>
      </c>
      <c r="E47" s="67"/>
      <c r="F47" s="65"/>
      <c r="G47" s="68"/>
      <c r="H47" s="68"/>
      <c r="I47" s="69"/>
      <c r="J47" s="70"/>
      <c r="K47" s="71"/>
      <c r="L47" s="65"/>
      <c r="M47" s="66"/>
      <c r="N47" s="72"/>
      <c r="O47" s="73" t="s">
        <v>58</v>
      </c>
      <c r="P47" s="229"/>
      <c r="Q47" s="229"/>
      <c r="R47" s="229"/>
      <c r="S47" s="229"/>
      <c r="T47" s="229"/>
      <c r="U47" s="229"/>
      <c r="V47" s="229"/>
      <c r="W47" s="229"/>
      <c r="X47" s="229">
        <v>2000</v>
      </c>
      <c r="Y47" s="229">
        <v>4000</v>
      </c>
      <c r="Z47" s="229">
        <v>4000</v>
      </c>
      <c r="AA47" s="229">
        <v>4000</v>
      </c>
      <c r="AB47" s="230"/>
      <c r="AC47" s="71"/>
      <c r="AD47" s="76"/>
      <c r="AE47" s="76"/>
      <c r="AF47" s="65"/>
      <c r="AG47" s="66"/>
      <c r="AH47" s="77"/>
      <c r="AI47" s="229">
        <f t="shared" ref="AI47:AT47" si="76">P47</f>
        <v>0</v>
      </c>
      <c r="AJ47" s="229">
        <f t="shared" si="76"/>
        <v>0</v>
      </c>
      <c r="AK47" s="229">
        <f t="shared" si="76"/>
        <v>0</v>
      </c>
      <c r="AL47" s="229">
        <f t="shared" si="76"/>
        <v>0</v>
      </c>
      <c r="AM47" s="229">
        <f t="shared" si="76"/>
        <v>0</v>
      </c>
      <c r="AN47" s="229">
        <f t="shared" si="76"/>
        <v>0</v>
      </c>
      <c r="AO47" s="229">
        <f t="shared" si="76"/>
        <v>0</v>
      </c>
      <c r="AP47" s="229">
        <f t="shared" si="76"/>
        <v>0</v>
      </c>
      <c r="AQ47" s="229">
        <f t="shared" si="76"/>
        <v>2000</v>
      </c>
      <c r="AR47" s="229">
        <f t="shared" si="76"/>
        <v>4000</v>
      </c>
      <c r="AS47" s="229">
        <f t="shared" si="76"/>
        <v>4000</v>
      </c>
      <c r="AT47" s="229">
        <f t="shared" si="76"/>
        <v>4000</v>
      </c>
      <c r="AU47" s="230"/>
      <c r="AV47" s="231"/>
    </row>
    <row r="48" spans="1:48" ht="15.6">
      <c r="A48" s="90" t="s">
        <v>78</v>
      </c>
      <c r="B48" s="49" t="s">
        <v>49</v>
      </c>
      <c r="C48" s="50" t="s">
        <v>50</v>
      </c>
      <c r="D48" s="50" t="s">
        <v>51</v>
      </c>
      <c r="E48" s="50" t="s">
        <v>51</v>
      </c>
      <c r="F48" s="49">
        <v>2021</v>
      </c>
      <c r="G48" s="51">
        <v>1450</v>
      </c>
      <c r="H48" s="51">
        <v>4</v>
      </c>
      <c r="I48" s="52">
        <v>2028</v>
      </c>
      <c r="J48" s="53">
        <f>I48+2</f>
        <v>2030</v>
      </c>
      <c r="K48" s="54">
        <v>1.04</v>
      </c>
      <c r="L48" s="49">
        <v>0.31</v>
      </c>
      <c r="M48" s="55">
        <v>0</v>
      </c>
      <c r="N48" s="56">
        <f>((K48*G48)*L48)*0.00220462*(1-M48)</f>
        <v>1.0306157576000001</v>
      </c>
      <c r="O48" s="57"/>
      <c r="P48" s="226">
        <f>P52*$N48</f>
        <v>2576.5393940000004</v>
      </c>
      <c r="Q48" s="226">
        <f>Q52*$N48</f>
        <v>2576.5393940000004</v>
      </c>
      <c r="R48" s="226">
        <f>R52*$N48</f>
        <v>2061.2315152000001</v>
      </c>
      <c r="S48" s="226">
        <f>S52*$N48</f>
        <v>2061.2315152000001</v>
      </c>
      <c r="T48" s="226">
        <f t="shared" ref="T48:AA48" si="77">T52*$N48</f>
        <v>0</v>
      </c>
      <c r="U48" s="226">
        <f t="shared" si="77"/>
        <v>0</v>
      </c>
      <c r="V48" s="226">
        <f t="shared" si="77"/>
        <v>0</v>
      </c>
      <c r="W48" s="226">
        <f t="shared" si="77"/>
        <v>0</v>
      </c>
      <c r="X48" s="226">
        <f t="shared" si="77"/>
        <v>0</v>
      </c>
      <c r="Y48" s="226">
        <f t="shared" si="77"/>
        <v>0</v>
      </c>
      <c r="Z48" s="226">
        <f t="shared" si="77"/>
        <v>0</v>
      </c>
      <c r="AA48" s="226">
        <f t="shared" si="77"/>
        <v>0</v>
      </c>
      <c r="AB48" s="227">
        <f>SUM(P48:AA48)</f>
        <v>9275.5418184000009</v>
      </c>
      <c r="AC48" s="54">
        <v>0.03</v>
      </c>
      <c r="AD48" s="60"/>
      <c r="AE48" s="61"/>
      <c r="AF48" s="49">
        <v>0.31</v>
      </c>
      <c r="AG48" s="55">
        <v>0.3</v>
      </c>
      <c r="AH48" s="62">
        <f>((SUM(AC48:AE48)*G48)*AF48)*0.00220462*(1-AG48)</f>
        <v>2.081051049E-2</v>
      </c>
      <c r="AI48" s="226">
        <f>AI52*$AH48</f>
        <v>52.026276224999997</v>
      </c>
      <c r="AJ48" s="226">
        <f t="shared" ref="AJ48:AT48" si="78">AJ52*$AH48</f>
        <v>52.026276224999997</v>
      </c>
      <c r="AK48" s="226">
        <f t="shared" si="78"/>
        <v>41.621020979999997</v>
      </c>
      <c r="AL48" s="226">
        <f t="shared" si="78"/>
        <v>41.621020979999997</v>
      </c>
      <c r="AM48" s="226">
        <f t="shared" si="78"/>
        <v>0</v>
      </c>
      <c r="AN48" s="226">
        <f t="shared" si="78"/>
        <v>0</v>
      </c>
      <c r="AO48" s="226">
        <f t="shared" si="78"/>
        <v>0</v>
      </c>
      <c r="AP48" s="226">
        <f t="shared" si="78"/>
        <v>0</v>
      </c>
      <c r="AQ48" s="226">
        <f t="shared" si="78"/>
        <v>0</v>
      </c>
      <c r="AR48" s="226">
        <f t="shared" si="78"/>
        <v>0</v>
      </c>
      <c r="AS48" s="226">
        <f t="shared" si="78"/>
        <v>0</v>
      </c>
      <c r="AT48" s="226">
        <f t="shared" si="78"/>
        <v>0</v>
      </c>
      <c r="AU48" s="227">
        <f>SUM(AI48:AT48)</f>
        <v>187.29459440999997</v>
      </c>
      <c r="AV48" s="228">
        <f>AU48+AB48</f>
        <v>9462.8364128100002</v>
      </c>
    </row>
    <row r="49" spans="1:48" ht="15.6">
      <c r="A49" s="90" t="s">
        <v>78</v>
      </c>
      <c r="B49" s="49" t="s">
        <v>49</v>
      </c>
      <c r="C49" s="50" t="s">
        <v>50</v>
      </c>
      <c r="D49" s="50" t="s">
        <v>51</v>
      </c>
      <c r="E49" s="50" t="s">
        <v>51</v>
      </c>
      <c r="F49" s="49">
        <v>2021</v>
      </c>
      <c r="G49" s="51">
        <v>1450</v>
      </c>
      <c r="H49" s="51">
        <v>4</v>
      </c>
      <c r="I49" s="52">
        <v>2028</v>
      </c>
      <c r="J49" s="53">
        <f>I49+2</f>
        <v>2030</v>
      </c>
      <c r="K49" s="54">
        <v>1.04</v>
      </c>
      <c r="L49" s="49">
        <v>0.31</v>
      </c>
      <c r="M49" s="55">
        <v>0</v>
      </c>
      <c r="N49" s="56">
        <f>((K49*G49)*L49)*0.00220462*(1-M49)</f>
        <v>1.0306157576000001</v>
      </c>
      <c r="O49" s="57"/>
      <c r="P49" s="226">
        <f>P52*$N49</f>
        <v>2576.5393940000004</v>
      </c>
      <c r="Q49" s="226">
        <f>Q52*$N49</f>
        <v>2576.5393940000004</v>
      </c>
      <c r="R49" s="226">
        <f>R52*$N49</f>
        <v>2061.2315152000001</v>
      </c>
      <c r="S49" s="226">
        <f>S52*$N49</f>
        <v>2061.2315152000001</v>
      </c>
      <c r="T49" s="226">
        <f t="shared" ref="T49:AA49" si="79">T52*$N49</f>
        <v>0</v>
      </c>
      <c r="U49" s="226">
        <f t="shared" si="79"/>
        <v>0</v>
      </c>
      <c r="V49" s="226">
        <f t="shared" si="79"/>
        <v>0</v>
      </c>
      <c r="W49" s="226">
        <f t="shared" si="79"/>
        <v>0</v>
      </c>
      <c r="X49" s="226">
        <f t="shared" si="79"/>
        <v>0</v>
      </c>
      <c r="Y49" s="226">
        <f t="shared" si="79"/>
        <v>0</v>
      </c>
      <c r="Z49" s="226">
        <f t="shared" si="79"/>
        <v>0</v>
      </c>
      <c r="AA49" s="226">
        <f t="shared" si="79"/>
        <v>0</v>
      </c>
      <c r="AB49" s="227">
        <f>SUM(P49:AA49)</f>
        <v>9275.5418184000009</v>
      </c>
      <c r="AC49" s="54">
        <v>0.03</v>
      </c>
      <c r="AD49" s="60"/>
      <c r="AE49" s="61"/>
      <c r="AF49" s="49">
        <v>0.31</v>
      </c>
      <c r="AG49" s="55">
        <v>0.3</v>
      </c>
      <c r="AH49" s="62">
        <f>((SUM(AC49:AE49)*G49)*AF49)*0.00220462*(1-AG49)</f>
        <v>2.081051049E-2</v>
      </c>
      <c r="AI49" s="226">
        <f>AI52*$AH49</f>
        <v>52.026276224999997</v>
      </c>
      <c r="AJ49" s="226">
        <f t="shared" ref="AJ49:AT49" si="80">AJ52*$AH49</f>
        <v>52.026276224999997</v>
      </c>
      <c r="AK49" s="226">
        <f t="shared" si="80"/>
        <v>41.621020979999997</v>
      </c>
      <c r="AL49" s="226">
        <f t="shared" si="80"/>
        <v>41.621020979999997</v>
      </c>
      <c r="AM49" s="226">
        <f t="shared" si="80"/>
        <v>0</v>
      </c>
      <c r="AN49" s="226">
        <f t="shared" si="80"/>
        <v>0</v>
      </c>
      <c r="AO49" s="226">
        <f t="shared" si="80"/>
        <v>0</v>
      </c>
      <c r="AP49" s="226">
        <f t="shared" si="80"/>
        <v>0</v>
      </c>
      <c r="AQ49" s="226">
        <f t="shared" si="80"/>
        <v>0</v>
      </c>
      <c r="AR49" s="226">
        <f t="shared" si="80"/>
        <v>0</v>
      </c>
      <c r="AS49" s="226">
        <f t="shared" si="80"/>
        <v>0</v>
      </c>
      <c r="AT49" s="226">
        <f t="shared" si="80"/>
        <v>0</v>
      </c>
      <c r="AU49" s="227">
        <f>SUM(AI49:AT49)</f>
        <v>187.29459440999997</v>
      </c>
      <c r="AV49" s="228">
        <f>AU49+AB49</f>
        <v>9462.8364128100002</v>
      </c>
    </row>
    <row r="50" spans="1:48" ht="15.6">
      <c r="A50" s="90" t="s">
        <v>78</v>
      </c>
      <c r="B50" s="49" t="s">
        <v>52</v>
      </c>
      <c r="C50" s="49" t="s">
        <v>53</v>
      </c>
      <c r="D50" s="50" t="s">
        <v>54</v>
      </c>
      <c r="E50" s="50" t="s">
        <v>55</v>
      </c>
      <c r="F50" s="49">
        <v>2009</v>
      </c>
      <c r="G50" s="51">
        <v>87</v>
      </c>
      <c r="H50" s="51">
        <v>2</v>
      </c>
      <c r="I50" s="52">
        <v>2024</v>
      </c>
      <c r="J50" s="53">
        <f>I50+2</f>
        <v>2026</v>
      </c>
      <c r="K50" s="54">
        <v>4.0199999999999996</v>
      </c>
      <c r="L50" s="49">
        <v>0.39</v>
      </c>
      <c r="M50" s="55">
        <v>0.1</v>
      </c>
      <c r="N50" s="56">
        <f>((K50*G50)*L50)*0.00220462*(1-M50)</f>
        <v>0.27063637337879998</v>
      </c>
      <c r="O50" s="57"/>
      <c r="P50" s="226">
        <f>P52*$N50*0.66667</f>
        <v>451.0628776011115</v>
      </c>
      <c r="Q50" s="226">
        <f>Q52*$N50*0.66667</f>
        <v>451.0628776011115</v>
      </c>
      <c r="R50" s="226">
        <f>R52*$N50*0.66667</f>
        <v>360.85030208088915</v>
      </c>
      <c r="S50" s="226">
        <f>S52*$N50*0.66667</f>
        <v>360.85030208088915</v>
      </c>
      <c r="T50" s="226">
        <f t="shared" ref="T50:AA50" si="81">T52*$N50*0.66667</f>
        <v>0</v>
      </c>
      <c r="U50" s="226">
        <f t="shared" si="81"/>
        <v>0</v>
      </c>
      <c r="V50" s="226">
        <f t="shared" si="81"/>
        <v>0</v>
      </c>
      <c r="W50" s="226">
        <f t="shared" si="81"/>
        <v>0</v>
      </c>
      <c r="X50" s="226">
        <f t="shared" si="81"/>
        <v>0</v>
      </c>
      <c r="Y50" s="226">
        <f t="shared" si="81"/>
        <v>0</v>
      </c>
      <c r="Z50" s="226">
        <f t="shared" si="81"/>
        <v>0</v>
      </c>
      <c r="AA50" s="226">
        <f t="shared" si="81"/>
        <v>0</v>
      </c>
      <c r="AB50" s="227">
        <f>SUM(P50:AA50)</f>
        <v>1623.8263593640013</v>
      </c>
      <c r="AC50" s="54">
        <v>0.17</v>
      </c>
      <c r="AD50" s="60"/>
      <c r="AE50" s="60"/>
      <c r="AF50" s="49">
        <v>0.39</v>
      </c>
      <c r="AG50" s="55">
        <v>0.3</v>
      </c>
      <c r="AH50" s="62">
        <f>((SUM(AC50:AE50)*G50)*AF50)*0.00220462*(1-AG50)</f>
        <v>8.9015280354000012E-3</v>
      </c>
      <c r="AI50" s="226">
        <f>AI52*$AH50*0.66667</f>
        <v>14.835954238400296</v>
      </c>
      <c r="AJ50" s="226">
        <f t="shared" ref="AJ50:AT50" si="82">AJ52*$AH50*0.66667</f>
        <v>14.835954238400296</v>
      </c>
      <c r="AK50" s="226">
        <f t="shared" si="82"/>
        <v>11.868763390720238</v>
      </c>
      <c r="AL50" s="226">
        <f t="shared" si="82"/>
        <v>11.868763390720238</v>
      </c>
      <c r="AM50" s="226">
        <f t="shared" si="82"/>
        <v>0</v>
      </c>
      <c r="AN50" s="226">
        <f t="shared" si="82"/>
        <v>0</v>
      </c>
      <c r="AO50" s="226">
        <f t="shared" si="82"/>
        <v>0</v>
      </c>
      <c r="AP50" s="226">
        <f t="shared" si="82"/>
        <v>0</v>
      </c>
      <c r="AQ50" s="226">
        <f t="shared" si="82"/>
        <v>0</v>
      </c>
      <c r="AR50" s="226">
        <f t="shared" si="82"/>
        <v>0</v>
      </c>
      <c r="AS50" s="226">
        <f t="shared" si="82"/>
        <v>0</v>
      </c>
      <c r="AT50" s="226">
        <f t="shared" si="82"/>
        <v>0</v>
      </c>
      <c r="AU50" s="227">
        <f>SUM(AI50:AT50)</f>
        <v>53.409435258241068</v>
      </c>
      <c r="AV50" s="228">
        <f>AU50+AB50</f>
        <v>1677.2357946222423</v>
      </c>
    </row>
    <row r="51" spans="1:48" ht="15.6">
      <c r="A51" s="90" t="s">
        <v>78</v>
      </c>
      <c r="B51" s="49" t="s">
        <v>52</v>
      </c>
      <c r="C51" s="49" t="s">
        <v>53</v>
      </c>
      <c r="D51" s="50" t="s">
        <v>54</v>
      </c>
      <c r="E51" s="50" t="s">
        <v>55</v>
      </c>
      <c r="F51" s="49">
        <v>2009</v>
      </c>
      <c r="G51" s="51">
        <v>87</v>
      </c>
      <c r="H51" s="51">
        <v>2</v>
      </c>
      <c r="I51" s="52">
        <v>2024</v>
      </c>
      <c r="J51" s="53">
        <f>I51+2</f>
        <v>2026</v>
      </c>
      <c r="K51" s="54">
        <v>4.0199999999999996</v>
      </c>
      <c r="L51" s="49">
        <v>0.39</v>
      </c>
      <c r="M51" s="55">
        <v>0.1</v>
      </c>
      <c r="N51" s="56">
        <f>((K51*G51)*L51)*0.00220462*(1-M51)</f>
        <v>0.27063637337879998</v>
      </c>
      <c r="O51" s="57"/>
      <c r="P51" s="226">
        <f>P52*$N51*0.66667</f>
        <v>451.0628776011115</v>
      </c>
      <c r="Q51" s="226">
        <f>Q52*$N51*0.66667</f>
        <v>451.0628776011115</v>
      </c>
      <c r="R51" s="226">
        <f>R52*$N51*0.66667</f>
        <v>360.85030208088915</v>
      </c>
      <c r="S51" s="226">
        <f>S52*$N51*0.66667</f>
        <v>360.85030208088915</v>
      </c>
      <c r="T51" s="226">
        <f t="shared" ref="T51:AA51" si="83">T52*$N51*0.66667</f>
        <v>0</v>
      </c>
      <c r="U51" s="226">
        <f t="shared" si="83"/>
        <v>0</v>
      </c>
      <c r="V51" s="226">
        <f t="shared" si="83"/>
        <v>0</v>
      </c>
      <c r="W51" s="226">
        <f t="shared" si="83"/>
        <v>0</v>
      </c>
      <c r="X51" s="226">
        <f t="shared" si="83"/>
        <v>0</v>
      </c>
      <c r="Y51" s="226">
        <f t="shared" si="83"/>
        <v>0</v>
      </c>
      <c r="Z51" s="226">
        <f t="shared" si="83"/>
        <v>0</v>
      </c>
      <c r="AA51" s="226">
        <f t="shared" si="83"/>
        <v>0</v>
      </c>
      <c r="AB51" s="227">
        <f>SUM(P51:AA51)</f>
        <v>1623.8263593640013</v>
      </c>
      <c r="AC51" s="54">
        <v>0.17</v>
      </c>
      <c r="AD51" s="60"/>
      <c r="AE51" s="60"/>
      <c r="AF51" s="49">
        <v>0.39</v>
      </c>
      <c r="AG51" s="55">
        <v>0.3</v>
      </c>
      <c r="AH51" s="62">
        <f>((SUM(AC51:AE51)*G51)*AF51)*0.00220462*(1-AG51)</f>
        <v>8.9015280354000012E-3</v>
      </c>
      <c r="AI51" s="226">
        <f>AI52*$AH51*0.66667</f>
        <v>14.835954238400296</v>
      </c>
      <c r="AJ51" s="226">
        <f t="shared" ref="AJ51:AT51" si="84">AJ52*$AH51*0.66667</f>
        <v>14.835954238400296</v>
      </c>
      <c r="AK51" s="226">
        <f t="shared" si="84"/>
        <v>11.868763390720238</v>
      </c>
      <c r="AL51" s="226">
        <f t="shared" si="84"/>
        <v>11.868763390720238</v>
      </c>
      <c r="AM51" s="226">
        <f t="shared" si="84"/>
        <v>0</v>
      </c>
      <c r="AN51" s="226">
        <f t="shared" si="84"/>
        <v>0</v>
      </c>
      <c r="AO51" s="226">
        <f t="shared" si="84"/>
        <v>0</v>
      </c>
      <c r="AP51" s="226">
        <f t="shared" si="84"/>
        <v>0</v>
      </c>
      <c r="AQ51" s="226">
        <f t="shared" si="84"/>
        <v>0</v>
      </c>
      <c r="AR51" s="226">
        <f t="shared" si="84"/>
        <v>0</v>
      </c>
      <c r="AS51" s="226">
        <f t="shared" si="84"/>
        <v>0</v>
      </c>
      <c r="AT51" s="226">
        <f t="shared" si="84"/>
        <v>0</v>
      </c>
      <c r="AU51" s="227">
        <f>SUM(AI51:AT51)</f>
        <v>53.409435258241068</v>
      </c>
      <c r="AV51" s="228">
        <f>AU51+AB51</f>
        <v>1677.2357946222423</v>
      </c>
    </row>
    <row r="52" spans="1:48" ht="30">
      <c r="A52" s="64" t="s">
        <v>79</v>
      </c>
      <c r="B52" s="65"/>
      <c r="C52" s="65" t="s">
        <v>57</v>
      </c>
      <c r="D52" s="66">
        <v>0.66700000000000004</v>
      </c>
      <c r="E52" s="67"/>
      <c r="F52" s="65"/>
      <c r="G52" s="68"/>
      <c r="H52" s="68"/>
      <c r="I52" s="69"/>
      <c r="J52" s="70"/>
      <c r="K52" s="71"/>
      <c r="L52" s="65"/>
      <c r="M52" s="66"/>
      <c r="N52" s="72"/>
      <c r="O52" s="73" t="s">
        <v>58</v>
      </c>
      <c r="P52" s="229">
        <v>2500</v>
      </c>
      <c r="Q52" s="229">
        <v>2500</v>
      </c>
      <c r="R52" s="229">
        <v>2000</v>
      </c>
      <c r="S52" s="229">
        <v>2000</v>
      </c>
      <c r="T52" s="229"/>
      <c r="U52" s="229"/>
      <c r="V52" s="229"/>
      <c r="W52" s="229"/>
      <c r="X52" s="229"/>
      <c r="Y52" s="229"/>
      <c r="Z52" s="229"/>
      <c r="AA52" s="229"/>
      <c r="AB52" s="230"/>
      <c r="AC52" s="71"/>
      <c r="AD52" s="76"/>
      <c r="AE52" s="76"/>
      <c r="AF52" s="65"/>
      <c r="AG52" s="66"/>
      <c r="AH52" s="77"/>
      <c r="AI52" s="229">
        <f t="shared" ref="AI52:AT52" si="85">P52</f>
        <v>2500</v>
      </c>
      <c r="AJ52" s="229">
        <f t="shared" si="85"/>
        <v>2500</v>
      </c>
      <c r="AK52" s="229">
        <f t="shared" si="85"/>
        <v>2000</v>
      </c>
      <c r="AL52" s="229">
        <f t="shared" si="85"/>
        <v>2000</v>
      </c>
      <c r="AM52" s="229">
        <f t="shared" si="85"/>
        <v>0</v>
      </c>
      <c r="AN52" s="229">
        <f t="shared" si="85"/>
        <v>0</v>
      </c>
      <c r="AO52" s="229">
        <f t="shared" si="85"/>
        <v>0</v>
      </c>
      <c r="AP52" s="229">
        <f t="shared" si="85"/>
        <v>0</v>
      </c>
      <c r="AQ52" s="229">
        <f t="shared" si="85"/>
        <v>0</v>
      </c>
      <c r="AR52" s="229">
        <f t="shared" si="85"/>
        <v>0</v>
      </c>
      <c r="AS52" s="229">
        <f t="shared" si="85"/>
        <v>0</v>
      </c>
      <c r="AT52" s="229">
        <f t="shared" si="85"/>
        <v>0</v>
      </c>
      <c r="AU52" s="230"/>
      <c r="AV52" s="231"/>
    </row>
    <row r="53" spans="1:48" ht="15.6">
      <c r="A53" s="90" t="s">
        <v>78</v>
      </c>
      <c r="B53" s="49" t="s">
        <v>49</v>
      </c>
      <c r="C53" s="50" t="s">
        <v>50</v>
      </c>
      <c r="D53" s="50" t="s">
        <v>51</v>
      </c>
      <c r="E53" s="50" t="s">
        <v>51</v>
      </c>
      <c r="F53" s="49">
        <v>2021</v>
      </c>
      <c r="G53" s="51">
        <v>1450</v>
      </c>
      <c r="H53" s="51">
        <v>4</v>
      </c>
      <c r="I53" s="79">
        <v>2028</v>
      </c>
      <c r="J53" s="53">
        <f>I53+2</f>
        <v>2030</v>
      </c>
      <c r="K53" s="54">
        <v>1.04</v>
      </c>
      <c r="L53" s="49">
        <v>0.31</v>
      </c>
      <c r="M53" s="55">
        <v>0</v>
      </c>
      <c r="N53" s="56">
        <f>((K53*G53)*L53)*0.00220462*(1-M53)</f>
        <v>1.0306157576000001</v>
      </c>
      <c r="O53" s="80"/>
      <c r="P53" s="226">
        <f>P57*$N53</f>
        <v>0</v>
      </c>
      <c r="Q53" s="226">
        <f>Q57*$N53</f>
        <v>0</v>
      </c>
      <c r="R53" s="226">
        <f>R57*$N53</f>
        <v>0</v>
      </c>
      <c r="S53" s="226">
        <f>S57*$N53</f>
        <v>0</v>
      </c>
      <c r="T53" s="226">
        <f t="shared" ref="T53:AA53" si="86">T57*$N53</f>
        <v>1030.6157576000001</v>
      </c>
      <c r="U53" s="226">
        <f t="shared" si="86"/>
        <v>3607.1551516000004</v>
      </c>
      <c r="V53" s="226">
        <f t="shared" si="86"/>
        <v>4122.4630304000002</v>
      </c>
      <c r="W53" s="226">
        <f t="shared" si="86"/>
        <v>4122.4630304000002</v>
      </c>
      <c r="X53" s="226">
        <f t="shared" si="86"/>
        <v>0</v>
      </c>
      <c r="Y53" s="226">
        <f t="shared" si="86"/>
        <v>0</v>
      </c>
      <c r="Z53" s="226">
        <f t="shared" si="86"/>
        <v>0</v>
      </c>
      <c r="AA53" s="226">
        <f t="shared" si="86"/>
        <v>0</v>
      </c>
      <c r="AB53" s="227">
        <f>SUM(P53:AA53)</f>
        <v>12882.696970000001</v>
      </c>
      <c r="AC53" s="54">
        <v>0.03</v>
      </c>
      <c r="AD53" s="60"/>
      <c r="AE53" s="61"/>
      <c r="AF53" s="49">
        <v>0.31</v>
      </c>
      <c r="AG53" s="55">
        <v>0.3</v>
      </c>
      <c r="AH53" s="62">
        <f>((SUM(AC53:AE53)*G53)*AF53)*0.00220462*(1-AG53)</f>
        <v>2.081051049E-2</v>
      </c>
      <c r="AI53" s="226">
        <f>AI57*$AH53</f>
        <v>0</v>
      </c>
      <c r="AJ53" s="226">
        <f t="shared" ref="AJ53:AT53" si="87">AJ57*$AH53</f>
        <v>0</v>
      </c>
      <c r="AK53" s="226">
        <f t="shared" si="87"/>
        <v>0</v>
      </c>
      <c r="AL53" s="226">
        <f t="shared" si="87"/>
        <v>0</v>
      </c>
      <c r="AM53" s="226">
        <f t="shared" si="87"/>
        <v>20.810510489999999</v>
      </c>
      <c r="AN53" s="226">
        <f t="shared" si="87"/>
        <v>72.836786715000002</v>
      </c>
      <c r="AO53" s="226">
        <f t="shared" si="87"/>
        <v>83.242041959999995</v>
      </c>
      <c r="AP53" s="226">
        <f t="shared" si="87"/>
        <v>83.242041959999995</v>
      </c>
      <c r="AQ53" s="226">
        <f t="shared" si="87"/>
        <v>0</v>
      </c>
      <c r="AR53" s="226">
        <f t="shared" si="87"/>
        <v>0</v>
      </c>
      <c r="AS53" s="226">
        <f t="shared" si="87"/>
        <v>0</v>
      </c>
      <c r="AT53" s="226">
        <f t="shared" si="87"/>
        <v>0</v>
      </c>
      <c r="AU53" s="227">
        <f>SUM(AI53:AT53)</f>
        <v>260.13138112499996</v>
      </c>
      <c r="AV53" s="228">
        <f>AU53+AB53</f>
        <v>13142.828351125001</v>
      </c>
    </row>
    <row r="54" spans="1:48" ht="15.6">
      <c r="A54" s="90" t="s">
        <v>78</v>
      </c>
      <c r="B54" s="49" t="s">
        <v>49</v>
      </c>
      <c r="C54" s="50" t="s">
        <v>50</v>
      </c>
      <c r="D54" s="50" t="s">
        <v>51</v>
      </c>
      <c r="E54" s="50" t="s">
        <v>51</v>
      </c>
      <c r="F54" s="49">
        <v>2021</v>
      </c>
      <c r="G54" s="51">
        <v>1450</v>
      </c>
      <c r="H54" s="51">
        <v>4</v>
      </c>
      <c r="I54" s="79">
        <v>2028</v>
      </c>
      <c r="J54" s="53">
        <f>I54+2</f>
        <v>2030</v>
      </c>
      <c r="K54" s="54">
        <v>1.04</v>
      </c>
      <c r="L54" s="49">
        <v>0.31</v>
      </c>
      <c r="M54" s="55">
        <v>0</v>
      </c>
      <c r="N54" s="56">
        <f>((K54*G54)*L54)*0.00220462*(1-M54)</f>
        <v>1.0306157576000001</v>
      </c>
      <c r="O54" s="80"/>
      <c r="P54" s="226">
        <f>P57*$N54</f>
        <v>0</v>
      </c>
      <c r="Q54" s="226">
        <f>Q57*$N54</f>
        <v>0</v>
      </c>
      <c r="R54" s="226">
        <f>R57*$N54</f>
        <v>0</v>
      </c>
      <c r="S54" s="226">
        <f>S57*$N54</f>
        <v>0</v>
      </c>
      <c r="T54" s="226">
        <f t="shared" ref="T54:AA54" si="88">T57*$N54</f>
        <v>1030.6157576000001</v>
      </c>
      <c r="U54" s="226">
        <f t="shared" si="88"/>
        <v>3607.1551516000004</v>
      </c>
      <c r="V54" s="226">
        <f t="shared" si="88"/>
        <v>4122.4630304000002</v>
      </c>
      <c r="W54" s="226">
        <f t="shared" si="88"/>
        <v>4122.4630304000002</v>
      </c>
      <c r="X54" s="226">
        <f t="shared" si="88"/>
        <v>0</v>
      </c>
      <c r="Y54" s="226">
        <f t="shared" si="88"/>
        <v>0</v>
      </c>
      <c r="Z54" s="226">
        <f t="shared" si="88"/>
        <v>0</v>
      </c>
      <c r="AA54" s="226">
        <f t="shared" si="88"/>
        <v>0</v>
      </c>
      <c r="AB54" s="227">
        <f>SUM(P54:AA54)</f>
        <v>12882.696970000001</v>
      </c>
      <c r="AC54" s="54">
        <v>0.03</v>
      </c>
      <c r="AD54" s="60"/>
      <c r="AE54" s="61"/>
      <c r="AF54" s="49">
        <v>0.31</v>
      </c>
      <c r="AG54" s="55">
        <v>0.3</v>
      </c>
      <c r="AH54" s="62">
        <f>((SUM(AC54:AE54)*G54)*AF54)*0.00220462*(1-AG54)</f>
        <v>2.081051049E-2</v>
      </c>
      <c r="AI54" s="226">
        <f>AI57*$AH54</f>
        <v>0</v>
      </c>
      <c r="AJ54" s="226">
        <f t="shared" ref="AJ54:AT54" si="89">AJ57*$AH54</f>
        <v>0</v>
      </c>
      <c r="AK54" s="226">
        <f t="shared" si="89"/>
        <v>0</v>
      </c>
      <c r="AL54" s="226">
        <f t="shared" si="89"/>
        <v>0</v>
      </c>
      <c r="AM54" s="226">
        <f t="shared" si="89"/>
        <v>20.810510489999999</v>
      </c>
      <c r="AN54" s="226">
        <f t="shared" si="89"/>
        <v>72.836786715000002</v>
      </c>
      <c r="AO54" s="226">
        <f t="shared" si="89"/>
        <v>83.242041959999995</v>
      </c>
      <c r="AP54" s="226">
        <f t="shared" si="89"/>
        <v>83.242041959999995</v>
      </c>
      <c r="AQ54" s="226">
        <f t="shared" si="89"/>
        <v>0</v>
      </c>
      <c r="AR54" s="226">
        <f t="shared" si="89"/>
        <v>0</v>
      </c>
      <c r="AS54" s="226">
        <f t="shared" si="89"/>
        <v>0</v>
      </c>
      <c r="AT54" s="226">
        <f t="shared" si="89"/>
        <v>0</v>
      </c>
      <c r="AU54" s="227">
        <f>SUM(AI54:AT54)</f>
        <v>260.13138112499996</v>
      </c>
      <c r="AV54" s="228">
        <f>AU54+AB54</f>
        <v>13142.828351125001</v>
      </c>
    </row>
    <row r="55" spans="1:48" ht="15.6">
      <c r="A55" s="90" t="s">
        <v>80</v>
      </c>
      <c r="B55" s="49" t="s">
        <v>52</v>
      </c>
      <c r="C55" s="49" t="s">
        <v>53</v>
      </c>
      <c r="D55" s="50" t="s">
        <v>61</v>
      </c>
      <c r="E55" s="50" t="s">
        <v>62</v>
      </c>
      <c r="F55" s="49">
        <v>2024</v>
      </c>
      <c r="G55" s="51">
        <v>87</v>
      </c>
      <c r="H55" s="51" t="s">
        <v>63</v>
      </c>
      <c r="I55" s="81"/>
      <c r="J55" s="82"/>
      <c r="K55" s="83">
        <v>3.22</v>
      </c>
      <c r="L55" s="49">
        <v>0.39</v>
      </c>
      <c r="M55" s="55">
        <v>0</v>
      </c>
      <c r="N55" s="56">
        <f>((K55*G55)*L55)*0.00220462*(1-M55)</f>
        <v>0.24086487625200007</v>
      </c>
      <c r="O55" s="80"/>
      <c r="P55" s="226">
        <f>P57*$N55*0.66667</f>
        <v>0</v>
      </c>
      <c r="Q55" s="226">
        <f>Q57*$N55*0.66667</f>
        <v>0</v>
      </c>
      <c r="R55" s="226">
        <f>R57*$N55*0.66667</f>
        <v>0</v>
      </c>
      <c r="S55" s="226">
        <f>S57*$N55*0.66667</f>
        <v>0</v>
      </c>
      <c r="T55" s="226">
        <f t="shared" ref="T55:AA55" si="90">T57*$N55*0.66667</f>
        <v>160.57738705092089</v>
      </c>
      <c r="U55" s="226">
        <f t="shared" si="90"/>
        <v>562.02085467822303</v>
      </c>
      <c r="V55" s="226">
        <f t="shared" si="90"/>
        <v>642.30954820368356</v>
      </c>
      <c r="W55" s="226">
        <f t="shared" si="90"/>
        <v>642.30954820368356</v>
      </c>
      <c r="X55" s="226">
        <f t="shared" si="90"/>
        <v>0</v>
      </c>
      <c r="Y55" s="226">
        <f t="shared" si="90"/>
        <v>0</v>
      </c>
      <c r="Z55" s="226">
        <f t="shared" si="90"/>
        <v>0</v>
      </c>
      <c r="AA55" s="226">
        <f t="shared" si="90"/>
        <v>0</v>
      </c>
      <c r="AB55" s="227">
        <f>SUM(P55:AA55)</f>
        <v>2007.217338136511</v>
      </c>
      <c r="AC55" s="83"/>
      <c r="AD55" s="88"/>
      <c r="AE55" s="84">
        <v>1.2999999999999999E-2</v>
      </c>
      <c r="AF55" s="49">
        <v>0.39</v>
      </c>
      <c r="AG55" s="55">
        <v>0</v>
      </c>
      <c r="AH55" s="62">
        <f>((SUM(AC55:AE55)*G55)*AF55)*0.00220462*(1-AG55)</f>
        <v>9.7243583580000007E-4</v>
      </c>
      <c r="AI55" s="226">
        <f>AI57*$AH55*0.66667</f>
        <v>0</v>
      </c>
      <c r="AJ55" s="226">
        <f t="shared" ref="AJ55:AT55" si="91">AJ57*$AH55*0.66667</f>
        <v>0</v>
      </c>
      <c r="AK55" s="226">
        <f t="shared" si="91"/>
        <v>0</v>
      </c>
      <c r="AL55" s="226">
        <f t="shared" si="91"/>
        <v>0</v>
      </c>
      <c r="AM55" s="226">
        <f t="shared" si="91"/>
        <v>0.64829379865278602</v>
      </c>
      <c r="AN55" s="226">
        <f t="shared" si="91"/>
        <v>2.2690282952847509</v>
      </c>
      <c r="AO55" s="226">
        <f t="shared" si="91"/>
        <v>2.5931751946111441</v>
      </c>
      <c r="AP55" s="226">
        <f t="shared" si="91"/>
        <v>2.5931751946111441</v>
      </c>
      <c r="AQ55" s="226">
        <f t="shared" si="91"/>
        <v>0</v>
      </c>
      <c r="AR55" s="226">
        <f t="shared" si="91"/>
        <v>0</v>
      </c>
      <c r="AS55" s="226">
        <f t="shared" si="91"/>
        <v>0</v>
      </c>
      <c r="AT55" s="226">
        <f t="shared" si="91"/>
        <v>0</v>
      </c>
      <c r="AU55" s="227">
        <f>SUM(AI55:AT55)</f>
        <v>8.1036724831598246</v>
      </c>
      <c r="AV55" s="228">
        <f>AU55+AB55</f>
        <v>2015.3210106196709</v>
      </c>
    </row>
    <row r="56" spans="1:48" ht="15.6">
      <c r="A56" s="90" t="s">
        <v>80</v>
      </c>
      <c r="B56" s="49" t="s">
        <v>52</v>
      </c>
      <c r="C56" s="49" t="s">
        <v>53</v>
      </c>
      <c r="D56" s="50" t="s">
        <v>61</v>
      </c>
      <c r="E56" s="50" t="s">
        <v>62</v>
      </c>
      <c r="F56" s="49">
        <v>2024</v>
      </c>
      <c r="G56" s="51">
        <v>87</v>
      </c>
      <c r="H56" s="51" t="s">
        <v>63</v>
      </c>
      <c r="I56" s="81"/>
      <c r="J56" s="82"/>
      <c r="K56" s="83">
        <v>3.22</v>
      </c>
      <c r="L56" s="49">
        <v>0.39</v>
      </c>
      <c r="M56" s="55">
        <v>0</v>
      </c>
      <c r="N56" s="56">
        <f>((K56*G56)*L56)*0.00220462*(1-M56)</f>
        <v>0.24086487625200007</v>
      </c>
      <c r="O56" s="80"/>
      <c r="P56" s="226">
        <f>P57*$N56*0.66667</f>
        <v>0</v>
      </c>
      <c r="Q56" s="226">
        <f>Q57*$N56*0.66667</f>
        <v>0</v>
      </c>
      <c r="R56" s="226">
        <f>R57*$N56*0.66667</f>
        <v>0</v>
      </c>
      <c r="S56" s="226">
        <f>S57*$N56*0.66667</f>
        <v>0</v>
      </c>
      <c r="T56" s="226">
        <f t="shared" ref="T56:AA56" si="92">T57*$N56*0.66667</f>
        <v>160.57738705092089</v>
      </c>
      <c r="U56" s="226">
        <f t="shared" si="92"/>
        <v>562.02085467822303</v>
      </c>
      <c r="V56" s="226">
        <f t="shared" si="92"/>
        <v>642.30954820368356</v>
      </c>
      <c r="W56" s="226">
        <f t="shared" si="92"/>
        <v>642.30954820368356</v>
      </c>
      <c r="X56" s="226">
        <f t="shared" si="92"/>
        <v>0</v>
      </c>
      <c r="Y56" s="226">
        <f t="shared" si="92"/>
        <v>0</v>
      </c>
      <c r="Z56" s="226">
        <f t="shared" si="92"/>
        <v>0</v>
      </c>
      <c r="AA56" s="226">
        <f t="shared" si="92"/>
        <v>0</v>
      </c>
      <c r="AB56" s="227">
        <f>SUM(P56:AA56)</f>
        <v>2007.217338136511</v>
      </c>
      <c r="AC56" s="83"/>
      <c r="AD56" s="88"/>
      <c r="AE56" s="84">
        <v>1.2999999999999999E-2</v>
      </c>
      <c r="AF56" s="49">
        <v>0.39</v>
      </c>
      <c r="AG56" s="55">
        <v>0</v>
      </c>
      <c r="AH56" s="62">
        <f>((SUM(AC56:AE56)*G56)*AF56)*0.00220462*(1-AG56)</f>
        <v>9.7243583580000007E-4</v>
      </c>
      <c r="AI56" s="226">
        <f>AI57*$AH56*0.66667</f>
        <v>0</v>
      </c>
      <c r="AJ56" s="226">
        <f t="shared" ref="AJ56:AT56" si="93">AJ57*$AH56*0.66667</f>
        <v>0</v>
      </c>
      <c r="AK56" s="226">
        <f t="shared" si="93"/>
        <v>0</v>
      </c>
      <c r="AL56" s="226">
        <f t="shared" si="93"/>
        <v>0</v>
      </c>
      <c r="AM56" s="226">
        <f t="shared" si="93"/>
        <v>0.64829379865278602</v>
      </c>
      <c r="AN56" s="226">
        <f t="shared" si="93"/>
        <v>2.2690282952847509</v>
      </c>
      <c r="AO56" s="226">
        <f t="shared" si="93"/>
        <v>2.5931751946111441</v>
      </c>
      <c r="AP56" s="226">
        <f t="shared" si="93"/>
        <v>2.5931751946111441</v>
      </c>
      <c r="AQ56" s="226">
        <f t="shared" si="93"/>
        <v>0</v>
      </c>
      <c r="AR56" s="226">
        <f t="shared" si="93"/>
        <v>0</v>
      </c>
      <c r="AS56" s="226">
        <f t="shared" si="93"/>
        <v>0</v>
      </c>
      <c r="AT56" s="226">
        <f t="shared" si="93"/>
        <v>0</v>
      </c>
      <c r="AU56" s="227">
        <f>SUM(AI56:AT56)</f>
        <v>8.1036724831598246</v>
      </c>
      <c r="AV56" s="228">
        <f>AU56+AB56</f>
        <v>2015.3210106196709</v>
      </c>
    </row>
    <row r="57" spans="1:48" ht="30">
      <c r="A57" s="64" t="s">
        <v>81</v>
      </c>
      <c r="B57" s="65"/>
      <c r="C57" s="65" t="s">
        <v>57</v>
      </c>
      <c r="D57" s="66" t="s">
        <v>82</v>
      </c>
      <c r="E57" s="67"/>
      <c r="F57" s="65"/>
      <c r="G57" s="68"/>
      <c r="H57" s="68"/>
      <c r="I57" s="69"/>
      <c r="J57" s="70"/>
      <c r="K57" s="71"/>
      <c r="L57" s="65"/>
      <c r="M57" s="66"/>
      <c r="N57" s="72"/>
      <c r="O57" s="73" t="s">
        <v>58</v>
      </c>
      <c r="P57" s="229"/>
      <c r="Q57" s="229"/>
      <c r="R57" s="229"/>
      <c r="S57" s="229"/>
      <c r="T57" s="229">
        <v>1000</v>
      </c>
      <c r="U57" s="229">
        <v>3500</v>
      </c>
      <c r="V57" s="229">
        <v>4000</v>
      </c>
      <c r="W57" s="229">
        <v>4000</v>
      </c>
      <c r="X57" s="229"/>
      <c r="Y57" s="229"/>
      <c r="Z57" s="229"/>
      <c r="AA57" s="229"/>
      <c r="AB57" s="230"/>
      <c r="AC57" s="71"/>
      <c r="AD57" s="76"/>
      <c r="AE57" s="76"/>
      <c r="AF57" s="65"/>
      <c r="AG57" s="66"/>
      <c r="AH57" s="77"/>
      <c r="AI57" s="229">
        <f t="shared" ref="AI57:AT57" si="94">P57</f>
        <v>0</v>
      </c>
      <c r="AJ57" s="229">
        <f t="shared" si="94"/>
        <v>0</v>
      </c>
      <c r="AK57" s="229">
        <f t="shared" si="94"/>
        <v>0</v>
      </c>
      <c r="AL57" s="229">
        <f t="shared" si="94"/>
        <v>0</v>
      </c>
      <c r="AM57" s="229">
        <f t="shared" si="94"/>
        <v>1000</v>
      </c>
      <c r="AN57" s="229">
        <f t="shared" si="94"/>
        <v>3500</v>
      </c>
      <c r="AO57" s="229">
        <f t="shared" si="94"/>
        <v>4000</v>
      </c>
      <c r="AP57" s="229">
        <f t="shared" si="94"/>
        <v>4000</v>
      </c>
      <c r="AQ57" s="229">
        <f t="shared" si="94"/>
        <v>0</v>
      </c>
      <c r="AR57" s="229">
        <f t="shared" si="94"/>
        <v>0</v>
      </c>
      <c r="AS57" s="229">
        <f t="shared" si="94"/>
        <v>0</v>
      </c>
      <c r="AT57" s="229">
        <f t="shared" si="94"/>
        <v>0</v>
      </c>
      <c r="AU57" s="230"/>
      <c r="AV57" s="231"/>
    </row>
    <row r="58" spans="1:48" ht="15.6">
      <c r="A58" s="90" t="s">
        <v>80</v>
      </c>
      <c r="B58" s="49" t="s">
        <v>49</v>
      </c>
      <c r="C58" s="50" t="s">
        <v>50</v>
      </c>
      <c r="D58" s="50" t="s">
        <v>65</v>
      </c>
      <c r="E58" s="50" t="s">
        <v>65</v>
      </c>
      <c r="F58" s="49">
        <v>2030</v>
      </c>
      <c r="G58" s="51">
        <v>1450</v>
      </c>
      <c r="H58" s="51" t="s">
        <v>66</v>
      </c>
      <c r="I58" s="81"/>
      <c r="J58" s="82"/>
      <c r="K58" s="54">
        <v>1.04</v>
      </c>
      <c r="L58" s="49">
        <v>0.31</v>
      </c>
      <c r="M58" s="55">
        <v>0</v>
      </c>
      <c r="N58" s="56">
        <f>((K58*G58)*L58)*0.00220462*(1-M58)</f>
        <v>1.0306157576000001</v>
      </c>
      <c r="O58" s="80"/>
      <c r="P58" s="226">
        <f>P62*$N58</f>
        <v>0</v>
      </c>
      <c r="Q58" s="226">
        <f>Q62*$N58</f>
        <v>0</v>
      </c>
      <c r="R58" s="226">
        <f>R62*$N58</f>
        <v>0</v>
      </c>
      <c r="S58" s="226">
        <f>S62*$N58</f>
        <v>0</v>
      </c>
      <c r="T58" s="226">
        <f t="shared" ref="T58:AA58" si="95">T62*$N58</f>
        <v>0</v>
      </c>
      <c r="U58" s="226">
        <f t="shared" si="95"/>
        <v>0</v>
      </c>
      <c r="V58" s="226">
        <f t="shared" si="95"/>
        <v>0</v>
      </c>
      <c r="W58" s="226">
        <f t="shared" si="95"/>
        <v>0</v>
      </c>
      <c r="X58" s="226">
        <f t="shared" si="95"/>
        <v>2061.2315152000001</v>
      </c>
      <c r="Y58" s="226">
        <f t="shared" si="95"/>
        <v>4122.4630304000002</v>
      </c>
      <c r="Z58" s="226">
        <f t="shared" si="95"/>
        <v>3607.1551516000004</v>
      </c>
      <c r="AA58" s="226">
        <f t="shared" si="95"/>
        <v>3607.1551516000004</v>
      </c>
      <c r="AB58" s="227">
        <f>SUM(P58:AA58)</f>
        <v>13398.004848800001</v>
      </c>
      <c r="AC58" s="83"/>
      <c r="AD58" s="85">
        <v>5.0000000000000001E-3</v>
      </c>
      <c r="AE58" s="86"/>
      <c r="AF58" s="49">
        <v>0.31</v>
      </c>
      <c r="AG58" s="55">
        <v>0</v>
      </c>
      <c r="AH58" s="62">
        <f>((SUM(AC58:AE58)*G58)*AF58)*0.00220462*(1-AG58)</f>
        <v>4.9548834500000001E-3</v>
      </c>
      <c r="AI58" s="226">
        <f>AI62*$AH58</f>
        <v>0</v>
      </c>
      <c r="AJ58" s="226">
        <f t="shared" ref="AJ58:AT58" si="96">AJ62*$AH58</f>
        <v>0</v>
      </c>
      <c r="AK58" s="226">
        <f t="shared" si="96"/>
        <v>0</v>
      </c>
      <c r="AL58" s="226">
        <f t="shared" si="96"/>
        <v>0</v>
      </c>
      <c r="AM58" s="226">
        <f t="shared" si="96"/>
        <v>0</v>
      </c>
      <c r="AN58" s="226">
        <f t="shared" si="96"/>
        <v>0</v>
      </c>
      <c r="AO58" s="226">
        <f t="shared" si="96"/>
        <v>0</v>
      </c>
      <c r="AP58" s="226">
        <f t="shared" si="96"/>
        <v>0</v>
      </c>
      <c r="AQ58" s="226">
        <f t="shared" si="96"/>
        <v>9.909766900000001</v>
      </c>
      <c r="AR58" s="226">
        <f t="shared" si="96"/>
        <v>19.819533800000002</v>
      </c>
      <c r="AS58" s="226">
        <f t="shared" si="96"/>
        <v>17.342092075</v>
      </c>
      <c r="AT58" s="226">
        <f t="shared" si="96"/>
        <v>17.342092075</v>
      </c>
      <c r="AU58" s="227">
        <f>SUM(AI58:AT58)</f>
        <v>64.413484850000003</v>
      </c>
      <c r="AV58" s="228">
        <f>AU58+AB58</f>
        <v>13462.418333650001</v>
      </c>
    </row>
    <row r="59" spans="1:48" ht="15.6">
      <c r="A59" s="90" t="s">
        <v>80</v>
      </c>
      <c r="B59" s="49" t="s">
        <v>49</v>
      </c>
      <c r="C59" s="50" t="s">
        <v>50</v>
      </c>
      <c r="D59" s="50" t="s">
        <v>65</v>
      </c>
      <c r="E59" s="50" t="s">
        <v>65</v>
      </c>
      <c r="F59" s="49">
        <v>2030</v>
      </c>
      <c r="G59" s="51">
        <v>1450</v>
      </c>
      <c r="H59" s="51" t="s">
        <v>66</v>
      </c>
      <c r="I59" s="81"/>
      <c r="J59" s="82"/>
      <c r="K59" s="54">
        <v>1.04</v>
      </c>
      <c r="L59" s="49">
        <v>0.31</v>
      </c>
      <c r="M59" s="55">
        <v>0</v>
      </c>
      <c r="N59" s="56">
        <f>((K59*G59)*L59)*0.00220462*(1-M59)</f>
        <v>1.0306157576000001</v>
      </c>
      <c r="O59" s="80"/>
      <c r="P59" s="226">
        <f>P62*$N59</f>
        <v>0</v>
      </c>
      <c r="Q59" s="226">
        <f>Q62*$N59</f>
        <v>0</v>
      </c>
      <c r="R59" s="226">
        <f>R62*$N59</f>
        <v>0</v>
      </c>
      <c r="S59" s="226">
        <f>S62*$N59</f>
        <v>0</v>
      </c>
      <c r="T59" s="226">
        <f t="shared" ref="T59:AA59" si="97">T62*$N59</f>
        <v>0</v>
      </c>
      <c r="U59" s="226">
        <f t="shared" si="97"/>
        <v>0</v>
      </c>
      <c r="V59" s="226">
        <f t="shared" si="97"/>
        <v>0</v>
      </c>
      <c r="W59" s="226">
        <f t="shared" si="97"/>
        <v>0</v>
      </c>
      <c r="X59" s="226">
        <f t="shared" si="97"/>
        <v>2061.2315152000001</v>
      </c>
      <c r="Y59" s="226">
        <f t="shared" si="97"/>
        <v>4122.4630304000002</v>
      </c>
      <c r="Z59" s="226">
        <f t="shared" si="97"/>
        <v>3607.1551516000004</v>
      </c>
      <c r="AA59" s="226">
        <f t="shared" si="97"/>
        <v>3607.1551516000004</v>
      </c>
      <c r="AB59" s="227">
        <f>SUM(P59:AA59)</f>
        <v>13398.004848800001</v>
      </c>
      <c r="AC59" s="83"/>
      <c r="AD59" s="85">
        <v>5.0000000000000001E-3</v>
      </c>
      <c r="AE59" s="86"/>
      <c r="AF59" s="49">
        <v>0.31</v>
      </c>
      <c r="AG59" s="55">
        <v>0</v>
      </c>
      <c r="AH59" s="62">
        <f>((SUM(AC59:AE59)*G59)*AF59)*0.00220462*(1-AG59)</f>
        <v>4.9548834500000001E-3</v>
      </c>
      <c r="AI59" s="226">
        <f>AI62*$AH59</f>
        <v>0</v>
      </c>
      <c r="AJ59" s="226">
        <f t="shared" ref="AJ59:AT59" si="98">AJ62*$AH59</f>
        <v>0</v>
      </c>
      <c r="AK59" s="226">
        <f t="shared" si="98"/>
        <v>0</v>
      </c>
      <c r="AL59" s="226">
        <f t="shared" si="98"/>
        <v>0</v>
      </c>
      <c r="AM59" s="226">
        <f t="shared" si="98"/>
        <v>0</v>
      </c>
      <c r="AN59" s="226">
        <f t="shared" si="98"/>
        <v>0</v>
      </c>
      <c r="AO59" s="226">
        <f t="shared" si="98"/>
        <v>0</v>
      </c>
      <c r="AP59" s="226">
        <f t="shared" si="98"/>
        <v>0</v>
      </c>
      <c r="AQ59" s="226">
        <f t="shared" si="98"/>
        <v>9.909766900000001</v>
      </c>
      <c r="AR59" s="226">
        <f t="shared" si="98"/>
        <v>19.819533800000002</v>
      </c>
      <c r="AS59" s="226">
        <f t="shared" si="98"/>
        <v>17.342092075</v>
      </c>
      <c r="AT59" s="226">
        <f t="shared" si="98"/>
        <v>17.342092075</v>
      </c>
      <c r="AU59" s="227">
        <f>SUM(AI59:AT59)</f>
        <v>64.413484850000003</v>
      </c>
      <c r="AV59" s="228">
        <f>AU59+AB59</f>
        <v>13462.418333650001</v>
      </c>
    </row>
    <row r="60" spans="1:48" ht="15.6">
      <c r="A60" s="90" t="s">
        <v>80</v>
      </c>
      <c r="B60" s="49" t="s">
        <v>52</v>
      </c>
      <c r="C60" s="49" t="s">
        <v>53</v>
      </c>
      <c r="D60" s="50" t="s">
        <v>61</v>
      </c>
      <c r="E60" s="50" t="s">
        <v>62</v>
      </c>
      <c r="F60" s="49">
        <v>2024</v>
      </c>
      <c r="G60" s="51">
        <v>87</v>
      </c>
      <c r="H60" s="51" t="s">
        <v>63</v>
      </c>
      <c r="I60" s="81"/>
      <c r="J60" s="82"/>
      <c r="K60" s="83">
        <v>3.22</v>
      </c>
      <c r="L60" s="49">
        <v>0.39</v>
      </c>
      <c r="M60" s="55">
        <v>0</v>
      </c>
      <c r="N60" s="56">
        <f>((K60*G60)*L60)*0.00220462*(1-M60)</f>
        <v>0.24086487625200007</v>
      </c>
      <c r="O60" s="80"/>
      <c r="P60" s="226">
        <f>P62*$N60*0.66667</f>
        <v>0</v>
      </c>
      <c r="Q60" s="226">
        <f>Q62*$N60*0.66667</f>
        <v>0</v>
      </c>
      <c r="R60" s="226">
        <f>R62*$N60*0.66667</f>
        <v>0</v>
      </c>
      <c r="S60" s="226">
        <f>S62*$N60*0.66667</f>
        <v>0</v>
      </c>
      <c r="T60" s="226">
        <f t="shared" ref="T60:AA60" si="99">T62*$N60*0.66667</f>
        <v>0</v>
      </c>
      <c r="U60" s="226">
        <f t="shared" si="99"/>
        <v>0</v>
      </c>
      <c r="V60" s="226">
        <f t="shared" si="99"/>
        <v>0</v>
      </c>
      <c r="W60" s="226">
        <f t="shared" si="99"/>
        <v>0</v>
      </c>
      <c r="X60" s="226">
        <f t="shared" si="99"/>
        <v>321.15477410184178</v>
      </c>
      <c r="Y60" s="226">
        <f t="shared" si="99"/>
        <v>642.30954820368356</v>
      </c>
      <c r="Z60" s="226">
        <f t="shared" si="99"/>
        <v>562.02085467822303</v>
      </c>
      <c r="AA60" s="226">
        <f t="shared" si="99"/>
        <v>562.02085467822303</v>
      </c>
      <c r="AB60" s="227">
        <f>SUM(P60:AA60)</f>
        <v>2087.5060316619711</v>
      </c>
      <c r="AC60" s="83"/>
      <c r="AD60" s="60"/>
      <c r="AE60" s="84">
        <v>1.2999999999999999E-2</v>
      </c>
      <c r="AF60" s="49">
        <v>0.39</v>
      </c>
      <c r="AG60" s="55">
        <v>0</v>
      </c>
      <c r="AH60" s="62">
        <f>((SUM(AC60:AE60)*G60)*AF60)*0.00220462*(1-AG60)</f>
        <v>9.7243583580000007E-4</v>
      </c>
      <c r="AI60" s="226">
        <f>AI62*$AH60*0.66667</f>
        <v>0</v>
      </c>
      <c r="AJ60" s="226">
        <f t="shared" ref="AJ60:AT60" si="100">AJ62*$AH60*0.66667</f>
        <v>0</v>
      </c>
      <c r="AK60" s="226">
        <f t="shared" si="100"/>
        <v>0</v>
      </c>
      <c r="AL60" s="226">
        <f t="shared" si="100"/>
        <v>0</v>
      </c>
      <c r="AM60" s="226">
        <f t="shared" si="100"/>
        <v>0</v>
      </c>
      <c r="AN60" s="226">
        <f t="shared" si="100"/>
        <v>0</v>
      </c>
      <c r="AO60" s="226">
        <f t="shared" si="100"/>
        <v>0</v>
      </c>
      <c r="AP60" s="226">
        <f t="shared" si="100"/>
        <v>0</v>
      </c>
      <c r="AQ60" s="226">
        <f t="shared" si="100"/>
        <v>1.296587597305572</v>
      </c>
      <c r="AR60" s="226">
        <f t="shared" si="100"/>
        <v>2.5931751946111441</v>
      </c>
      <c r="AS60" s="226">
        <f t="shared" si="100"/>
        <v>2.2690282952847509</v>
      </c>
      <c r="AT60" s="226">
        <f t="shared" si="100"/>
        <v>2.2690282952847509</v>
      </c>
      <c r="AU60" s="227">
        <f>SUM(AI60:AT60)</f>
        <v>8.4278193824862182</v>
      </c>
      <c r="AV60" s="228">
        <f>AU60+AB60</f>
        <v>2095.9338510444572</v>
      </c>
    </row>
    <row r="61" spans="1:48" ht="15.6">
      <c r="A61" s="90" t="s">
        <v>80</v>
      </c>
      <c r="B61" s="49" t="s">
        <v>52</v>
      </c>
      <c r="C61" s="49" t="s">
        <v>53</v>
      </c>
      <c r="D61" s="50" t="s">
        <v>61</v>
      </c>
      <c r="E61" s="50" t="s">
        <v>62</v>
      </c>
      <c r="F61" s="49">
        <v>2024</v>
      </c>
      <c r="G61" s="51">
        <v>87</v>
      </c>
      <c r="H61" s="51" t="s">
        <v>63</v>
      </c>
      <c r="I61" s="81"/>
      <c r="J61" s="82"/>
      <c r="K61" s="83">
        <v>3.22</v>
      </c>
      <c r="L61" s="49">
        <v>0.39</v>
      </c>
      <c r="M61" s="55">
        <v>0</v>
      </c>
      <c r="N61" s="56">
        <f>((K61*G61)*L61)*0.00220462*(1-M61)</f>
        <v>0.24086487625200007</v>
      </c>
      <c r="O61" s="80"/>
      <c r="P61" s="226">
        <f>P62*$N61*0.66667</f>
        <v>0</v>
      </c>
      <c r="Q61" s="226">
        <f>Q62*$N61*0.66667</f>
        <v>0</v>
      </c>
      <c r="R61" s="226">
        <f>R62*$N61*0.66667</f>
        <v>0</v>
      </c>
      <c r="S61" s="226">
        <f>S62*$N61*0.66667</f>
        <v>0</v>
      </c>
      <c r="T61" s="226">
        <f t="shared" ref="T61:AA61" si="101">T62*$N61*0.66667</f>
        <v>0</v>
      </c>
      <c r="U61" s="226">
        <f t="shared" si="101"/>
        <v>0</v>
      </c>
      <c r="V61" s="226">
        <f t="shared" si="101"/>
        <v>0</v>
      </c>
      <c r="W61" s="226">
        <f t="shared" si="101"/>
        <v>0</v>
      </c>
      <c r="X61" s="226">
        <f t="shared" si="101"/>
        <v>321.15477410184178</v>
      </c>
      <c r="Y61" s="226">
        <f t="shared" si="101"/>
        <v>642.30954820368356</v>
      </c>
      <c r="Z61" s="226">
        <f t="shared" si="101"/>
        <v>562.02085467822303</v>
      </c>
      <c r="AA61" s="226">
        <f t="shared" si="101"/>
        <v>562.02085467822303</v>
      </c>
      <c r="AB61" s="227">
        <f>SUM(P61:AA61)</f>
        <v>2087.5060316619711</v>
      </c>
      <c r="AC61" s="83"/>
      <c r="AD61" s="60"/>
      <c r="AE61" s="84">
        <v>1.2999999999999999E-2</v>
      </c>
      <c r="AF61" s="49">
        <v>0.39</v>
      </c>
      <c r="AG61" s="55">
        <v>0</v>
      </c>
      <c r="AH61" s="62">
        <f>((SUM(AC61:AE61)*G61)*AF61)*0.00220462*(1-AG61)</f>
        <v>9.7243583580000007E-4</v>
      </c>
      <c r="AI61" s="226">
        <f>AI62*$AH61*0.66667</f>
        <v>0</v>
      </c>
      <c r="AJ61" s="226">
        <f t="shared" ref="AJ61:AT61" si="102">AJ62*$AH61*0.66667</f>
        <v>0</v>
      </c>
      <c r="AK61" s="226">
        <f t="shared" si="102"/>
        <v>0</v>
      </c>
      <c r="AL61" s="226">
        <f t="shared" si="102"/>
        <v>0</v>
      </c>
      <c r="AM61" s="226">
        <f t="shared" si="102"/>
        <v>0</v>
      </c>
      <c r="AN61" s="226">
        <f t="shared" si="102"/>
        <v>0</v>
      </c>
      <c r="AO61" s="226">
        <f t="shared" si="102"/>
        <v>0</v>
      </c>
      <c r="AP61" s="226">
        <f t="shared" si="102"/>
        <v>0</v>
      </c>
      <c r="AQ61" s="226">
        <f t="shared" si="102"/>
        <v>1.296587597305572</v>
      </c>
      <c r="AR61" s="226">
        <f t="shared" si="102"/>
        <v>2.5931751946111441</v>
      </c>
      <c r="AS61" s="226">
        <f t="shared" si="102"/>
        <v>2.2690282952847509</v>
      </c>
      <c r="AT61" s="226">
        <f t="shared" si="102"/>
        <v>2.2690282952847509</v>
      </c>
      <c r="AU61" s="227">
        <f>SUM(AI61:AT61)</f>
        <v>8.4278193824862182</v>
      </c>
      <c r="AV61" s="228">
        <f>AU61+AB61</f>
        <v>2095.9338510444572</v>
      </c>
    </row>
    <row r="62" spans="1:48" ht="30">
      <c r="A62" s="64" t="s">
        <v>83</v>
      </c>
      <c r="B62" s="65"/>
      <c r="C62" s="65" t="s">
        <v>57</v>
      </c>
      <c r="D62" s="66" t="s">
        <v>82</v>
      </c>
      <c r="E62" s="67"/>
      <c r="F62" s="65"/>
      <c r="G62" s="68"/>
      <c r="H62" s="68"/>
      <c r="I62" s="69"/>
      <c r="J62" s="70"/>
      <c r="K62" s="71"/>
      <c r="L62" s="65"/>
      <c r="M62" s="66"/>
      <c r="N62" s="72"/>
      <c r="O62" s="73" t="s">
        <v>58</v>
      </c>
      <c r="P62" s="229"/>
      <c r="Q62" s="229"/>
      <c r="R62" s="229"/>
      <c r="S62" s="229"/>
      <c r="T62" s="229"/>
      <c r="U62" s="229"/>
      <c r="V62" s="229"/>
      <c r="W62" s="229"/>
      <c r="X62" s="229">
        <v>2000</v>
      </c>
      <c r="Y62" s="229">
        <v>4000</v>
      </c>
      <c r="Z62" s="229">
        <v>3500</v>
      </c>
      <c r="AA62" s="229">
        <v>3500</v>
      </c>
      <c r="AB62" s="230"/>
      <c r="AC62" s="71"/>
      <c r="AD62" s="76"/>
      <c r="AE62" s="76"/>
      <c r="AF62" s="65"/>
      <c r="AG62" s="66"/>
      <c r="AH62" s="77"/>
      <c r="AI62" s="229">
        <f t="shared" ref="AI62:AT62" si="103">P62</f>
        <v>0</v>
      </c>
      <c r="AJ62" s="229">
        <f t="shared" si="103"/>
        <v>0</v>
      </c>
      <c r="AK62" s="229">
        <f t="shared" si="103"/>
        <v>0</v>
      </c>
      <c r="AL62" s="229">
        <f t="shared" si="103"/>
        <v>0</v>
      </c>
      <c r="AM62" s="229">
        <f t="shared" si="103"/>
        <v>0</v>
      </c>
      <c r="AN62" s="229">
        <f t="shared" si="103"/>
        <v>0</v>
      </c>
      <c r="AO62" s="229">
        <f t="shared" si="103"/>
        <v>0</v>
      </c>
      <c r="AP62" s="229">
        <f t="shared" si="103"/>
        <v>0</v>
      </c>
      <c r="AQ62" s="229">
        <f t="shared" si="103"/>
        <v>2000</v>
      </c>
      <c r="AR62" s="229">
        <f t="shared" si="103"/>
        <v>4000</v>
      </c>
      <c r="AS62" s="229">
        <f t="shared" si="103"/>
        <v>3500</v>
      </c>
      <c r="AT62" s="229">
        <f t="shared" si="103"/>
        <v>3500</v>
      </c>
      <c r="AU62" s="230"/>
      <c r="AV62" s="231"/>
    </row>
    <row r="63" spans="1:48" ht="15.6">
      <c r="A63" s="48" t="s">
        <v>84</v>
      </c>
      <c r="B63" s="49" t="s">
        <v>49</v>
      </c>
      <c r="C63" s="50" t="s">
        <v>85</v>
      </c>
      <c r="D63" s="50" t="s">
        <v>86</v>
      </c>
      <c r="E63" s="50" t="s">
        <v>87</v>
      </c>
      <c r="F63" s="49">
        <v>2015</v>
      </c>
      <c r="G63" s="51">
        <v>1950</v>
      </c>
      <c r="H63" s="51">
        <v>3</v>
      </c>
      <c r="I63" s="52">
        <v>2026</v>
      </c>
      <c r="J63" s="53">
        <f>I63+2</f>
        <v>2028</v>
      </c>
      <c r="K63" s="54">
        <v>3.69</v>
      </c>
      <c r="L63" s="49">
        <v>0.31</v>
      </c>
      <c r="M63" s="55">
        <v>0.1</v>
      </c>
      <c r="N63" s="56">
        <f>((K63*G63)*L63)*0.00220462*(1-M63)</f>
        <v>4.4258727555899995</v>
      </c>
      <c r="O63" s="57"/>
      <c r="P63" s="226">
        <f>P67*$N63</f>
        <v>15490.554644564998</v>
      </c>
      <c r="Q63" s="226">
        <f>Q67*$N63</f>
        <v>15490.554644564998</v>
      </c>
      <c r="R63" s="226">
        <f>R67*$N63</f>
        <v>15490.554644564998</v>
      </c>
      <c r="S63" s="226">
        <f>S67*$N63</f>
        <v>15490.554644564998</v>
      </c>
      <c r="T63" s="226">
        <f t="shared" ref="T63:AA63" si="104">T67*$N63</f>
        <v>17703.491022359998</v>
      </c>
      <c r="U63" s="226">
        <f t="shared" si="104"/>
        <v>15490.554644564998</v>
      </c>
      <c r="V63" s="226">
        <f t="shared" si="104"/>
        <v>0</v>
      </c>
      <c r="W63" s="226">
        <f t="shared" si="104"/>
        <v>0</v>
      </c>
      <c r="X63" s="226">
        <f t="shared" si="104"/>
        <v>0</v>
      </c>
      <c r="Y63" s="226">
        <f t="shared" si="104"/>
        <v>0</v>
      </c>
      <c r="Z63" s="226">
        <f t="shared" si="104"/>
        <v>0</v>
      </c>
      <c r="AA63" s="226">
        <f t="shared" si="104"/>
        <v>0</v>
      </c>
      <c r="AB63" s="227">
        <f>SUM(P63:AA63)</f>
        <v>95156.264245184982</v>
      </c>
      <c r="AC63" s="54">
        <v>0.05</v>
      </c>
      <c r="AD63" s="60"/>
      <c r="AE63" s="61"/>
      <c r="AF63" s="49">
        <v>0.31</v>
      </c>
      <c r="AG63" s="55">
        <v>0.3</v>
      </c>
      <c r="AH63" s="62">
        <f>((SUM(AC63:AE63)*G63)*AF63)*0.00220462*(1-AG63)</f>
        <v>4.6644247650000005E-2</v>
      </c>
      <c r="AI63" s="226">
        <f>AI67*$AH63</f>
        <v>163.25486677500001</v>
      </c>
      <c r="AJ63" s="226">
        <f t="shared" ref="AJ63:AT63" si="105">AJ67*$AH63</f>
        <v>163.25486677500001</v>
      </c>
      <c r="AK63" s="226">
        <f t="shared" si="105"/>
        <v>163.25486677500001</v>
      </c>
      <c r="AL63" s="226">
        <f t="shared" si="105"/>
        <v>163.25486677500001</v>
      </c>
      <c r="AM63" s="226">
        <f t="shared" si="105"/>
        <v>186.57699060000002</v>
      </c>
      <c r="AN63" s="226">
        <f t="shared" si="105"/>
        <v>163.25486677500001</v>
      </c>
      <c r="AO63" s="226">
        <f t="shared" si="105"/>
        <v>0</v>
      </c>
      <c r="AP63" s="226">
        <f t="shared" si="105"/>
        <v>0</v>
      </c>
      <c r="AQ63" s="226">
        <f t="shared" si="105"/>
        <v>0</v>
      </c>
      <c r="AR63" s="226">
        <f t="shared" si="105"/>
        <v>0</v>
      </c>
      <c r="AS63" s="226">
        <f t="shared" si="105"/>
        <v>0</v>
      </c>
      <c r="AT63" s="226">
        <f t="shared" si="105"/>
        <v>0</v>
      </c>
      <c r="AU63" s="227">
        <f>SUM(AI63:AT63)</f>
        <v>1002.8513244750001</v>
      </c>
      <c r="AV63" s="228">
        <f>AU63+AB63</f>
        <v>96159.115569659989</v>
      </c>
    </row>
    <row r="64" spans="1:48" ht="15.6">
      <c r="A64" s="48" t="s">
        <v>84</v>
      </c>
      <c r="B64" s="49" t="s">
        <v>49</v>
      </c>
      <c r="C64" s="50" t="s">
        <v>85</v>
      </c>
      <c r="D64" s="50" t="s">
        <v>86</v>
      </c>
      <c r="E64" s="50" t="s">
        <v>87</v>
      </c>
      <c r="F64" s="49">
        <v>2015</v>
      </c>
      <c r="G64" s="51">
        <v>1950</v>
      </c>
      <c r="H64" s="51">
        <v>3</v>
      </c>
      <c r="I64" s="52">
        <v>2026</v>
      </c>
      <c r="J64" s="53">
        <f>I64+2</f>
        <v>2028</v>
      </c>
      <c r="K64" s="54">
        <v>3.69</v>
      </c>
      <c r="L64" s="49">
        <v>0.31</v>
      </c>
      <c r="M64" s="55">
        <v>0.1</v>
      </c>
      <c r="N64" s="56">
        <f>((K64*G64)*L64)*0.00220462*(1-M64)</f>
        <v>4.4258727555899995</v>
      </c>
      <c r="O64" s="57"/>
      <c r="P64" s="226">
        <f>P67*$N64</f>
        <v>15490.554644564998</v>
      </c>
      <c r="Q64" s="226">
        <f>Q67*$N64</f>
        <v>15490.554644564998</v>
      </c>
      <c r="R64" s="226">
        <f>R67*$N64</f>
        <v>15490.554644564998</v>
      </c>
      <c r="S64" s="226">
        <f>S67*$N64</f>
        <v>15490.554644564998</v>
      </c>
      <c r="T64" s="226">
        <f t="shared" ref="T64:AA64" si="106">T67*$N64</f>
        <v>17703.491022359998</v>
      </c>
      <c r="U64" s="226">
        <f t="shared" si="106"/>
        <v>15490.554644564998</v>
      </c>
      <c r="V64" s="226">
        <f t="shared" si="106"/>
        <v>0</v>
      </c>
      <c r="W64" s="226">
        <f t="shared" si="106"/>
        <v>0</v>
      </c>
      <c r="X64" s="226">
        <f t="shared" si="106"/>
        <v>0</v>
      </c>
      <c r="Y64" s="226">
        <f t="shared" si="106"/>
        <v>0</v>
      </c>
      <c r="Z64" s="226">
        <f t="shared" si="106"/>
        <v>0</v>
      </c>
      <c r="AA64" s="226">
        <f t="shared" si="106"/>
        <v>0</v>
      </c>
      <c r="AB64" s="227">
        <f>SUM(P64:AA64)</f>
        <v>95156.264245184982</v>
      </c>
      <c r="AC64" s="54">
        <v>0.05</v>
      </c>
      <c r="AD64" s="60"/>
      <c r="AE64" s="61"/>
      <c r="AF64" s="49">
        <v>0.31</v>
      </c>
      <c r="AG64" s="55">
        <v>0.3</v>
      </c>
      <c r="AH64" s="62">
        <f>((SUM(AC64:AE64)*G64)*AF64)*0.00220462*(1-AG64)</f>
        <v>4.6644247650000005E-2</v>
      </c>
      <c r="AI64" s="226">
        <f>AI67*$AH64</f>
        <v>163.25486677500001</v>
      </c>
      <c r="AJ64" s="226">
        <f t="shared" ref="AJ64:AT64" si="107">AJ67*$AH64</f>
        <v>163.25486677500001</v>
      </c>
      <c r="AK64" s="226">
        <f t="shared" si="107"/>
        <v>163.25486677500001</v>
      </c>
      <c r="AL64" s="226">
        <f t="shared" si="107"/>
        <v>163.25486677500001</v>
      </c>
      <c r="AM64" s="226">
        <f t="shared" si="107"/>
        <v>186.57699060000002</v>
      </c>
      <c r="AN64" s="226">
        <f t="shared" si="107"/>
        <v>163.25486677500001</v>
      </c>
      <c r="AO64" s="226">
        <f t="shared" si="107"/>
        <v>0</v>
      </c>
      <c r="AP64" s="226">
        <f t="shared" si="107"/>
        <v>0</v>
      </c>
      <c r="AQ64" s="226">
        <f t="shared" si="107"/>
        <v>0</v>
      </c>
      <c r="AR64" s="226">
        <f t="shared" si="107"/>
        <v>0</v>
      </c>
      <c r="AS64" s="226">
        <f t="shared" si="107"/>
        <v>0</v>
      </c>
      <c r="AT64" s="226">
        <f t="shared" si="107"/>
        <v>0</v>
      </c>
      <c r="AU64" s="227">
        <f>SUM(AI64:AT64)</f>
        <v>1002.8513244750001</v>
      </c>
      <c r="AV64" s="228">
        <f>AU64+AB64</f>
        <v>96159.115569659989</v>
      </c>
    </row>
    <row r="65" spans="1:48" ht="15.6">
      <c r="A65" s="48" t="s">
        <v>84</v>
      </c>
      <c r="B65" s="49" t="s">
        <v>52</v>
      </c>
      <c r="C65" s="49" t="s">
        <v>53</v>
      </c>
      <c r="D65" s="50" t="s">
        <v>88</v>
      </c>
      <c r="E65" s="50" t="s">
        <v>89</v>
      </c>
      <c r="F65" s="49">
        <v>2014</v>
      </c>
      <c r="G65" s="51">
        <v>162</v>
      </c>
      <c r="H65" s="51">
        <v>3</v>
      </c>
      <c r="I65" s="52">
        <v>2026</v>
      </c>
      <c r="J65" s="53">
        <f>I65+2</f>
        <v>2028</v>
      </c>
      <c r="K65" s="54">
        <v>3.22</v>
      </c>
      <c r="L65" s="49">
        <v>0.39</v>
      </c>
      <c r="M65" s="55">
        <v>0.1</v>
      </c>
      <c r="N65" s="56">
        <f>((K65*G65)*L65)*0.00220462*(1-M65)</f>
        <v>0.40365630985680001</v>
      </c>
      <c r="O65" s="57"/>
      <c r="P65" s="226">
        <f>P67*$N65*0.66667</f>
        <v>941.8694323228151</v>
      </c>
      <c r="Q65" s="226">
        <f>Q67*$N65*0.66667</f>
        <v>941.8694323228151</v>
      </c>
      <c r="R65" s="226">
        <f>R67*$N65*0.66667</f>
        <v>941.8694323228151</v>
      </c>
      <c r="S65" s="226">
        <f>S67*$N65*0.66667</f>
        <v>941.8694323228151</v>
      </c>
      <c r="T65" s="226">
        <f t="shared" ref="T65:AA65" si="108">T67*$N65*0.66667</f>
        <v>1076.4222083689315</v>
      </c>
      <c r="U65" s="226">
        <f t="shared" si="108"/>
        <v>941.8694323228151</v>
      </c>
      <c r="V65" s="226">
        <f t="shared" si="108"/>
        <v>0</v>
      </c>
      <c r="W65" s="226">
        <f t="shared" si="108"/>
        <v>0</v>
      </c>
      <c r="X65" s="226">
        <f t="shared" si="108"/>
        <v>0</v>
      </c>
      <c r="Y65" s="226">
        <f t="shared" si="108"/>
        <v>0</v>
      </c>
      <c r="Z65" s="226">
        <f t="shared" si="108"/>
        <v>0</v>
      </c>
      <c r="AA65" s="226">
        <f t="shared" si="108"/>
        <v>0</v>
      </c>
      <c r="AB65" s="227">
        <f>SUM(P65:AA65)</f>
        <v>5785.769369983007</v>
      </c>
      <c r="AC65" s="54">
        <v>7.0000000000000007E-2</v>
      </c>
      <c r="AD65" s="60"/>
      <c r="AE65" s="60"/>
      <c r="AF65" s="49">
        <v>0.39</v>
      </c>
      <c r="AG65" s="55">
        <v>0.3</v>
      </c>
      <c r="AH65" s="62">
        <f>((SUM(AC65:AE65)*G65)*AF65)*0.00220462*(1-AG65)</f>
        <v>6.8251066884000011E-3</v>
      </c>
      <c r="AI65" s="226">
        <f>AI67*$AH65*0.66667</f>
        <v>15.925328565844701</v>
      </c>
      <c r="AJ65" s="226">
        <f t="shared" ref="AJ65:AT65" si="109">AJ67*$AH65*0.66667</f>
        <v>15.925328565844701</v>
      </c>
      <c r="AK65" s="226">
        <f t="shared" si="109"/>
        <v>15.925328565844701</v>
      </c>
      <c r="AL65" s="226">
        <f t="shared" si="109"/>
        <v>15.925328565844701</v>
      </c>
      <c r="AM65" s="226">
        <f t="shared" si="109"/>
        <v>18.200375503822514</v>
      </c>
      <c r="AN65" s="226">
        <f t="shared" si="109"/>
        <v>15.925328565844701</v>
      </c>
      <c r="AO65" s="226">
        <f t="shared" si="109"/>
        <v>0</v>
      </c>
      <c r="AP65" s="226">
        <f t="shared" si="109"/>
        <v>0</v>
      </c>
      <c r="AQ65" s="226">
        <f t="shared" si="109"/>
        <v>0</v>
      </c>
      <c r="AR65" s="226">
        <f t="shared" si="109"/>
        <v>0</v>
      </c>
      <c r="AS65" s="226">
        <f t="shared" si="109"/>
        <v>0</v>
      </c>
      <c r="AT65" s="226">
        <f t="shared" si="109"/>
        <v>0</v>
      </c>
      <c r="AU65" s="227">
        <f>SUM(AI65:AT65)</f>
        <v>97.827018333046027</v>
      </c>
      <c r="AV65" s="228">
        <f>AU65+AB65</f>
        <v>5883.596388316053</v>
      </c>
    </row>
    <row r="66" spans="1:48" ht="15.6">
      <c r="A66" s="48" t="s">
        <v>84</v>
      </c>
      <c r="B66" s="49" t="s">
        <v>52</v>
      </c>
      <c r="C66" s="49" t="s">
        <v>53</v>
      </c>
      <c r="D66" s="50" t="s">
        <v>88</v>
      </c>
      <c r="E66" s="50" t="s">
        <v>89</v>
      </c>
      <c r="F66" s="49">
        <v>2014</v>
      </c>
      <c r="G66" s="51">
        <v>162</v>
      </c>
      <c r="H66" s="51">
        <v>3</v>
      </c>
      <c r="I66" s="52">
        <v>2026</v>
      </c>
      <c r="J66" s="53">
        <f>I66+2</f>
        <v>2028</v>
      </c>
      <c r="K66" s="54">
        <v>3.22</v>
      </c>
      <c r="L66" s="49">
        <v>0.39</v>
      </c>
      <c r="M66" s="55">
        <v>0.1</v>
      </c>
      <c r="N66" s="56">
        <f>((K66*G66)*L66)*0.00220462*(1-M66)</f>
        <v>0.40365630985680001</v>
      </c>
      <c r="O66" s="57"/>
      <c r="P66" s="226">
        <f>P67*$N66*0.66667</f>
        <v>941.8694323228151</v>
      </c>
      <c r="Q66" s="226">
        <f>Q67*$N66*0.66667</f>
        <v>941.8694323228151</v>
      </c>
      <c r="R66" s="226">
        <f>R67*$N66*0.66667</f>
        <v>941.8694323228151</v>
      </c>
      <c r="S66" s="226">
        <f>S67*$N66*0.66667</f>
        <v>941.8694323228151</v>
      </c>
      <c r="T66" s="226">
        <f t="shared" ref="T66:AA66" si="110">T67*$N66*0.66667</f>
        <v>1076.4222083689315</v>
      </c>
      <c r="U66" s="226">
        <f t="shared" si="110"/>
        <v>941.8694323228151</v>
      </c>
      <c r="V66" s="226">
        <f t="shared" si="110"/>
        <v>0</v>
      </c>
      <c r="W66" s="226">
        <f t="shared" si="110"/>
        <v>0</v>
      </c>
      <c r="X66" s="226">
        <f t="shared" si="110"/>
        <v>0</v>
      </c>
      <c r="Y66" s="226">
        <f t="shared" si="110"/>
        <v>0</v>
      </c>
      <c r="Z66" s="226">
        <f t="shared" si="110"/>
        <v>0</v>
      </c>
      <c r="AA66" s="226">
        <f t="shared" si="110"/>
        <v>0</v>
      </c>
      <c r="AB66" s="227">
        <f>SUM(P66:AA66)</f>
        <v>5785.769369983007</v>
      </c>
      <c r="AC66" s="54">
        <v>7.0000000000000007E-2</v>
      </c>
      <c r="AD66" s="60"/>
      <c r="AE66" s="60"/>
      <c r="AF66" s="49">
        <v>0.39</v>
      </c>
      <c r="AG66" s="55">
        <v>0.3</v>
      </c>
      <c r="AH66" s="62">
        <f>((SUM(AC66:AE66)*G66)*AF66)*0.00220462*(1-AG66)</f>
        <v>6.8251066884000011E-3</v>
      </c>
      <c r="AI66" s="226">
        <f>AI67*$AH66*0.66667</f>
        <v>15.925328565844701</v>
      </c>
      <c r="AJ66" s="226">
        <f t="shared" ref="AJ66:AT66" si="111">AJ67*$AH66*0.66667</f>
        <v>15.925328565844701</v>
      </c>
      <c r="AK66" s="226">
        <f t="shared" si="111"/>
        <v>15.925328565844701</v>
      </c>
      <c r="AL66" s="226">
        <f t="shared" si="111"/>
        <v>15.925328565844701</v>
      </c>
      <c r="AM66" s="226">
        <f t="shared" si="111"/>
        <v>18.200375503822514</v>
      </c>
      <c r="AN66" s="226">
        <f t="shared" si="111"/>
        <v>15.925328565844701</v>
      </c>
      <c r="AO66" s="226">
        <f t="shared" si="111"/>
        <v>0</v>
      </c>
      <c r="AP66" s="226">
        <f t="shared" si="111"/>
        <v>0</v>
      </c>
      <c r="AQ66" s="226">
        <f t="shared" si="111"/>
        <v>0</v>
      </c>
      <c r="AR66" s="226">
        <f t="shared" si="111"/>
        <v>0</v>
      </c>
      <c r="AS66" s="226">
        <f t="shared" si="111"/>
        <v>0</v>
      </c>
      <c r="AT66" s="226">
        <f t="shared" si="111"/>
        <v>0</v>
      </c>
      <c r="AU66" s="227">
        <f>SUM(AI66:AT66)</f>
        <v>97.827018333046027</v>
      </c>
      <c r="AV66" s="228">
        <f>AU66+AB66</f>
        <v>5883.596388316053</v>
      </c>
    </row>
    <row r="67" spans="1:48" ht="30">
      <c r="A67" s="64" t="s">
        <v>90</v>
      </c>
      <c r="B67" s="65"/>
      <c r="C67" s="65" t="s">
        <v>57</v>
      </c>
      <c r="D67" s="66">
        <v>0.66700000000000004</v>
      </c>
      <c r="E67" s="67"/>
      <c r="F67" s="65"/>
      <c r="G67" s="68"/>
      <c r="H67" s="68"/>
      <c r="I67" s="69"/>
      <c r="J67" s="70"/>
      <c r="K67" s="71"/>
      <c r="L67" s="65"/>
      <c r="M67" s="66"/>
      <c r="N67" s="72"/>
      <c r="O67" s="73" t="s">
        <v>58</v>
      </c>
      <c r="P67" s="229">
        <v>3500</v>
      </c>
      <c r="Q67" s="229">
        <v>3500</v>
      </c>
      <c r="R67" s="229">
        <v>3500</v>
      </c>
      <c r="S67" s="229">
        <v>3500</v>
      </c>
      <c r="T67" s="229">
        <v>4000</v>
      </c>
      <c r="U67" s="229">
        <v>3500</v>
      </c>
      <c r="V67" s="229"/>
      <c r="W67" s="229"/>
      <c r="X67" s="229"/>
      <c r="Y67" s="229"/>
      <c r="Z67" s="229"/>
      <c r="AA67" s="229"/>
      <c r="AB67" s="230"/>
      <c r="AC67" s="71"/>
      <c r="AD67" s="76"/>
      <c r="AE67" s="76"/>
      <c r="AF67" s="65"/>
      <c r="AG67" s="66"/>
      <c r="AH67" s="77"/>
      <c r="AI67" s="229">
        <f t="shared" ref="AI67:AT67" si="112">P67</f>
        <v>3500</v>
      </c>
      <c r="AJ67" s="229">
        <f t="shared" si="112"/>
        <v>3500</v>
      </c>
      <c r="AK67" s="229">
        <f t="shared" si="112"/>
        <v>3500</v>
      </c>
      <c r="AL67" s="229">
        <f t="shared" si="112"/>
        <v>3500</v>
      </c>
      <c r="AM67" s="229">
        <f t="shared" si="112"/>
        <v>4000</v>
      </c>
      <c r="AN67" s="229">
        <f t="shared" si="112"/>
        <v>3500</v>
      </c>
      <c r="AO67" s="229">
        <f t="shared" si="112"/>
        <v>0</v>
      </c>
      <c r="AP67" s="229">
        <f t="shared" si="112"/>
        <v>0</v>
      </c>
      <c r="AQ67" s="229">
        <f t="shared" si="112"/>
        <v>0</v>
      </c>
      <c r="AR67" s="229">
        <f t="shared" si="112"/>
        <v>0</v>
      </c>
      <c r="AS67" s="229">
        <f t="shared" si="112"/>
        <v>0</v>
      </c>
      <c r="AT67" s="229">
        <f t="shared" si="112"/>
        <v>0</v>
      </c>
      <c r="AU67" s="230"/>
      <c r="AV67" s="231"/>
    </row>
    <row r="68" spans="1:48" ht="15.6">
      <c r="A68" s="48" t="s">
        <v>91</v>
      </c>
      <c r="B68" s="49" t="s">
        <v>49</v>
      </c>
      <c r="C68" s="50" t="s">
        <v>85</v>
      </c>
      <c r="D68" s="50" t="s">
        <v>92</v>
      </c>
      <c r="E68" s="50" t="s">
        <v>93</v>
      </c>
      <c r="F68" s="49">
        <v>2028</v>
      </c>
      <c r="G68" s="51">
        <v>2000</v>
      </c>
      <c r="H68" s="51" t="s">
        <v>66</v>
      </c>
      <c r="I68" s="81"/>
      <c r="J68" s="82"/>
      <c r="K68" s="54">
        <v>1.04</v>
      </c>
      <c r="L68" s="49">
        <v>0.31</v>
      </c>
      <c r="M68" s="55">
        <v>0</v>
      </c>
      <c r="N68" s="56">
        <f>((K68*G68)*L68)*0.00220462*(1-M68)</f>
        <v>1.4215389759999999</v>
      </c>
      <c r="O68" s="80"/>
      <c r="P68" s="226">
        <f>P72*$N68</f>
        <v>0</v>
      </c>
      <c r="Q68" s="226">
        <f>Q72*$N68</f>
        <v>0</v>
      </c>
      <c r="R68" s="226">
        <f>R72*$N68</f>
        <v>0</v>
      </c>
      <c r="S68" s="226">
        <f>S72*$N68</f>
        <v>0</v>
      </c>
      <c r="T68" s="226">
        <f t="shared" ref="T68:AA68" si="113">T72*$N68</f>
        <v>0</v>
      </c>
      <c r="U68" s="226">
        <f t="shared" si="113"/>
        <v>0</v>
      </c>
      <c r="V68" s="226">
        <f t="shared" si="113"/>
        <v>0</v>
      </c>
      <c r="W68" s="226">
        <f t="shared" si="113"/>
        <v>6396.9253919999992</v>
      </c>
      <c r="X68" s="226">
        <f t="shared" si="113"/>
        <v>6396.9253919999992</v>
      </c>
      <c r="Y68" s="226">
        <f t="shared" si="113"/>
        <v>5330.7711599999993</v>
      </c>
      <c r="Z68" s="226">
        <f t="shared" si="113"/>
        <v>4975.3864159999994</v>
      </c>
      <c r="AA68" s="226">
        <f t="shared" si="113"/>
        <v>4975.3864159999994</v>
      </c>
      <c r="AB68" s="227">
        <f>SUM(P68:AA68)</f>
        <v>28075.394776000001</v>
      </c>
      <c r="AC68" s="83"/>
      <c r="AD68" s="85">
        <v>5.0000000000000001E-3</v>
      </c>
      <c r="AE68" s="86"/>
      <c r="AF68" s="49">
        <v>0.31</v>
      </c>
      <c r="AG68" s="55">
        <v>0</v>
      </c>
      <c r="AH68" s="62">
        <f>((SUM(AC68:AE68)*G68)*AF68)*0.00220462*(1-AG68)</f>
        <v>6.8343220000000003E-3</v>
      </c>
      <c r="AI68" s="226">
        <f>AI72*$AH68</f>
        <v>0</v>
      </c>
      <c r="AJ68" s="226">
        <f t="shared" ref="AJ68:AT68" si="114">AJ72*$AH68</f>
        <v>0</v>
      </c>
      <c r="AK68" s="226">
        <f t="shared" si="114"/>
        <v>0</v>
      </c>
      <c r="AL68" s="226">
        <f t="shared" si="114"/>
        <v>0</v>
      </c>
      <c r="AM68" s="226">
        <f t="shared" si="114"/>
        <v>0</v>
      </c>
      <c r="AN68" s="226">
        <f t="shared" si="114"/>
        <v>0</v>
      </c>
      <c r="AO68" s="226">
        <f t="shared" si="114"/>
        <v>0</v>
      </c>
      <c r="AP68" s="226">
        <f t="shared" si="114"/>
        <v>30.754449000000001</v>
      </c>
      <c r="AQ68" s="226">
        <f t="shared" si="114"/>
        <v>30.754449000000001</v>
      </c>
      <c r="AR68" s="226">
        <f t="shared" si="114"/>
        <v>25.628707500000001</v>
      </c>
      <c r="AS68" s="226">
        <f t="shared" si="114"/>
        <v>23.920127000000001</v>
      </c>
      <c r="AT68" s="226">
        <f t="shared" si="114"/>
        <v>23.920127000000001</v>
      </c>
      <c r="AU68" s="227">
        <f>SUM(AI68:AT68)</f>
        <v>134.97785950000002</v>
      </c>
      <c r="AV68" s="228">
        <f>AU68+AB68</f>
        <v>28210.3726355</v>
      </c>
    </row>
    <row r="69" spans="1:48" ht="15.6">
      <c r="A69" s="48" t="s">
        <v>91</v>
      </c>
      <c r="B69" s="49" t="s">
        <v>49</v>
      </c>
      <c r="C69" s="50" t="s">
        <v>85</v>
      </c>
      <c r="D69" s="50" t="s">
        <v>92</v>
      </c>
      <c r="E69" s="50" t="s">
        <v>94</v>
      </c>
      <c r="F69" s="49">
        <v>2028</v>
      </c>
      <c r="G69" s="51">
        <v>2000</v>
      </c>
      <c r="H69" s="51" t="s">
        <v>66</v>
      </c>
      <c r="I69" s="81"/>
      <c r="J69" s="82"/>
      <c r="K69" s="54">
        <v>1.04</v>
      </c>
      <c r="L69" s="49">
        <v>0.31</v>
      </c>
      <c r="M69" s="55">
        <v>0</v>
      </c>
      <c r="N69" s="56">
        <f>((K69*G69)*L69)*0.00220462*(1-M69)</f>
        <v>1.4215389759999999</v>
      </c>
      <c r="O69" s="80"/>
      <c r="P69" s="226">
        <f>P72*$N69</f>
        <v>0</v>
      </c>
      <c r="Q69" s="226">
        <f>Q72*$N69</f>
        <v>0</v>
      </c>
      <c r="R69" s="226">
        <f>R72*$N69</f>
        <v>0</v>
      </c>
      <c r="S69" s="226">
        <f>S72*$N69</f>
        <v>0</v>
      </c>
      <c r="T69" s="226">
        <f t="shared" ref="T69:AA69" si="115">T72*$N69</f>
        <v>0</v>
      </c>
      <c r="U69" s="226">
        <f t="shared" si="115"/>
        <v>0</v>
      </c>
      <c r="V69" s="226">
        <f t="shared" si="115"/>
        <v>0</v>
      </c>
      <c r="W69" s="226">
        <f t="shared" si="115"/>
        <v>6396.9253919999992</v>
      </c>
      <c r="X69" s="226">
        <f t="shared" si="115"/>
        <v>6396.9253919999992</v>
      </c>
      <c r="Y69" s="226">
        <f t="shared" si="115"/>
        <v>5330.7711599999993</v>
      </c>
      <c r="Z69" s="226">
        <f t="shared" si="115"/>
        <v>4975.3864159999994</v>
      </c>
      <c r="AA69" s="226">
        <f t="shared" si="115"/>
        <v>4975.3864159999994</v>
      </c>
      <c r="AB69" s="227">
        <f>SUM(P69:AA69)</f>
        <v>28075.394776000001</v>
      </c>
      <c r="AC69" s="83"/>
      <c r="AD69" s="85">
        <v>5.0000000000000001E-3</v>
      </c>
      <c r="AE69" s="86"/>
      <c r="AF69" s="49">
        <v>0.31</v>
      </c>
      <c r="AG69" s="55">
        <v>0</v>
      </c>
      <c r="AH69" s="62">
        <f>((SUM(AC69:AE69)*G69)*AF69)*0.00220462*(1-AG69)</f>
        <v>6.8343220000000003E-3</v>
      </c>
      <c r="AI69" s="226">
        <f>AI72*$AH69</f>
        <v>0</v>
      </c>
      <c r="AJ69" s="226">
        <f t="shared" ref="AJ69:AT69" si="116">AJ72*$AH69</f>
        <v>0</v>
      </c>
      <c r="AK69" s="226">
        <f t="shared" si="116"/>
        <v>0</v>
      </c>
      <c r="AL69" s="226">
        <f t="shared" si="116"/>
        <v>0</v>
      </c>
      <c r="AM69" s="226">
        <f t="shared" si="116"/>
        <v>0</v>
      </c>
      <c r="AN69" s="226">
        <f t="shared" si="116"/>
        <v>0</v>
      </c>
      <c r="AO69" s="226">
        <f t="shared" si="116"/>
        <v>0</v>
      </c>
      <c r="AP69" s="226">
        <f t="shared" si="116"/>
        <v>30.754449000000001</v>
      </c>
      <c r="AQ69" s="226">
        <f t="shared" si="116"/>
        <v>30.754449000000001</v>
      </c>
      <c r="AR69" s="226">
        <f t="shared" si="116"/>
        <v>25.628707500000001</v>
      </c>
      <c r="AS69" s="226">
        <f t="shared" si="116"/>
        <v>23.920127000000001</v>
      </c>
      <c r="AT69" s="226">
        <f t="shared" si="116"/>
        <v>23.920127000000001</v>
      </c>
      <c r="AU69" s="227">
        <f>SUM(AI69:AT69)</f>
        <v>134.97785950000002</v>
      </c>
      <c r="AV69" s="228">
        <f>AU69+AB69</f>
        <v>28210.3726355</v>
      </c>
    </row>
    <row r="70" spans="1:48" ht="15.6">
      <c r="A70" s="48" t="s">
        <v>91</v>
      </c>
      <c r="B70" s="49" t="s">
        <v>52</v>
      </c>
      <c r="C70" s="49" t="s">
        <v>53</v>
      </c>
      <c r="D70" s="50" t="s">
        <v>61</v>
      </c>
      <c r="E70" s="50" t="s">
        <v>62</v>
      </c>
      <c r="F70" s="49">
        <v>2028</v>
      </c>
      <c r="G70" s="51">
        <v>162</v>
      </c>
      <c r="H70" s="51" t="s">
        <v>63</v>
      </c>
      <c r="I70" s="81"/>
      <c r="J70" s="82"/>
      <c r="K70" s="83">
        <v>3.22</v>
      </c>
      <c r="L70" s="49">
        <v>0.39</v>
      </c>
      <c r="M70" s="55">
        <v>0</v>
      </c>
      <c r="N70" s="56">
        <f>((K70*G70)*L70)*0.00220462*(1-M70)</f>
        <v>0.44850701095200002</v>
      </c>
      <c r="O70" s="80"/>
      <c r="P70" s="226">
        <f>P72*$N70*0.66667</f>
        <v>0</v>
      </c>
      <c r="Q70" s="226">
        <f>Q72*$N70*0.66667</f>
        <v>0</v>
      </c>
      <c r="R70" s="226">
        <f>R72*$N70*0.66667</f>
        <v>0</v>
      </c>
      <c r="S70" s="226">
        <f>S72*$N70*0.66667</f>
        <v>0</v>
      </c>
      <c r="T70" s="226">
        <f t="shared" ref="T70:AA70" si="117">T72*$N70*0.66667</f>
        <v>0</v>
      </c>
      <c r="U70" s="226">
        <f t="shared" si="117"/>
        <v>0</v>
      </c>
      <c r="V70" s="226">
        <f t="shared" si="117"/>
        <v>0</v>
      </c>
      <c r="W70" s="226">
        <f t="shared" si="117"/>
        <v>1345.5277604611642</v>
      </c>
      <c r="X70" s="226">
        <f t="shared" si="117"/>
        <v>1345.5277604611642</v>
      </c>
      <c r="Y70" s="226">
        <f t="shared" si="117"/>
        <v>1121.2731337176369</v>
      </c>
      <c r="Z70" s="226">
        <f t="shared" si="117"/>
        <v>1046.5215914697944</v>
      </c>
      <c r="AA70" s="226">
        <f t="shared" si="117"/>
        <v>1046.5215914697944</v>
      </c>
      <c r="AB70" s="227">
        <f>SUM(P70:AA70)</f>
        <v>5905.3718375795543</v>
      </c>
      <c r="AC70" s="83"/>
      <c r="AD70" s="60"/>
      <c r="AE70" s="84">
        <v>1.2999999999999999E-2</v>
      </c>
      <c r="AF70" s="49">
        <v>0.39</v>
      </c>
      <c r="AG70" s="55">
        <v>0</v>
      </c>
      <c r="AH70" s="62">
        <f>((SUM(AC70:AE70)*G70)*AF70)*0.00220462*(1-AG70)</f>
        <v>1.8107425908E-3</v>
      </c>
      <c r="AI70" s="226">
        <f>AI72*$AH70*0.66667</f>
        <v>0</v>
      </c>
      <c r="AJ70" s="226">
        <f t="shared" ref="AJ70:AT70" si="118">AJ72*$AH70*0.66667</f>
        <v>0</v>
      </c>
      <c r="AK70" s="226">
        <f t="shared" si="118"/>
        <v>0</v>
      </c>
      <c r="AL70" s="226">
        <f t="shared" si="118"/>
        <v>0</v>
      </c>
      <c r="AM70" s="226">
        <f t="shared" si="118"/>
        <v>0</v>
      </c>
      <c r="AN70" s="226">
        <f t="shared" si="118"/>
        <v>0</v>
      </c>
      <c r="AO70" s="226">
        <f t="shared" si="118"/>
        <v>0</v>
      </c>
      <c r="AP70" s="226">
        <f t="shared" si="118"/>
        <v>5.4322549335388617</v>
      </c>
      <c r="AQ70" s="226">
        <f t="shared" si="118"/>
        <v>5.4322549335388617</v>
      </c>
      <c r="AR70" s="226">
        <f t="shared" si="118"/>
        <v>4.5268791112823852</v>
      </c>
      <c r="AS70" s="226">
        <f t="shared" si="118"/>
        <v>4.2250871705302258</v>
      </c>
      <c r="AT70" s="226">
        <f t="shared" si="118"/>
        <v>4.2250871705302258</v>
      </c>
      <c r="AU70" s="227">
        <f>SUM(AI70:AT70)</f>
        <v>23.841563319420562</v>
      </c>
      <c r="AV70" s="228">
        <f>AU70+AB70</f>
        <v>5929.2134008989751</v>
      </c>
    </row>
    <row r="71" spans="1:48" ht="15.6">
      <c r="A71" s="48" t="s">
        <v>91</v>
      </c>
      <c r="B71" s="49" t="s">
        <v>52</v>
      </c>
      <c r="C71" s="49" t="s">
        <v>53</v>
      </c>
      <c r="D71" s="50" t="s">
        <v>61</v>
      </c>
      <c r="E71" s="50" t="s">
        <v>62</v>
      </c>
      <c r="F71" s="49">
        <v>2028</v>
      </c>
      <c r="G71" s="51">
        <v>162</v>
      </c>
      <c r="H71" s="51" t="s">
        <v>63</v>
      </c>
      <c r="I71" s="81"/>
      <c r="J71" s="82"/>
      <c r="K71" s="83">
        <v>3.22</v>
      </c>
      <c r="L71" s="49">
        <v>0.39</v>
      </c>
      <c r="M71" s="55">
        <v>0</v>
      </c>
      <c r="N71" s="56">
        <f>((K71*G71)*L71)*0.00220462*(1-M71)</f>
        <v>0.44850701095200002</v>
      </c>
      <c r="O71" s="80"/>
      <c r="P71" s="226">
        <f>P72*$N71*0.66667</f>
        <v>0</v>
      </c>
      <c r="Q71" s="226">
        <f>Q72*$N71*0.66667</f>
        <v>0</v>
      </c>
      <c r="R71" s="226">
        <f>R72*$N71*0.66667</f>
        <v>0</v>
      </c>
      <c r="S71" s="226">
        <f>S72*$N71*0.66667</f>
        <v>0</v>
      </c>
      <c r="T71" s="226">
        <f t="shared" ref="T71:AA71" si="119">T72*$N71*0.66667</f>
        <v>0</v>
      </c>
      <c r="U71" s="226">
        <f t="shared" si="119"/>
        <v>0</v>
      </c>
      <c r="V71" s="226">
        <f t="shared" si="119"/>
        <v>0</v>
      </c>
      <c r="W71" s="226">
        <f t="shared" si="119"/>
        <v>1345.5277604611642</v>
      </c>
      <c r="X71" s="226">
        <f t="shared" si="119"/>
        <v>1345.5277604611642</v>
      </c>
      <c r="Y71" s="226">
        <f t="shared" si="119"/>
        <v>1121.2731337176369</v>
      </c>
      <c r="Z71" s="226">
        <f t="shared" si="119"/>
        <v>1046.5215914697944</v>
      </c>
      <c r="AA71" s="226">
        <f t="shared" si="119"/>
        <v>1046.5215914697944</v>
      </c>
      <c r="AB71" s="227">
        <f>SUM(P71:AA71)</f>
        <v>5905.3718375795543</v>
      </c>
      <c r="AC71" s="83"/>
      <c r="AD71" s="60"/>
      <c r="AE71" s="84">
        <v>1.2999999999999999E-2</v>
      </c>
      <c r="AF71" s="49">
        <v>0.39</v>
      </c>
      <c r="AG71" s="55">
        <v>0</v>
      </c>
      <c r="AH71" s="62">
        <f>((SUM(AC71:AE71)*G71)*AF71)*0.00220462*(1-AG71)</f>
        <v>1.8107425908E-3</v>
      </c>
      <c r="AI71" s="226">
        <f>AI72*$AH71*0.66667</f>
        <v>0</v>
      </c>
      <c r="AJ71" s="226">
        <f t="shared" ref="AJ71:AT71" si="120">AJ72*$AH71*0.66667</f>
        <v>0</v>
      </c>
      <c r="AK71" s="226">
        <f t="shared" si="120"/>
        <v>0</v>
      </c>
      <c r="AL71" s="226">
        <f t="shared" si="120"/>
        <v>0</v>
      </c>
      <c r="AM71" s="226">
        <f t="shared" si="120"/>
        <v>0</v>
      </c>
      <c r="AN71" s="226">
        <f t="shared" si="120"/>
        <v>0</v>
      </c>
      <c r="AO71" s="226">
        <f t="shared" si="120"/>
        <v>0</v>
      </c>
      <c r="AP71" s="226">
        <f t="shared" si="120"/>
        <v>5.4322549335388617</v>
      </c>
      <c r="AQ71" s="226">
        <f t="shared" si="120"/>
        <v>5.4322549335388617</v>
      </c>
      <c r="AR71" s="226">
        <f t="shared" si="120"/>
        <v>4.5268791112823852</v>
      </c>
      <c r="AS71" s="226">
        <f t="shared" si="120"/>
        <v>4.2250871705302258</v>
      </c>
      <c r="AT71" s="226">
        <f t="shared" si="120"/>
        <v>4.2250871705302258</v>
      </c>
      <c r="AU71" s="227">
        <f>SUM(AI71:AT71)</f>
        <v>23.841563319420562</v>
      </c>
      <c r="AV71" s="228">
        <f>AU71+AB71</f>
        <v>5929.2134008989751</v>
      </c>
    </row>
    <row r="72" spans="1:48" ht="30">
      <c r="A72" s="64" t="s">
        <v>95</v>
      </c>
      <c r="B72" s="65"/>
      <c r="C72" s="65" t="s">
        <v>57</v>
      </c>
      <c r="D72" s="66">
        <v>0.66700000000000004</v>
      </c>
      <c r="E72" s="67"/>
      <c r="F72" s="65"/>
      <c r="G72" s="68"/>
      <c r="H72" s="68"/>
      <c r="I72" s="69"/>
      <c r="J72" s="70"/>
      <c r="K72" s="71"/>
      <c r="L72" s="65"/>
      <c r="M72" s="66"/>
      <c r="N72" s="72"/>
      <c r="O72" s="73" t="s">
        <v>58</v>
      </c>
      <c r="P72" s="229"/>
      <c r="Q72" s="229"/>
      <c r="R72" s="229"/>
      <c r="S72" s="229"/>
      <c r="T72" s="229"/>
      <c r="U72" s="229"/>
      <c r="V72" s="229">
        <v>0</v>
      </c>
      <c r="W72" s="229">
        <v>4500</v>
      </c>
      <c r="X72" s="229">
        <v>4500</v>
      </c>
      <c r="Y72" s="229">
        <v>3750</v>
      </c>
      <c r="Z72" s="229">
        <v>3500</v>
      </c>
      <c r="AA72" s="229">
        <v>3500</v>
      </c>
      <c r="AB72" s="230"/>
      <c r="AC72" s="71"/>
      <c r="AD72" s="76"/>
      <c r="AE72" s="76"/>
      <c r="AF72" s="65"/>
      <c r="AG72" s="66"/>
      <c r="AH72" s="77"/>
      <c r="AI72" s="229">
        <f t="shared" ref="AI72:AT72" si="121">P72</f>
        <v>0</v>
      </c>
      <c r="AJ72" s="229">
        <f t="shared" si="121"/>
        <v>0</v>
      </c>
      <c r="AK72" s="229">
        <f t="shared" si="121"/>
        <v>0</v>
      </c>
      <c r="AL72" s="229">
        <f t="shared" si="121"/>
        <v>0</v>
      </c>
      <c r="AM72" s="229">
        <f t="shared" si="121"/>
        <v>0</v>
      </c>
      <c r="AN72" s="229">
        <f t="shared" si="121"/>
        <v>0</v>
      </c>
      <c r="AO72" s="229">
        <f t="shared" si="121"/>
        <v>0</v>
      </c>
      <c r="AP72" s="229">
        <f t="shared" si="121"/>
        <v>4500</v>
      </c>
      <c r="AQ72" s="229">
        <f t="shared" si="121"/>
        <v>4500</v>
      </c>
      <c r="AR72" s="229">
        <f t="shared" si="121"/>
        <v>3750</v>
      </c>
      <c r="AS72" s="229">
        <f t="shared" si="121"/>
        <v>3500</v>
      </c>
      <c r="AT72" s="229">
        <f t="shared" si="121"/>
        <v>3500</v>
      </c>
      <c r="AU72" s="230"/>
      <c r="AV72" s="231"/>
    </row>
    <row r="73" spans="1:48" ht="15.6">
      <c r="A73" s="87" t="s">
        <v>96</v>
      </c>
      <c r="B73" s="49" t="s">
        <v>49</v>
      </c>
      <c r="C73" s="50" t="s">
        <v>85</v>
      </c>
      <c r="D73" s="50" t="s">
        <v>86</v>
      </c>
      <c r="E73" s="50" t="s">
        <v>87</v>
      </c>
      <c r="F73" s="49">
        <v>2015</v>
      </c>
      <c r="G73" s="51">
        <v>1950</v>
      </c>
      <c r="H73" s="51">
        <v>3</v>
      </c>
      <c r="I73" s="52">
        <v>2026</v>
      </c>
      <c r="J73" s="53">
        <f>I73+2</f>
        <v>2028</v>
      </c>
      <c r="K73" s="54">
        <v>3.69</v>
      </c>
      <c r="L73" s="49">
        <v>0.31</v>
      </c>
      <c r="M73" s="55">
        <v>0.1</v>
      </c>
      <c r="N73" s="56">
        <f>((K73*G73)*L73)*0.00220462*(1-M73)</f>
        <v>4.4258727555899995</v>
      </c>
      <c r="O73" s="57"/>
      <c r="P73" s="226">
        <f>P77*$N73</f>
        <v>15490.554644564998</v>
      </c>
      <c r="Q73" s="226">
        <f>Q77*$N73</f>
        <v>15490.554644564998</v>
      </c>
      <c r="R73" s="226">
        <f>R77*$N73</f>
        <v>15490.554644564998</v>
      </c>
      <c r="S73" s="226">
        <f>S77*$N73</f>
        <v>15490.554644564998</v>
      </c>
      <c r="T73" s="226">
        <f t="shared" ref="T73:AA73" si="122">T77*$N73</f>
        <v>17703.491022359998</v>
      </c>
      <c r="U73" s="226">
        <f t="shared" si="122"/>
        <v>17703.491022359998</v>
      </c>
      <c r="V73" s="226">
        <f t="shared" si="122"/>
        <v>0</v>
      </c>
      <c r="W73" s="226">
        <f t="shared" si="122"/>
        <v>0</v>
      </c>
      <c r="X73" s="226">
        <f t="shared" si="122"/>
        <v>0</v>
      </c>
      <c r="Y73" s="226">
        <f t="shared" si="122"/>
        <v>0</v>
      </c>
      <c r="Z73" s="226">
        <f t="shared" si="122"/>
        <v>0</v>
      </c>
      <c r="AA73" s="226">
        <f t="shared" si="122"/>
        <v>0</v>
      </c>
      <c r="AB73" s="227">
        <f>SUM(P73:AA73)</f>
        <v>97369.200622979988</v>
      </c>
      <c r="AC73" s="54">
        <v>0.05</v>
      </c>
      <c r="AD73" s="60"/>
      <c r="AE73" s="61"/>
      <c r="AF73" s="49">
        <v>0.31</v>
      </c>
      <c r="AG73" s="55">
        <v>0.3</v>
      </c>
      <c r="AH73" s="62">
        <f>((SUM(AC73:AE73)*G73)*AF73)*0.00220462*(1-AG73)</f>
        <v>4.6644247650000005E-2</v>
      </c>
      <c r="AI73" s="226">
        <f>AI77*$AH73</f>
        <v>163.25486677500001</v>
      </c>
      <c r="AJ73" s="226">
        <f t="shared" ref="AJ73:AT73" si="123">AJ77*$AH73</f>
        <v>163.25486677500001</v>
      </c>
      <c r="AK73" s="226">
        <f t="shared" si="123"/>
        <v>163.25486677500001</v>
      </c>
      <c r="AL73" s="226">
        <f t="shared" si="123"/>
        <v>163.25486677500001</v>
      </c>
      <c r="AM73" s="226">
        <f t="shared" si="123"/>
        <v>186.57699060000002</v>
      </c>
      <c r="AN73" s="226">
        <f t="shared" si="123"/>
        <v>186.57699060000002</v>
      </c>
      <c r="AO73" s="226">
        <f t="shared" si="123"/>
        <v>0</v>
      </c>
      <c r="AP73" s="226">
        <f t="shared" si="123"/>
        <v>0</v>
      </c>
      <c r="AQ73" s="226">
        <f t="shared" si="123"/>
        <v>0</v>
      </c>
      <c r="AR73" s="226">
        <f t="shared" si="123"/>
        <v>0</v>
      </c>
      <c r="AS73" s="226">
        <f t="shared" si="123"/>
        <v>0</v>
      </c>
      <c r="AT73" s="226">
        <f t="shared" si="123"/>
        <v>0</v>
      </c>
      <c r="AU73" s="227">
        <f>SUM(AI73:AT73)</f>
        <v>1026.1734483</v>
      </c>
      <c r="AV73" s="228">
        <f>AU73+AB73</f>
        <v>98395.374071279992</v>
      </c>
    </row>
    <row r="74" spans="1:48" ht="15.6">
      <c r="A74" s="87" t="s">
        <v>96</v>
      </c>
      <c r="B74" s="49" t="s">
        <v>49</v>
      </c>
      <c r="C74" s="50" t="s">
        <v>85</v>
      </c>
      <c r="D74" s="50" t="s">
        <v>86</v>
      </c>
      <c r="E74" s="50" t="s">
        <v>87</v>
      </c>
      <c r="F74" s="49">
        <v>2015</v>
      </c>
      <c r="G74" s="51">
        <v>1950</v>
      </c>
      <c r="H74" s="51">
        <v>3</v>
      </c>
      <c r="I74" s="52">
        <v>2026</v>
      </c>
      <c r="J74" s="53">
        <f>I74+2</f>
        <v>2028</v>
      </c>
      <c r="K74" s="54">
        <v>3.69</v>
      </c>
      <c r="L74" s="49">
        <v>0.31</v>
      </c>
      <c r="M74" s="55">
        <v>0.1</v>
      </c>
      <c r="N74" s="56">
        <f>((K74*G74)*L74)*0.00220462*(1-M74)</f>
        <v>4.4258727555899995</v>
      </c>
      <c r="O74" s="57"/>
      <c r="P74" s="226">
        <f>P77*$N74</f>
        <v>15490.554644564998</v>
      </c>
      <c r="Q74" s="226">
        <f>Q77*$N74</f>
        <v>15490.554644564998</v>
      </c>
      <c r="R74" s="226">
        <f>R77*$N74</f>
        <v>15490.554644564998</v>
      </c>
      <c r="S74" s="226">
        <f>S77*$N74</f>
        <v>15490.554644564998</v>
      </c>
      <c r="T74" s="226">
        <f t="shared" ref="T74:AA74" si="124">T77*$N74</f>
        <v>17703.491022359998</v>
      </c>
      <c r="U74" s="226">
        <f t="shared" si="124"/>
        <v>17703.491022359998</v>
      </c>
      <c r="V74" s="226">
        <f t="shared" si="124"/>
        <v>0</v>
      </c>
      <c r="W74" s="226">
        <f t="shared" si="124"/>
        <v>0</v>
      </c>
      <c r="X74" s="226">
        <f t="shared" si="124"/>
        <v>0</v>
      </c>
      <c r="Y74" s="226">
        <f t="shared" si="124"/>
        <v>0</v>
      </c>
      <c r="Z74" s="226">
        <f t="shared" si="124"/>
        <v>0</v>
      </c>
      <c r="AA74" s="226">
        <f t="shared" si="124"/>
        <v>0</v>
      </c>
      <c r="AB74" s="227">
        <f>SUM(P74:AA74)</f>
        <v>97369.200622979988</v>
      </c>
      <c r="AC74" s="54">
        <v>0.05</v>
      </c>
      <c r="AD74" s="60"/>
      <c r="AE74" s="61"/>
      <c r="AF74" s="49">
        <v>0.31</v>
      </c>
      <c r="AG74" s="55">
        <v>0.3</v>
      </c>
      <c r="AH74" s="62">
        <f>((SUM(AC74:AE74)*G74)*AF74)*0.00220462*(1-AG74)</f>
        <v>4.6644247650000005E-2</v>
      </c>
      <c r="AI74" s="226">
        <f>AI77*$AH74</f>
        <v>163.25486677500001</v>
      </c>
      <c r="AJ74" s="226">
        <f t="shared" ref="AJ74:AT74" si="125">AJ77*$AH74</f>
        <v>163.25486677500001</v>
      </c>
      <c r="AK74" s="226">
        <f t="shared" si="125"/>
        <v>163.25486677500001</v>
      </c>
      <c r="AL74" s="226">
        <f t="shared" si="125"/>
        <v>163.25486677500001</v>
      </c>
      <c r="AM74" s="226">
        <f t="shared" si="125"/>
        <v>186.57699060000002</v>
      </c>
      <c r="AN74" s="226">
        <f t="shared" si="125"/>
        <v>186.57699060000002</v>
      </c>
      <c r="AO74" s="226">
        <f t="shared" si="125"/>
        <v>0</v>
      </c>
      <c r="AP74" s="226">
        <f t="shared" si="125"/>
        <v>0</v>
      </c>
      <c r="AQ74" s="226">
        <f t="shared" si="125"/>
        <v>0</v>
      </c>
      <c r="AR74" s="226">
        <f t="shared" si="125"/>
        <v>0</v>
      </c>
      <c r="AS74" s="226">
        <f t="shared" si="125"/>
        <v>0</v>
      </c>
      <c r="AT74" s="226">
        <f t="shared" si="125"/>
        <v>0</v>
      </c>
      <c r="AU74" s="227">
        <f>SUM(AI74:AT74)</f>
        <v>1026.1734483</v>
      </c>
      <c r="AV74" s="228">
        <f>AU74+AB74</f>
        <v>98395.374071279992</v>
      </c>
    </row>
    <row r="75" spans="1:48" ht="15.6">
      <c r="A75" s="87" t="s">
        <v>96</v>
      </c>
      <c r="B75" s="49" t="s">
        <v>52</v>
      </c>
      <c r="C75" s="49" t="s">
        <v>53</v>
      </c>
      <c r="D75" s="50" t="s">
        <v>88</v>
      </c>
      <c r="E75" s="50" t="s">
        <v>89</v>
      </c>
      <c r="F75" s="49">
        <v>2016</v>
      </c>
      <c r="G75" s="51">
        <v>162</v>
      </c>
      <c r="H75" s="51">
        <v>3</v>
      </c>
      <c r="I75" s="52">
        <v>2027</v>
      </c>
      <c r="J75" s="53">
        <f>I75+2</f>
        <v>2029</v>
      </c>
      <c r="K75" s="54">
        <v>3.22</v>
      </c>
      <c r="L75" s="49">
        <v>0.39</v>
      </c>
      <c r="M75" s="55">
        <v>0.1</v>
      </c>
      <c r="N75" s="56">
        <f>((K75*G75)*L75)*0.00220462*(1-M75)</f>
        <v>0.40365630985680001</v>
      </c>
      <c r="O75" s="57"/>
      <c r="P75" s="226">
        <f>P77*$N75*0.66667</f>
        <v>941.8694323228151</v>
      </c>
      <c r="Q75" s="226">
        <f>Q77*$N75*0.66667</f>
        <v>941.8694323228151</v>
      </c>
      <c r="R75" s="226">
        <f>R77*$N75*0.66667</f>
        <v>941.8694323228151</v>
      </c>
      <c r="S75" s="226">
        <f>S77*$N75*0.66667</f>
        <v>941.8694323228151</v>
      </c>
      <c r="T75" s="226">
        <f t="shared" ref="T75:AA75" si="126">T77*$N75*0.66667</f>
        <v>1076.4222083689315</v>
      </c>
      <c r="U75" s="226">
        <f t="shared" si="126"/>
        <v>1076.4222083689315</v>
      </c>
      <c r="V75" s="226">
        <f t="shared" si="126"/>
        <v>0</v>
      </c>
      <c r="W75" s="226">
        <f t="shared" si="126"/>
        <v>0</v>
      </c>
      <c r="X75" s="226">
        <f t="shared" si="126"/>
        <v>0</v>
      </c>
      <c r="Y75" s="226">
        <f t="shared" si="126"/>
        <v>0</v>
      </c>
      <c r="Z75" s="226">
        <f t="shared" si="126"/>
        <v>0</v>
      </c>
      <c r="AA75" s="226">
        <f t="shared" si="126"/>
        <v>0</v>
      </c>
      <c r="AB75" s="227">
        <f>SUM(P75:AA75)</f>
        <v>5920.3221460291225</v>
      </c>
      <c r="AC75" s="54">
        <v>7.0000000000000007E-2</v>
      </c>
      <c r="AD75" s="60"/>
      <c r="AE75" s="60"/>
      <c r="AF75" s="49">
        <v>0.39</v>
      </c>
      <c r="AG75" s="55">
        <v>0.3</v>
      </c>
      <c r="AH75" s="62">
        <f>((SUM(AC75:AE75)*G75)*AF75)*0.00220462*(1-AG75)</f>
        <v>6.8251066884000011E-3</v>
      </c>
      <c r="AI75" s="226">
        <f>AI77*$AH75*0.66667</f>
        <v>15.925328565844701</v>
      </c>
      <c r="AJ75" s="226">
        <f t="shared" ref="AJ75:AT75" si="127">AJ77*$AH75*0.66667</f>
        <v>15.925328565844701</v>
      </c>
      <c r="AK75" s="226">
        <f t="shared" si="127"/>
        <v>15.925328565844701</v>
      </c>
      <c r="AL75" s="226">
        <f t="shared" si="127"/>
        <v>15.925328565844701</v>
      </c>
      <c r="AM75" s="226">
        <f t="shared" si="127"/>
        <v>18.200375503822514</v>
      </c>
      <c r="AN75" s="226">
        <f t="shared" si="127"/>
        <v>18.200375503822514</v>
      </c>
      <c r="AO75" s="226">
        <f t="shared" si="127"/>
        <v>0</v>
      </c>
      <c r="AP75" s="226">
        <f t="shared" si="127"/>
        <v>0</v>
      </c>
      <c r="AQ75" s="226">
        <f t="shared" si="127"/>
        <v>0</v>
      </c>
      <c r="AR75" s="226">
        <f t="shared" si="127"/>
        <v>0</v>
      </c>
      <c r="AS75" s="226">
        <f t="shared" si="127"/>
        <v>0</v>
      </c>
      <c r="AT75" s="226">
        <f t="shared" si="127"/>
        <v>0</v>
      </c>
      <c r="AU75" s="227">
        <f>SUM(AI75:AT75)</f>
        <v>100.10206527102383</v>
      </c>
      <c r="AV75" s="228">
        <f>AU75+AB75</f>
        <v>6020.4242113001465</v>
      </c>
    </row>
    <row r="76" spans="1:48" ht="15.6">
      <c r="A76" s="87" t="s">
        <v>96</v>
      </c>
      <c r="B76" s="49" t="s">
        <v>52</v>
      </c>
      <c r="C76" s="49" t="s">
        <v>53</v>
      </c>
      <c r="D76" s="50" t="s">
        <v>88</v>
      </c>
      <c r="E76" s="50" t="s">
        <v>89</v>
      </c>
      <c r="F76" s="49">
        <v>2016</v>
      </c>
      <c r="G76" s="51">
        <v>162</v>
      </c>
      <c r="H76" s="51">
        <v>3</v>
      </c>
      <c r="I76" s="52">
        <v>2027</v>
      </c>
      <c r="J76" s="53">
        <f>I76+2</f>
        <v>2029</v>
      </c>
      <c r="K76" s="54">
        <v>3.22</v>
      </c>
      <c r="L76" s="49">
        <v>0.39</v>
      </c>
      <c r="M76" s="55">
        <v>0.1</v>
      </c>
      <c r="N76" s="56">
        <f>((K76*G76)*L76)*0.00220462*(1-M76)</f>
        <v>0.40365630985680001</v>
      </c>
      <c r="O76" s="57"/>
      <c r="P76" s="226">
        <f>P77*$N76*0.66667</f>
        <v>941.8694323228151</v>
      </c>
      <c r="Q76" s="226">
        <f>Q77*$N76*0.66667</f>
        <v>941.8694323228151</v>
      </c>
      <c r="R76" s="226">
        <f>R77*$N76*0.66667</f>
        <v>941.8694323228151</v>
      </c>
      <c r="S76" s="226">
        <f>S77*$N76*0.66667</f>
        <v>941.8694323228151</v>
      </c>
      <c r="T76" s="226">
        <f t="shared" ref="T76:AA76" si="128">T77*$N76*0.66667</f>
        <v>1076.4222083689315</v>
      </c>
      <c r="U76" s="226">
        <f t="shared" si="128"/>
        <v>1076.4222083689315</v>
      </c>
      <c r="V76" s="226">
        <f t="shared" si="128"/>
        <v>0</v>
      </c>
      <c r="W76" s="226">
        <f t="shared" si="128"/>
        <v>0</v>
      </c>
      <c r="X76" s="226">
        <f t="shared" si="128"/>
        <v>0</v>
      </c>
      <c r="Y76" s="226">
        <f t="shared" si="128"/>
        <v>0</v>
      </c>
      <c r="Z76" s="226">
        <f t="shared" si="128"/>
        <v>0</v>
      </c>
      <c r="AA76" s="226">
        <f t="shared" si="128"/>
        <v>0</v>
      </c>
      <c r="AB76" s="227">
        <f>SUM(P76:AA76)</f>
        <v>5920.3221460291225</v>
      </c>
      <c r="AC76" s="54">
        <v>7.0000000000000007E-2</v>
      </c>
      <c r="AD76" s="60"/>
      <c r="AE76" s="60"/>
      <c r="AF76" s="49">
        <v>0.39</v>
      </c>
      <c r="AG76" s="55">
        <v>0.3</v>
      </c>
      <c r="AH76" s="62">
        <f>((SUM(AC76:AE76)*G76)*AF76)*0.00220462*(1-AG76)</f>
        <v>6.8251066884000011E-3</v>
      </c>
      <c r="AI76" s="226">
        <f>AI77*$AH76*0.66667</f>
        <v>15.925328565844701</v>
      </c>
      <c r="AJ76" s="226">
        <f t="shared" ref="AJ76:AT76" si="129">AJ77*$AH76*0.66667</f>
        <v>15.925328565844701</v>
      </c>
      <c r="AK76" s="226">
        <f t="shared" si="129"/>
        <v>15.925328565844701</v>
      </c>
      <c r="AL76" s="226">
        <f t="shared" si="129"/>
        <v>15.925328565844701</v>
      </c>
      <c r="AM76" s="226">
        <f t="shared" si="129"/>
        <v>18.200375503822514</v>
      </c>
      <c r="AN76" s="226">
        <f t="shared" si="129"/>
        <v>18.200375503822514</v>
      </c>
      <c r="AO76" s="226">
        <f t="shared" si="129"/>
        <v>0</v>
      </c>
      <c r="AP76" s="226">
        <f t="shared" si="129"/>
        <v>0</v>
      </c>
      <c r="AQ76" s="226">
        <f t="shared" si="129"/>
        <v>0</v>
      </c>
      <c r="AR76" s="226">
        <f t="shared" si="129"/>
        <v>0</v>
      </c>
      <c r="AS76" s="226">
        <f t="shared" si="129"/>
        <v>0</v>
      </c>
      <c r="AT76" s="226">
        <f t="shared" si="129"/>
        <v>0</v>
      </c>
      <c r="AU76" s="227">
        <f>SUM(AI76:AT76)</f>
        <v>100.10206527102383</v>
      </c>
      <c r="AV76" s="228">
        <f>AU76+AB76</f>
        <v>6020.4242113001465</v>
      </c>
    </row>
    <row r="77" spans="1:48" ht="30">
      <c r="A77" s="64" t="s">
        <v>97</v>
      </c>
      <c r="B77" s="65"/>
      <c r="C77" s="65" t="s">
        <v>57</v>
      </c>
      <c r="D77" s="66">
        <v>0.66700000000000004</v>
      </c>
      <c r="E77" s="67"/>
      <c r="F77" s="65"/>
      <c r="G77" s="68"/>
      <c r="H77" s="68"/>
      <c r="I77" s="69"/>
      <c r="J77" s="70"/>
      <c r="K77" s="71"/>
      <c r="L77" s="65"/>
      <c r="M77" s="66"/>
      <c r="N77" s="72"/>
      <c r="O77" s="73" t="s">
        <v>58</v>
      </c>
      <c r="P77" s="229">
        <v>3500</v>
      </c>
      <c r="Q77" s="229">
        <v>3500</v>
      </c>
      <c r="R77" s="229">
        <v>3500</v>
      </c>
      <c r="S77" s="229">
        <v>3500</v>
      </c>
      <c r="T77" s="229">
        <v>4000</v>
      </c>
      <c r="U77" s="229">
        <v>4000</v>
      </c>
      <c r="V77" s="229"/>
      <c r="W77" s="229"/>
      <c r="X77" s="229"/>
      <c r="Y77" s="229"/>
      <c r="Z77" s="229"/>
      <c r="AA77" s="229"/>
      <c r="AB77" s="230"/>
      <c r="AC77" s="71"/>
      <c r="AD77" s="76"/>
      <c r="AE77" s="76"/>
      <c r="AF77" s="65"/>
      <c r="AG77" s="66"/>
      <c r="AH77" s="77"/>
      <c r="AI77" s="229">
        <f t="shared" ref="AI77:AT77" si="130">P77</f>
        <v>3500</v>
      </c>
      <c r="AJ77" s="229">
        <f t="shared" si="130"/>
        <v>3500</v>
      </c>
      <c r="AK77" s="229">
        <f t="shared" si="130"/>
        <v>3500</v>
      </c>
      <c r="AL77" s="229">
        <f t="shared" si="130"/>
        <v>3500</v>
      </c>
      <c r="AM77" s="229">
        <f t="shared" si="130"/>
        <v>4000</v>
      </c>
      <c r="AN77" s="229">
        <f t="shared" si="130"/>
        <v>4000</v>
      </c>
      <c r="AO77" s="229">
        <f t="shared" si="130"/>
        <v>0</v>
      </c>
      <c r="AP77" s="229">
        <f t="shared" si="130"/>
        <v>0</v>
      </c>
      <c r="AQ77" s="229">
        <f t="shared" si="130"/>
        <v>0</v>
      </c>
      <c r="AR77" s="229">
        <f t="shared" si="130"/>
        <v>0</v>
      </c>
      <c r="AS77" s="229">
        <f t="shared" si="130"/>
        <v>0</v>
      </c>
      <c r="AT77" s="229">
        <f t="shared" si="130"/>
        <v>0</v>
      </c>
      <c r="AU77" s="230"/>
      <c r="AV77" s="231"/>
    </row>
    <row r="78" spans="1:48" ht="15.6">
      <c r="A78" s="87" t="s">
        <v>98</v>
      </c>
      <c r="B78" s="49" t="s">
        <v>49</v>
      </c>
      <c r="C78" s="50" t="s">
        <v>85</v>
      </c>
      <c r="D78" s="50" t="s">
        <v>92</v>
      </c>
      <c r="E78" s="50" t="s">
        <v>93</v>
      </c>
      <c r="F78" s="49">
        <v>2028</v>
      </c>
      <c r="G78" s="51">
        <v>2000</v>
      </c>
      <c r="H78" s="51" t="s">
        <v>66</v>
      </c>
      <c r="I78" s="81"/>
      <c r="J78" s="82"/>
      <c r="K78" s="54">
        <v>1.04</v>
      </c>
      <c r="L78" s="49">
        <v>0.31</v>
      </c>
      <c r="M78" s="55">
        <v>0</v>
      </c>
      <c r="N78" s="56">
        <f>((K78*G78)*L78)*0.00220462*(1-M78)</f>
        <v>1.4215389759999999</v>
      </c>
      <c r="O78" s="80"/>
      <c r="P78" s="226">
        <f>P82*$N78</f>
        <v>0</v>
      </c>
      <c r="Q78" s="226">
        <f>Q82*$N78</f>
        <v>0</v>
      </c>
      <c r="R78" s="226">
        <f>R82*$N78</f>
        <v>0</v>
      </c>
      <c r="S78" s="226">
        <f>S82*$N78</f>
        <v>0</v>
      </c>
      <c r="T78" s="226">
        <f t="shared" ref="T78:AA78" si="131">T82*$N78</f>
        <v>0</v>
      </c>
      <c r="U78" s="226">
        <f t="shared" si="131"/>
        <v>0</v>
      </c>
      <c r="V78" s="226">
        <f t="shared" si="131"/>
        <v>0</v>
      </c>
      <c r="W78" s="226">
        <f t="shared" si="131"/>
        <v>6396.9253919999992</v>
      </c>
      <c r="X78" s="226">
        <f t="shared" si="131"/>
        <v>6396.9253919999992</v>
      </c>
      <c r="Y78" s="226">
        <f t="shared" si="131"/>
        <v>5330.7711599999993</v>
      </c>
      <c r="Z78" s="226">
        <f t="shared" si="131"/>
        <v>4975.3864159999994</v>
      </c>
      <c r="AA78" s="226">
        <f t="shared" si="131"/>
        <v>4975.3864159999994</v>
      </c>
      <c r="AB78" s="227">
        <f>SUM(P78:AA78)</f>
        <v>28075.394776000001</v>
      </c>
      <c r="AC78" s="83"/>
      <c r="AD78" s="85">
        <v>5.0000000000000001E-3</v>
      </c>
      <c r="AE78" s="86"/>
      <c r="AF78" s="49">
        <v>0.31</v>
      </c>
      <c r="AG78" s="55">
        <v>0</v>
      </c>
      <c r="AH78" s="62">
        <f>((SUM(AC78:AE78)*G78)*AF78)*0.00220462*(1-AG78)</f>
        <v>6.8343220000000003E-3</v>
      </c>
      <c r="AI78" s="226">
        <f>AI82*$AH78</f>
        <v>0</v>
      </c>
      <c r="AJ78" s="226">
        <f t="shared" ref="AJ78:AT78" si="132">AJ82*$AH78</f>
        <v>0</v>
      </c>
      <c r="AK78" s="226">
        <f t="shared" si="132"/>
        <v>0</v>
      </c>
      <c r="AL78" s="226">
        <f t="shared" si="132"/>
        <v>0</v>
      </c>
      <c r="AM78" s="226">
        <f t="shared" si="132"/>
        <v>0</v>
      </c>
      <c r="AN78" s="226">
        <f t="shared" si="132"/>
        <v>0</v>
      </c>
      <c r="AO78" s="226">
        <f t="shared" si="132"/>
        <v>0</v>
      </c>
      <c r="AP78" s="226">
        <f t="shared" si="132"/>
        <v>30.754449000000001</v>
      </c>
      <c r="AQ78" s="226">
        <f t="shared" si="132"/>
        <v>30.754449000000001</v>
      </c>
      <c r="AR78" s="226">
        <f t="shared" si="132"/>
        <v>25.628707500000001</v>
      </c>
      <c r="AS78" s="226">
        <f t="shared" si="132"/>
        <v>23.920127000000001</v>
      </c>
      <c r="AT78" s="226">
        <f t="shared" si="132"/>
        <v>23.920127000000001</v>
      </c>
      <c r="AU78" s="227">
        <f>SUM(AI78:AT78)</f>
        <v>134.97785950000002</v>
      </c>
      <c r="AV78" s="228">
        <f>AU78+AB78</f>
        <v>28210.3726355</v>
      </c>
    </row>
    <row r="79" spans="1:48" ht="15.6">
      <c r="A79" s="87" t="s">
        <v>98</v>
      </c>
      <c r="B79" s="49" t="s">
        <v>49</v>
      </c>
      <c r="C79" s="50" t="s">
        <v>85</v>
      </c>
      <c r="D79" s="50" t="s">
        <v>92</v>
      </c>
      <c r="E79" s="50" t="s">
        <v>94</v>
      </c>
      <c r="F79" s="49">
        <v>2028</v>
      </c>
      <c r="G79" s="51">
        <v>2000</v>
      </c>
      <c r="H79" s="51" t="s">
        <v>66</v>
      </c>
      <c r="I79" s="81"/>
      <c r="J79" s="82"/>
      <c r="K79" s="54">
        <v>1.04</v>
      </c>
      <c r="L79" s="49">
        <v>0.31</v>
      </c>
      <c r="M79" s="55">
        <v>0</v>
      </c>
      <c r="N79" s="56">
        <f>((K79*G79)*L79)*0.00220462*(1-M79)</f>
        <v>1.4215389759999999</v>
      </c>
      <c r="O79" s="80"/>
      <c r="P79" s="226">
        <f>P82*$N79</f>
        <v>0</v>
      </c>
      <c r="Q79" s="226">
        <f>Q82*$N79</f>
        <v>0</v>
      </c>
      <c r="R79" s="226">
        <f>R82*$N79</f>
        <v>0</v>
      </c>
      <c r="S79" s="226">
        <f>S82*$N79</f>
        <v>0</v>
      </c>
      <c r="T79" s="226">
        <f t="shared" ref="T79:AA79" si="133">T82*$N79</f>
        <v>0</v>
      </c>
      <c r="U79" s="226">
        <f t="shared" si="133"/>
        <v>0</v>
      </c>
      <c r="V79" s="226">
        <f t="shared" si="133"/>
        <v>0</v>
      </c>
      <c r="W79" s="226">
        <f t="shared" si="133"/>
        <v>6396.9253919999992</v>
      </c>
      <c r="X79" s="226">
        <f t="shared" si="133"/>
        <v>6396.9253919999992</v>
      </c>
      <c r="Y79" s="226">
        <f t="shared" si="133"/>
        <v>5330.7711599999993</v>
      </c>
      <c r="Z79" s="226">
        <f t="shared" si="133"/>
        <v>4975.3864159999994</v>
      </c>
      <c r="AA79" s="226">
        <f t="shared" si="133"/>
        <v>4975.3864159999994</v>
      </c>
      <c r="AB79" s="227">
        <f>SUM(P79:AA79)</f>
        <v>28075.394776000001</v>
      </c>
      <c r="AC79" s="83"/>
      <c r="AD79" s="85">
        <v>5.0000000000000001E-3</v>
      </c>
      <c r="AE79" s="86"/>
      <c r="AF79" s="49">
        <v>0.31</v>
      </c>
      <c r="AG79" s="55">
        <v>0</v>
      </c>
      <c r="AH79" s="62">
        <f>((SUM(AC79:AE79)*G79)*AF79)*0.00220462*(1-AG79)</f>
        <v>6.8343220000000003E-3</v>
      </c>
      <c r="AI79" s="226">
        <f>AI82*$AH79</f>
        <v>0</v>
      </c>
      <c r="AJ79" s="226">
        <f t="shared" ref="AJ79:AT79" si="134">AJ82*$AH79</f>
        <v>0</v>
      </c>
      <c r="AK79" s="226">
        <f t="shared" si="134"/>
        <v>0</v>
      </c>
      <c r="AL79" s="226">
        <f t="shared" si="134"/>
        <v>0</v>
      </c>
      <c r="AM79" s="226">
        <f t="shared" si="134"/>
        <v>0</v>
      </c>
      <c r="AN79" s="226">
        <f t="shared" si="134"/>
        <v>0</v>
      </c>
      <c r="AO79" s="226">
        <f t="shared" si="134"/>
        <v>0</v>
      </c>
      <c r="AP79" s="226">
        <f t="shared" si="134"/>
        <v>30.754449000000001</v>
      </c>
      <c r="AQ79" s="226">
        <f t="shared" si="134"/>
        <v>30.754449000000001</v>
      </c>
      <c r="AR79" s="226">
        <f t="shared" si="134"/>
        <v>25.628707500000001</v>
      </c>
      <c r="AS79" s="226">
        <f t="shared" si="134"/>
        <v>23.920127000000001</v>
      </c>
      <c r="AT79" s="226">
        <f t="shared" si="134"/>
        <v>23.920127000000001</v>
      </c>
      <c r="AU79" s="227">
        <f>SUM(AI79:AT79)</f>
        <v>134.97785950000002</v>
      </c>
      <c r="AV79" s="228">
        <f>AU79+AB79</f>
        <v>28210.3726355</v>
      </c>
    </row>
    <row r="80" spans="1:48" ht="15.6">
      <c r="A80" s="87" t="s">
        <v>98</v>
      </c>
      <c r="B80" s="49" t="s">
        <v>52</v>
      </c>
      <c r="C80" s="49" t="s">
        <v>53</v>
      </c>
      <c r="D80" s="50" t="s">
        <v>61</v>
      </c>
      <c r="E80" s="50" t="s">
        <v>62</v>
      </c>
      <c r="F80" s="49">
        <v>2028</v>
      </c>
      <c r="G80" s="51">
        <v>162</v>
      </c>
      <c r="H80" s="51" t="s">
        <v>63</v>
      </c>
      <c r="I80" s="81"/>
      <c r="J80" s="82"/>
      <c r="K80" s="83">
        <v>3.22</v>
      </c>
      <c r="L80" s="49">
        <v>0.39</v>
      </c>
      <c r="M80" s="55">
        <v>0</v>
      </c>
      <c r="N80" s="56">
        <f>((K80*G80)*L80)*0.00220462*(1-M80)</f>
        <v>0.44850701095200002</v>
      </c>
      <c r="O80" s="80"/>
      <c r="P80" s="226">
        <f>P82*$N80*0.66667</f>
        <v>0</v>
      </c>
      <c r="Q80" s="226">
        <f>Q82*$N80*0.66667</f>
        <v>0</v>
      </c>
      <c r="R80" s="226">
        <f>R82*$N80*0.66667</f>
        <v>0</v>
      </c>
      <c r="S80" s="226">
        <f>S82*$N80*0.66667</f>
        <v>0</v>
      </c>
      <c r="T80" s="226">
        <f t="shared" ref="T80:AA80" si="135">T82*$N80*0.66667</f>
        <v>0</v>
      </c>
      <c r="U80" s="226">
        <f t="shared" si="135"/>
        <v>0</v>
      </c>
      <c r="V80" s="226">
        <f t="shared" si="135"/>
        <v>0</v>
      </c>
      <c r="W80" s="226">
        <f t="shared" si="135"/>
        <v>1345.5277604611642</v>
      </c>
      <c r="X80" s="226">
        <f t="shared" si="135"/>
        <v>1345.5277604611642</v>
      </c>
      <c r="Y80" s="226">
        <f t="shared" si="135"/>
        <v>1121.2731337176369</v>
      </c>
      <c r="Z80" s="226">
        <f t="shared" si="135"/>
        <v>1046.5215914697944</v>
      </c>
      <c r="AA80" s="226">
        <f t="shared" si="135"/>
        <v>1046.5215914697944</v>
      </c>
      <c r="AB80" s="227">
        <f>SUM(P80:AA80)</f>
        <v>5905.3718375795543</v>
      </c>
      <c r="AC80" s="83"/>
      <c r="AD80" s="60"/>
      <c r="AE80" s="84">
        <v>1.2999999999999999E-2</v>
      </c>
      <c r="AF80" s="49">
        <v>0.39</v>
      </c>
      <c r="AG80" s="55">
        <v>0</v>
      </c>
      <c r="AH80" s="62">
        <f>((SUM(AC80:AE80)*G80)*AF80)*0.00220462*(1-AG80)</f>
        <v>1.8107425908E-3</v>
      </c>
      <c r="AI80" s="226">
        <f>AI82*$AH80*0.66667</f>
        <v>0</v>
      </c>
      <c r="AJ80" s="226">
        <f t="shared" ref="AJ80:AT80" si="136">AJ82*$AH80*0.66667</f>
        <v>0</v>
      </c>
      <c r="AK80" s="226">
        <f t="shared" si="136"/>
        <v>0</v>
      </c>
      <c r="AL80" s="226">
        <f t="shared" si="136"/>
        <v>0</v>
      </c>
      <c r="AM80" s="226">
        <f t="shared" si="136"/>
        <v>0</v>
      </c>
      <c r="AN80" s="226">
        <f t="shared" si="136"/>
        <v>0</v>
      </c>
      <c r="AO80" s="226">
        <f t="shared" si="136"/>
        <v>0</v>
      </c>
      <c r="AP80" s="226">
        <f t="shared" si="136"/>
        <v>5.4322549335388617</v>
      </c>
      <c r="AQ80" s="226">
        <f t="shared" si="136"/>
        <v>5.4322549335388617</v>
      </c>
      <c r="AR80" s="226">
        <f t="shared" si="136"/>
        <v>4.5268791112823852</v>
      </c>
      <c r="AS80" s="226">
        <f t="shared" si="136"/>
        <v>4.2250871705302258</v>
      </c>
      <c r="AT80" s="226">
        <f t="shared" si="136"/>
        <v>4.2250871705302258</v>
      </c>
      <c r="AU80" s="227">
        <f>SUM(AI80:AT80)</f>
        <v>23.841563319420562</v>
      </c>
      <c r="AV80" s="228">
        <f>AU80+AB80</f>
        <v>5929.2134008989751</v>
      </c>
    </row>
    <row r="81" spans="1:48" ht="15.6">
      <c r="A81" s="87" t="s">
        <v>98</v>
      </c>
      <c r="B81" s="49" t="s">
        <v>52</v>
      </c>
      <c r="C81" s="49" t="s">
        <v>53</v>
      </c>
      <c r="D81" s="50" t="s">
        <v>61</v>
      </c>
      <c r="E81" s="50" t="s">
        <v>62</v>
      </c>
      <c r="F81" s="49">
        <v>2028</v>
      </c>
      <c r="G81" s="51">
        <v>162</v>
      </c>
      <c r="H81" s="51" t="s">
        <v>63</v>
      </c>
      <c r="I81" s="81"/>
      <c r="J81" s="82"/>
      <c r="K81" s="83">
        <v>3.22</v>
      </c>
      <c r="L81" s="49">
        <v>0.39</v>
      </c>
      <c r="M81" s="55">
        <v>0</v>
      </c>
      <c r="N81" s="56">
        <f>((K81*G81)*L81)*0.00220462*(1-M81)</f>
        <v>0.44850701095200002</v>
      </c>
      <c r="O81" s="80"/>
      <c r="P81" s="226">
        <f>P82*$N81*0.66667</f>
        <v>0</v>
      </c>
      <c r="Q81" s="226">
        <f>Q82*$N81*0.66667</f>
        <v>0</v>
      </c>
      <c r="R81" s="226">
        <f>R82*$N81*0.66667</f>
        <v>0</v>
      </c>
      <c r="S81" s="226">
        <f>S82*$N81*0.66667</f>
        <v>0</v>
      </c>
      <c r="T81" s="226">
        <f t="shared" ref="T81:AA81" si="137">T82*$N81*0.66667</f>
        <v>0</v>
      </c>
      <c r="U81" s="226">
        <f t="shared" si="137"/>
        <v>0</v>
      </c>
      <c r="V81" s="226">
        <f t="shared" si="137"/>
        <v>0</v>
      </c>
      <c r="W81" s="226">
        <f t="shared" si="137"/>
        <v>1345.5277604611642</v>
      </c>
      <c r="X81" s="226">
        <f t="shared" si="137"/>
        <v>1345.5277604611642</v>
      </c>
      <c r="Y81" s="226">
        <f t="shared" si="137"/>
        <v>1121.2731337176369</v>
      </c>
      <c r="Z81" s="226">
        <f t="shared" si="137"/>
        <v>1046.5215914697944</v>
      </c>
      <c r="AA81" s="226">
        <f t="shared" si="137"/>
        <v>1046.5215914697944</v>
      </c>
      <c r="AB81" s="227">
        <f>SUM(P81:AA81)</f>
        <v>5905.3718375795543</v>
      </c>
      <c r="AC81" s="83"/>
      <c r="AD81" s="60"/>
      <c r="AE81" s="84">
        <v>1.2999999999999999E-2</v>
      </c>
      <c r="AF81" s="49">
        <v>0.39</v>
      </c>
      <c r="AG81" s="55">
        <v>0</v>
      </c>
      <c r="AH81" s="62">
        <f>((SUM(AC81:AE81)*G81)*AF81)*0.00220462*(1-AG81)</f>
        <v>1.8107425908E-3</v>
      </c>
      <c r="AI81" s="226">
        <f>AI82*$AH81*0.66667</f>
        <v>0</v>
      </c>
      <c r="AJ81" s="226">
        <f t="shared" ref="AJ81:AT81" si="138">AJ82*$AH81*0.66667</f>
        <v>0</v>
      </c>
      <c r="AK81" s="226">
        <f t="shared" si="138"/>
        <v>0</v>
      </c>
      <c r="AL81" s="226">
        <f t="shared" si="138"/>
        <v>0</v>
      </c>
      <c r="AM81" s="226">
        <f t="shared" si="138"/>
        <v>0</v>
      </c>
      <c r="AN81" s="226">
        <f t="shared" si="138"/>
        <v>0</v>
      </c>
      <c r="AO81" s="226">
        <f t="shared" si="138"/>
        <v>0</v>
      </c>
      <c r="AP81" s="226">
        <f t="shared" si="138"/>
        <v>5.4322549335388617</v>
      </c>
      <c r="AQ81" s="226">
        <f t="shared" si="138"/>
        <v>5.4322549335388617</v>
      </c>
      <c r="AR81" s="226">
        <f t="shared" si="138"/>
        <v>4.5268791112823852</v>
      </c>
      <c r="AS81" s="226">
        <f t="shared" si="138"/>
        <v>4.2250871705302258</v>
      </c>
      <c r="AT81" s="226">
        <f t="shared" si="138"/>
        <v>4.2250871705302258</v>
      </c>
      <c r="AU81" s="227">
        <f>SUM(AI81:AT81)</f>
        <v>23.841563319420562</v>
      </c>
      <c r="AV81" s="228">
        <f>AU81+AB81</f>
        <v>5929.2134008989751</v>
      </c>
    </row>
    <row r="82" spans="1:48" ht="30">
      <c r="A82" s="64" t="s">
        <v>99</v>
      </c>
      <c r="B82" s="65"/>
      <c r="C82" s="65" t="s">
        <v>57</v>
      </c>
      <c r="D82" s="66">
        <v>0.66700000000000004</v>
      </c>
      <c r="E82" s="67"/>
      <c r="F82" s="65"/>
      <c r="G82" s="68"/>
      <c r="H82" s="68"/>
      <c r="I82" s="69"/>
      <c r="J82" s="70"/>
      <c r="K82" s="71"/>
      <c r="L82" s="65"/>
      <c r="M82" s="66"/>
      <c r="N82" s="72"/>
      <c r="O82" s="73" t="s">
        <v>58</v>
      </c>
      <c r="P82" s="229"/>
      <c r="Q82" s="229"/>
      <c r="R82" s="229"/>
      <c r="S82" s="229"/>
      <c r="T82" s="229"/>
      <c r="U82" s="229"/>
      <c r="V82" s="229">
        <v>0</v>
      </c>
      <c r="W82" s="229">
        <v>4500</v>
      </c>
      <c r="X82" s="229">
        <v>4500</v>
      </c>
      <c r="Y82" s="229">
        <v>3750</v>
      </c>
      <c r="Z82" s="229">
        <v>3500</v>
      </c>
      <c r="AA82" s="229">
        <v>3500</v>
      </c>
      <c r="AB82" s="230"/>
      <c r="AC82" s="71"/>
      <c r="AD82" s="76"/>
      <c r="AE82" s="76"/>
      <c r="AF82" s="65"/>
      <c r="AG82" s="66"/>
      <c r="AH82" s="77"/>
      <c r="AI82" s="229">
        <f t="shared" ref="AI82:AT82" si="139">P82</f>
        <v>0</v>
      </c>
      <c r="AJ82" s="229">
        <f t="shared" si="139"/>
        <v>0</v>
      </c>
      <c r="AK82" s="229">
        <f t="shared" si="139"/>
        <v>0</v>
      </c>
      <c r="AL82" s="229">
        <f t="shared" si="139"/>
        <v>0</v>
      </c>
      <c r="AM82" s="229">
        <f t="shared" si="139"/>
        <v>0</v>
      </c>
      <c r="AN82" s="229">
        <f t="shared" si="139"/>
        <v>0</v>
      </c>
      <c r="AO82" s="229">
        <f t="shared" si="139"/>
        <v>0</v>
      </c>
      <c r="AP82" s="229">
        <f t="shared" si="139"/>
        <v>4500</v>
      </c>
      <c r="AQ82" s="229">
        <f t="shared" si="139"/>
        <v>4500</v>
      </c>
      <c r="AR82" s="229">
        <f t="shared" si="139"/>
        <v>3750</v>
      </c>
      <c r="AS82" s="229">
        <f t="shared" si="139"/>
        <v>3500</v>
      </c>
      <c r="AT82" s="229">
        <f t="shared" si="139"/>
        <v>3500</v>
      </c>
      <c r="AU82" s="230"/>
      <c r="AV82" s="231"/>
    </row>
    <row r="83" spans="1:48" ht="15.6">
      <c r="A83" s="89" t="s">
        <v>100</v>
      </c>
      <c r="B83" s="49" t="s">
        <v>49</v>
      </c>
      <c r="C83" s="50" t="s">
        <v>85</v>
      </c>
      <c r="D83" s="50" t="s">
        <v>86</v>
      </c>
      <c r="E83" s="50" t="s">
        <v>87</v>
      </c>
      <c r="F83" s="49">
        <v>2016</v>
      </c>
      <c r="G83" s="51">
        <v>1950</v>
      </c>
      <c r="H83" s="51">
        <v>3</v>
      </c>
      <c r="I83" s="52">
        <v>2027</v>
      </c>
      <c r="J83" s="53">
        <f>I83+2</f>
        <v>2029</v>
      </c>
      <c r="K83" s="54">
        <v>3.69</v>
      </c>
      <c r="L83" s="49">
        <v>0.31</v>
      </c>
      <c r="M83" s="55">
        <v>0.1</v>
      </c>
      <c r="N83" s="56">
        <f>((K83*G83)*L83)*0.00220462*(1-M83)</f>
        <v>4.4258727555899995</v>
      </c>
      <c r="O83" s="57"/>
      <c r="P83" s="226">
        <f>P87*$N83</f>
        <v>15490.554644564998</v>
      </c>
      <c r="Q83" s="226">
        <f>Q87*$N83</f>
        <v>15490.554644564998</v>
      </c>
      <c r="R83" s="226">
        <f>R87*$N83</f>
        <v>13277.618266769998</v>
      </c>
      <c r="S83" s="226">
        <f>S87*$N83</f>
        <v>15490.554644564998</v>
      </c>
      <c r="T83" s="226">
        <f t="shared" ref="T83:AA83" si="140">T87*$N83</f>
        <v>17703.491022359998</v>
      </c>
      <c r="U83" s="226">
        <f t="shared" si="140"/>
        <v>17703.491022359998</v>
      </c>
      <c r="V83" s="226">
        <f t="shared" si="140"/>
        <v>19916.427400154997</v>
      </c>
      <c r="W83" s="226">
        <f t="shared" si="140"/>
        <v>0</v>
      </c>
      <c r="X83" s="226">
        <f t="shared" si="140"/>
        <v>0</v>
      </c>
      <c r="Y83" s="226">
        <f t="shared" si="140"/>
        <v>0</v>
      </c>
      <c r="Z83" s="226">
        <f t="shared" si="140"/>
        <v>0</v>
      </c>
      <c r="AA83" s="226">
        <f t="shared" si="140"/>
        <v>0</v>
      </c>
      <c r="AB83" s="227">
        <f>SUM(P83:AA83)</f>
        <v>115072.69164533999</v>
      </c>
      <c r="AC83" s="54">
        <v>0.05</v>
      </c>
      <c r="AD83" s="60"/>
      <c r="AE83" s="61"/>
      <c r="AF83" s="49">
        <v>0.31</v>
      </c>
      <c r="AG83" s="55">
        <v>0.3</v>
      </c>
      <c r="AH83" s="62">
        <f>((SUM(AC83:AE83)*G83)*AF83)*0.00220462*(1-AG83)</f>
        <v>4.6644247650000005E-2</v>
      </c>
      <c r="AI83" s="226">
        <f>AI87*$AH83</f>
        <v>163.25486677500001</v>
      </c>
      <c r="AJ83" s="226">
        <f t="shared" ref="AJ83:AT83" si="141">AJ87*$AH83</f>
        <v>163.25486677500001</v>
      </c>
      <c r="AK83" s="226">
        <f t="shared" si="141"/>
        <v>139.93274295000001</v>
      </c>
      <c r="AL83" s="226">
        <f t="shared" si="141"/>
        <v>163.25486677500001</v>
      </c>
      <c r="AM83" s="226">
        <f t="shared" si="141"/>
        <v>186.57699060000002</v>
      </c>
      <c r="AN83" s="226">
        <f t="shared" si="141"/>
        <v>186.57699060000002</v>
      </c>
      <c r="AO83" s="226">
        <f t="shared" si="141"/>
        <v>209.89911442500002</v>
      </c>
      <c r="AP83" s="226">
        <f t="shared" si="141"/>
        <v>0</v>
      </c>
      <c r="AQ83" s="226">
        <f t="shared" si="141"/>
        <v>0</v>
      </c>
      <c r="AR83" s="226">
        <f t="shared" si="141"/>
        <v>0</v>
      </c>
      <c r="AS83" s="226">
        <f t="shared" si="141"/>
        <v>0</v>
      </c>
      <c r="AT83" s="226">
        <f t="shared" si="141"/>
        <v>0</v>
      </c>
      <c r="AU83" s="227">
        <f>SUM(AI83:AT83)</f>
        <v>1212.7504389000001</v>
      </c>
      <c r="AV83" s="228">
        <f>AU83+AB83</f>
        <v>116285.44208423998</v>
      </c>
    </row>
    <row r="84" spans="1:48" ht="15.6">
      <c r="A84" s="89" t="s">
        <v>100</v>
      </c>
      <c r="B84" s="49" t="s">
        <v>49</v>
      </c>
      <c r="C84" s="50" t="s">
        <v>85</v>
      </c>
      <c r="D84" s="50" t="s">
        <v>86</v>
      </c>
      <c r="E84" s="50" t="s">
        <v>87</v>
      </c>
      <c r="F84" s="49">
        <v>2016</v>
      </c>
      <c r="G84" s="51">
        <v>1950</v>
      </c>
      <c r="H84" s="51">
        <v>3</v>
      </c>
      <c r="I84" s="52">
        <v>2027</v>
      </c>
      <c r="J84" s="53">
        <f>I84+2</f>
        <v>2029</v>
      </c>
      <c r="K84" s="54">
        <v>3.69</v>
      </c>
      <c r="L84" s="49">
        <v>0.31</v>
      </c>
      <c r="M84" s="55">
        <v>0.1</v>
      </c>
      <c r="N84" s="56">
        <f>((K84*G84)*L84)*0.00220462*(1-M84)</f>
        <v>4.4258727555899995</v>
      </c>
      <c r="O84" s="57"/>
      <c r="P84" s="226">
        <f>P87*$N84</f>
        <v>15490.554644564998</v>
      </c>
      <c r="Q84" s="226">
        <f>Q87*$N84</f>
        <v>15490.554644564998</v>
      </c>
      <c r="R84" s="226">
        <f>R87*$N84</f>
        <v>13277.618266769998</v>
      </c>
      <c r="S84" s="226">
        <f>S87*$N84</f>
        <v>15490.554644564998</v>
      </c>
      <c r="T84" s="226">
        <f t="shared" ref="T84:AA84" si="142">T87*$N84</f>
        <v>17703.491022359998</v>
      </c>
      <c r="U84" s="226">
        <f t="shared" si="142"/>
        <v>17703.491022359998</v>
      </c>
      <c r="V84" s="226">
        <f t="shared" si="142"/>
        <v>19916.427400154997</v>
      </c>
      <c r="W84" s="226">
        <f t="shared" si="142"/>
        <v>0</v>
      </c>
      <c r="X84" s="226">
        <f t="shared" si="142"/>
        <v>0</v>
      </c>
      <c r="Y84" s="226">
        <f t="shared" si="142"/>
        <v>0</v>
      </c>
      <c r="Z84" s="226">
        <f t="shared" si="142"/>
        <v>0</v>
      </c>
      <c r="AA84" s="226">
        <f t="shared" si="142"/>
        <v>0</v>
      </c>
      <c r="AB84" s="227">
        <f>SUM(P84:AA84)</f>
        <v>115072.69164533999</v>
      </c>
      <c r="AC84" s="54">
        <v>0.05</v>
      </c>
      <c r="AD84" s="60"/>
      <c r="AE84" s="61"/>
      <c r="AF84" s="49">
        <v>0.31</v>
      </c>
      <c r="AG84" s="55">
        <v>0.3</v>
      </c>
      <c r="AH84" s="62">
        <f>((SUM(AC84:AE84)*G84)*AF84)*0.00220462*(1-AG84)</f>
        <v>4.6644247650000005E-2</v>
      </c>
      <c r="AI84" s="226">
        <f>AI87*$AH84</f>
        <v>163.25486677500001</v>
      </c>
      <c r="AJ84" s="226">
        <f t="shared" ref="AJ84:AT84" si="143">AJ87*$AH84</f>
        <v>163.25486677500001</v>
      </c>
      <c r="AK84" s="226">
        <f t="shared" si="143"/>
        <v>139.93274295000001</v>
      </c>
      <c r="AL84" s="226">
        <f t="shared" si="143"/>
        <v>163.25486677500001</v>
      </c>
      <c r="AM84" s="226">
        <f t="shared" si="143"/>
        <v>186.57699060000002</v>
      </c>
      <c r="AN84" s="226">
        <f t="shared" si="143"/>
        <v>186.57699060000002</v>
      </c>
      <c r="AO84" s="226">
        <f t="shared" si="143"/>
        <v>209.89911442500002</v>
      </c>
      <c r="AP84" s="226">
        <f t="shared" si="143"/>
        <v>0</v>
      </c>
      <c r="AQ84" s="226">
        <f t="shared" si="143"/>
        <v>0</v>
      </c>
      <c r="AR84" s="226">
        <f t="shared" si="143"/>
        <v>0</v>
      </c>
      <c r="AS84" s="226">
        <f t="shared" si="143"/>
        <v>0</v>
      </c>
      <c r="AT84" s="226">
        <f t="shared" si="143"/>
        <v>0</v>
      </c>
      <c r="AU84" s="227">
        <f>SUM(AI84:AT84)</f>
        <v>1212.7504389000001</v>
      </c>
      <c r="AV84" s="228">
        <f>AU84+AB84</f>
        <v>116285.44208423998</v>
      </c>
    </row>
    <row r="85" spans="1:48" ht="15.6">
      <c r="A85" s="89" t="s">
        <v>100</v>
      </c>
      <c r="B85" s="49" t="s">
        <v>52</v>
      </c>
      <c r="C85" s="49" t="s">
        <v>53</v>
      </c>
      <c r="D85" s="50" t="s">
        <v>88</v>
      </c>
      <c r="E85" s="50" t="s">
        <v>89</v>
      </c>
      <c r="F85" s="49">
        <v>2014</v>
      </c>
      <c r="G85" s="51">
        <v>162</v>
      </c>
      <c r="H85" s="51">
        <v>3</v>
      </c>
      <c r="I85" s="52">
        <v>2026</v>
      </c>
      <c r="J85" s="53">
        <f>I85+2</f>
        <v>2028</v>
      </c>
      <c r="K85" s="54">
        <v>3.22</v>
      </c>
      <c r="L85" s="49">
        <v>0.39</v>
      </c>
      <c r="M85" s="55">
        <v>0.1</v>
      </c>
      <c r="N85" s="56">
        <f>((K85*G85)*L85)*0.00220462*(1-M85)</f>
        <v>0.40365630985680001</v>
      </c>
      <c r="O85" s="57"/>
      <c r="P85" s="226">
        <f>P87*$N85*0.66667</f>
        <v>941.8694323228151</v>
      </c>
      <c r="Q85" s="226">
        <f>Q87*$N85*0.66667</f>
        <v>941.8694323228151</v>
      </c>
      <c r="R85" s="226">
        <f>R87*$N85*0.66667</f>
        <v>807.3166562766985</v>
      </c>
      <c r="S85" s="226">
        <f>S87*$N85*0.66667</f>
        <v>941.8694323228151</v>
      </c>
      <c r="T85" s="226">
        <f t="shared" ref="T85:AA85" si="144">T87*$N85*0.66667</f>
        <v>1076.4222083689315</v>
      </c>
      <c r="U85" s="226">
        <f t="shared" si="144"/>
        <v>1076.4222083689315</v>
      </c>
      <c r="V85" s="226">
        <f t="shared" si="144"/>
        <v>1210.9749844150479</v>
      </c>
      <c r="W85" s="226">
        <f t="shared" si="144"/>
        <v>0</v>
      </c>
      <c r="X85" s="226">
        <f t="shared" si="144"/>
        <v>0</v>
      </c>
      <c r="Y85" s="226">
        <f t="shared" si="144"/>
        <v>0</v>
      </c>
      <c r="Z85" s="226">
        <f t="shared" si="144"/>
        <v>0</v>
      </c>
      <c r="AA85" s="226">
        <f t="shared" si="144"/>
        <v>0</v>
      </c>
      <c r="AB85" s="227">
        <f>SUM(P85:AA85)</f>
        <v>6996.7443543980553</v>
      </c>
      <c r="AC85" s="54">
        <v>7.0000000000000007E-2</v>
      </c>
      <c r="AD85" s="60"/>
      <c r="AE85" s="60"/>
      <c r="AF85" s="49">
        <v>0.39</v>
      </c>
      <c r="AG85" s="55">
        <v>0.3</v>
      </c>
      <c r="AH85" s="62">
        <f>((SUM(AC85:AE85)*G85)*AF85)*0.00220462*(1-AG85)</f>
        <v>6.8251066884000011E-3</v>
      </c>
      <c r="AI85" s="226">
        <f>AI87*$AH85*0.66667</f>
        <v>15.925328565844701</v>
      </c>
      <c r="AJ85" s="226">
        <f t="shared" ref="AJ85:AT85" si="145">AJ87*$AH85*0.66667</f>
        <v>15.925328565844701</v>
      </c>
      <c r="AK85" s="226">
        <f t="shared" si="145"/>
        <v>13.650281627866885</v>
      </c>
      <c r="AL85" s="226">
        <f t="shared" si="145"/>
        <v>15.925328565844701</v>
      </c>
      <c r="AM85" s="226">
        <f t="shared" si="145"/>
        <v>18.200375503822514</v>
      </c>
      <c r="AN85" s="226">
        <f t="shared" si="145"/>
        <v>18.200375503822514</v>
      </c>
      <c r="AO85" s="226">
        <f t="shared" si="145"/>
        <v>20.47542244180033</v>
      </c>
      <c r="AP85" s="226">
        <f t="shared" si="145"/>
        <v>0</v>
      </c>
      <c r="AQ85" s="226">
        <f t="shared" si="145"/>
        <v>0</v>
      </c>
      <c r="AR85" s="226">
        <f t="shared" si="145"/>
        <v>0</v>
      </c>
      <c r="AS85" s="226">
        <f t="shared" si="145"/>
        <v>0</v>
      </c>
      <c r="AT85" s="226">
        <f t="shared" si="145"/>
        <v>0</v>
      </c>
      <c r="AU85" s="227">
        <f>SUM(AI85:AT85)</f>
        <v>118.30244077484635</v>
      </c>
      <c r="AV85" s="228">
        <f>AU85+AB85</f>
        <v>7115.0467951729015</v>
      </c>
    </row>
    <row r="86" spans="1:48" ht="15.6">
      <c r="A86" s="89" t="s">
        <v>100</v>
      </c>
      <c r="B86" s="49" t="s">
        <v>52</v>
      </c>
      <c r="C86" s="49" t="s">
        <v>53</v>
      </c>
      <c r="D86" s="50" t="s">
        <v>88</v>
      </c>
      <c r="E86" s="50" t="s">
        <v>89</v>
      </c>
      <c r="F86" s="49">
        <v>2016</v>
      </c>
      <c r="G86" s="51">
        <v>162</v>
      </c>
      <c r="H86" s="51">
        <v>3</v>
      </c>
      <c r="I86" s="52">
        <v>2027</v>
      </c>
      <c r="J86" s="53">
        <f>I86+2</f>
        <v>2029</v>
      </c>
      <c r="K86" s="54">
        <v>3.22</v>
      </c>
      <c r="L86" s="49">
        <v>0.39</v>
      </c>
      <c r="M86" s="55">
        <v>0.1</v>
      </c>
      <c r="N86" s="56">
        <f>((K86*G86)*L86)*0.00220462*(1-M86)</f>
        <v>0.40365630985680001</v>
      </c>
      <c r="O86" s="57"/>
      <c r="P86" s="226">
        <f>P87*$N86*0.66667</f>
        <v>941.8694323228151</v>
      </c>
      <c r="Q86" s="226">
        <f>Q87*$N86*0.66667</f>
        <v>941.8694323228151</v>
      </c>
      <c r="R86" s="226">
        <f>R87*$N86*0.66667</f>
        <v>807.3166562766985</v>
      </c>
      <c r="S86" s="226">
        <f>S87*$N86*0.66667</f>
        <v>941.8694323228151</v>
      </c>
      <c r="T86" s="226">
        <f t="shared" ref="T86:AA86" si="146">T87*$N86*0.66667</f>
        <v>1076.4222083689315</v>
      </c>
      <c r="U86" s="226">
        <f t="shared" si="146"/>
        <v>1076.4222083689315</v>
      </c>
      <c r="V86" s="226">
        <f t="shared" si="146"/>
        <v>1210.9749844150479</v>
      </c>
      <c r="W86" s="226">
        <f t="shared" si="146"/>
        <v>0</v>
      </c>
      <c r="X86" s="226">
        <f t="shared" si="146"/>
        <v>0</v>
      </c>
      <c r="Y86" s="226">
        <f t="shared" si="146"/>
        <v>0</v>
      </c>
      <c r="Z86" s="226">
        <f t="shared" si="146"/>
        <v>0</v>
      </c>
      <c r="AA86" s="226">
        <f t="shared" si="146"/>
        <v>0</v>
      </c>
      <c r="AB86" s="227">
        <f>SUM(P86:AA86)</f>
        <v>6996.7443543980553</v>
      </c>
      <c r="AC86" s="54">
        <v>7.0000000000000007E-2</v>
      </c>
      <c r="AD86" s="60"/>
      <c r="AE86" s="60"/>
      <c r="AF86" s="49">
        <v>0.39</v>
      </c>
      <c r="AG86" s="55">
        <v>0.3</v>
      </c>
      <c r="AH86" s="62">
        <f>((SUM(AC86:AE86)*G86)*AF86)*0.00220462*(1-AG86)</f>
        <v>6.8251066884000011E-3</v>
      </c>
      <c r="AI86" s="226">
        <f>AI87*$AH86*0.66667</f>
        <v>15.925328565844701</v>
      </c>
      <c r="AJ86" s="226">
        <f t="shared" ref="AJ86:AT86" si="147">AJ87*$AH86*0.66667</f>
        <v>15.925328565844701</v>
      </c>
      <c r="AK86" s="226">
        <f t="shared" si="147"/>
        <v>13.650281627866885</v>
      </c>
      <c r="AL86" s="226">
        <f t="shared" si="147"/>
        <v>15.925328565844701</v>
      </c>
      <c r="AM86" s="226">
        <f t="shared" si="147"/>
        <v>18.200375503822514</v>
      </c>
      <c r="AN86" s="226">
        <f t="shared" si="147"/>
        <v>18.200375503822514</v>
      </c>
      <c r="AO86" s="226">
        <f t="shared" si="147"/>
        <v>20.47542244180033</v>
      </c>
      <c r="AP86" s="226">
        <f t="shared" si="147"/>
        <v>0</v>
      </c>
      <c r="AQ86" s="226">
        <f t="shared" si="147"/>
        <v>0</v>
      </c>
      <c r="AR86" s="226">
        <f t="shared" si="147"/>
        <v>0</v>
      </c>
      <c r="AS86" s="226">
        <f t="shared" si="147"/>
        <v>0</v>
      </c>
      <c r="AT86" s="226">
        <f t="shared" si="147"/>
        <v>0</v>
      </c>
      <c r="AU86" s="227">
        <f>SUM(AI86:AT86)</f>
        <v>118.30244077484635</v>
      </c>
      <c r="AV86" s="228">
        <f>AU86+AB86</f>
        <v>7115.0467951729015</v>
      </c>
    </row>
    <row r="87" spans="1:48" ht="30">
      <c r="A87" s="64" t="s">
        <v>101</v>
      </c>
      <c r="B87" s="65"/>
      <c r="C87" s="65" t="s">
        <v>57</v>
      </c>
      <c r="D87" s="66">
        <v>0.66700000000000004</v>
      </c>
      <c r="E87" s="67"/>
      <c r="F87" s="65"/>
      <c r="G87" s="68"/>
      <c r="H87" s="68"/>
      <c r="I87" s="69"/>
      <c r="J87" s="70"/>
      <c r="K87" s="71"/>
      <c r="L87" s="65"/>
      <c r="M87" s="66"/>
      <c r="N87" s="72"/>
      <c r="O87" s="73" t="s">
        <v>58</v>
      </c>
      <c r="P87" s="229">
        <v>3500</v>
      </c>
      <c r="Q87" s="229">
        <v>3500</v>
      </c>
      <c r="R87" s="229">
        <v>3000</v>
      </c>
      <c r="S87" s="229">
        <v>3500</v>
      </c>
      <c r="T87" s="229">
        <v>4000</v>
      </c>
      <c r="U87" s="229">
        <v>4000</v>
      </c>
      <c r="V87" s="229">
        <v>4500</v>
      </c>
      <c r="W87" s="229"/>
      <c r="X87" s="229"/>
      <c r="Y87" s="229"/>
      <c r="Z87" s="229"/>
      <c r="AA87" s="229"/>
      <c r="AB87" s="230"/>
      <c r="AC87" s="71"/>
      <c r="AD87" s="76"/>
      <c r="AE87" s="76"/>
      <c r="AF87" s="65"/>
      <c r="AG87" s="66"/>
      <c r="AH87" s="77"/>
      <c r="AI87" s="229">
        <f t="shared" ref="AI87:AT87" si="148">P87</f>
        <v>3500</v>
      </c>
      <c r="AJ87" s="229">
        <f t="shared" si="148"/>
        <v>3500</v>
      </c>
      <c r="AK87" s="229">
        <f t="shared" si="148"/>
        <v>3000</v>
      </c>
      <c r="AL87" s="229">
        <f t="shared" si="148"/>
        <v>3500</v>
      </c>
      <c r="AM87" s="229">
        <f t="shared" si="148"/>
        <v>4000</v>
      </c>
      <c r="AN87" s="229">
        <f t="shared" si="148"/>
        <v>4000</v>
      </c>
      <c r="AO87" s="229">
        <f t="shared" si="148"/>
        <v>4500</v>
      </c>
      <c r="AP87" s="229">
        <f t="shared" si="148"/>
        <v>0</v>
      </c>
      <c r="AQ87" s="229">
        <f t="shared" si="148"/>
        <v>0</v>
      </c>
      <c r="AR87" s="229">
        <f t="shared" si="148"/>
        <v>0</v>
      </c>
      <c r="AS87" s="229">
        <f t="shared" si="148"/>
        <v>0</v>
      </c>
      <c r="AT87" s="229">
        <f t="shared" si="148"/>
        <v>0</v>
      </c>
      <c r="AU87" s="230"/>
      <c r="AV87" s="231"/>
    </row>
    <row r="88" spans="1:48" ht="15.6">
      <c r="A88" s="89" t="s">
        <v>102</v>
      </c>
      <c r="B88" s="49" t="s">
        <v>49</v>
      </c>
      <c r="C88" s="50" t="s">
        <v>85</v>
      </c>
      <c r="D88" s="50" t="s">
        <v>92</v>
      </c>
      <c r="E88" s="50" t="s">
        <v>93</v>
      </c>
      <c r="F88" s="49">
        <v>2029</v>
      </c>
      <c r="G88" s="51">
        <v>2000</v>
      </c>
      <c r="H88" s="51" t="s">
        <v>66</v>
      </c>
      <c r="I88" s="81"/>
      <c r="J88" s="82"/>
      <c r="K88" s="54">
        <v>1.04</v>
      </c>
      <c r="L88" s="49">
        <v>0.31</v>
      </c>
      <c r="M88" s="55">
        <v>0</v>
      </c>
      <c r="N88" s="56">
        <f>((K88*G88)*L88)*0.00220462*(1-M88)</f>
        <v>1.4215389759999999</v>
      </c>
      <c r="O88" s="80"/>
      <c r="P88" s="226">
        <f>P92*$N88</f>
        <v>0</v>
      </c>
      <c r="Q88" s="226">
        <f>Q92*$N88</f>
        <v>0</v>
      </c>
      <c r="R88" s="226">
        <f>R92*$N88</f>
        <v>0</v>
      </c>
      <c r="S88" s="226">
        <f>S92*$N88</f>
        <v>0</v>
      </c>
      <c r="T88" s="226">
        <f t="shared" ref="T88:AA88" si="149">T92*$N88</f>
        <v>0</v>
      </c>
      <c r="U88" s="226">
        <f t="shared" si="149"/>
        <v>0</v>
      </c>
      <c r="V88" s="226">
        <f t="shared" si="149"/>
        <v>0</v>
      </c>
      <c r="W88" s="226">
        <f t="shared" si="149"/>
        <v>2132.3084639999997</v>
      </c>
      <c r="X88" s="226">
        <f t="shared" si="149"/>
        <v>6396.9253919999992</v>
      </c>
      <c r="Y88" s="226">
        <f t="shared" si="149"/>
        <v>5330.7711599999993</v>
      </c>
      <c r="Z88" s="226">
        <f t="shared" si="149"/>
        <v>4975.3864159999994</v>
      </c>
      <c r="AA88" s="226">
        <f t="shared" si="149"/>
        <v>4975.3864159999994</v>
      </c>
      <c r="AB88" s="227">
        <f>SUM(P88:AA88)</f>
        <v>23810.777847999998</v>
      </c>
      <c r="AC88" s="83"/>
      <c r="AD88" s="85">
        <v>5.0000000000000001E-3</v>
      </c>
      <c r="AE88" s="86"/>
      <c r="AF88" s="49">
        <v>0.31</v>
      </c>
      <c r="AG88" s="55">
        <v>0</v>
      </c>
      <c r="AH88" s="62">
        <f>((SUM(AC88:AE88)*G88)*AF88)*0.00220462*(1-AG88)</f>
        <v>6.8343220000000003E-3</v>
      </c>
      <c r="AI88" s="226">
        <f>AI92*$AH88</f>
        <v>0</v>
      </c>
      <c r="AJ88" s="226">
        <f t="shared" ref="AJ88:AT88" si="150">AJ92*$AH88</f>
        <v>0</v>
      </c>
      <c r="AK88" s="226">
        <f t="shared" si="150"/>
        <v>0</v>
      </c>
      <c r="AL88" s="226">
        <f t="shared" si="150"/>
        <v>0</v>
      </c>
      <c r="AM88" s="226">
        <f t="shared" si="150"/>
        <v>0</v>
      </c>
      <c r="AN88" s="226">
        <f t="shared" si="150"/>
        <v>0</v>
      </c>
      <c r="AO88" s="226">
        <f t="shared" si="150"/>
        <v>0</v>
      </c>
      <c r="AP88" s="226">
        <f t="shared" si="150"/>
        <v>10.251483</v>
      </c>
      <c r="AQ88" s="226">
        <f t="shared" si="150"/>
        <v>30.754449000000001</v>
      </c>
      <c r="AR88" s="226">
        <f t="shared" si="150"/>
        <v>25.628707500000001</v>
      </c>
      <c r="AS88" s="226">
        <f t="shared" si="150"/>
        <v>23.920127000000001</v>
      </c>
      <c r="AT88" s="226">
        <f t="shared" si="150"/>
        <v>23.920127000000001</v>
      </c>
      <c r="AU88" s="227">
        <f>SUM(AI88:AT88)</f>
        <v>114.47489350000001</v>
      </c>
      <c r="AV88" s="228">
        <f>AU88+AB88</f>
        <v>23925.252741499997</v>
      </c>
    </row>
    <row r="89" spans="1:48" ht="15.6">
      <c r="A89" s="89" t="s">
        <v>102</v>
      </c>
      <c r="B89" s="49" t="s">
        <v>49</v>
      </c>
      <c r="C89" s="50" t="s">
        <v>103</v>
      </c>
      <c r="D89" s="50" t="s">
        <v>92</v>
      </c>
      <c r="E89" s="50" t="s">
        <v>94</v>
      </c>
      <c r="F89" s="49">
        <v>2029</v>
      </c>
      <c r="G89" s="51">
        <v>2000</v>
      </c>
      <c r="H89" s="51" t="s">
        <v>66</v>
      </c>
      <c r="I89" s="81"/>
      <c r="J89" s="82"/>
      <c r="K89" s="54">
        <v>1.04</v>
      </c>
      <c r="L89" s="49">
        <v>0.31</v>
      </c>
      <c r="M89" s="55">
        <v>0</v>
      </c>
      <c r="N89" s="56">
        <f>((K89*G89)*L89)*0.00220462*(1-M89)</f>
        <v>1.4215389759999999</v>
      </c>
      <c r="O89" s="80"/>
      <c r="P89" s="226">
        <f>P92*$N89</f>
        <v>0</v>
      </c>
      <c r="Q89" s="226">
        <f>Q92*$N89</f>
        <v>0</v>
      </c>
      <c r="R89" s="226">
        <f>R92*$N89</f>
        <v>0</v>
      </c>
      <c r="S89" s="226">
        <f>S92*$N89</f>
        <v>0</v>
      </c>
      <c r="T89" s="226">
        <f t="shared" ref="T89:AA89" si="151">T92*$N89</f>
        <v>0</v>
      </c>
      <c r="U89" s="226">
        <f t="shared" si="151"/>
        <v>0</v>
      </c>
      <c r="V89" s="226">
        <f t="shared" si="151"/>
        <v>0</v>
      </c>
      <c r="W89" s="226">
        <f t="shared" si="151"/>
        <v>2132.3084639999997</v>
      </c>
      <c r="X89" s="226">
        <f t="shared" si="151"/>
        <v>6396.9253919999992</v>
      </c>
      <c r="Y89" s="226">
        <f t="shared" si="151"/>
        <v>5330.7711599999993</v>
      </c>
      <c r="Z89" s="226">
        <f t="shared" si="151"/>
        <v>4975.3864159999994</v>
      </c>
      <c r="AA89" s="226">
        <f t="shared" si="151"/>
        <v>4975.3864159999994</v>
      </c>
      <c r="AB89" s="227">
        <f>SUM(P89:AA89)</f>
        <v>23810.777847999998</v>
      </c>
      <c r="AC89" s="83"/>
      <c r="AD89" s="85">
        <v>5.0000000000000001E-3</v>
      </c>
      <c r="AE89" s="86"/>
      <c r="AF89" s="49">
        <v>0.31</v>
      </c>
      <c r="AG89" s="55">
        <v>0</v>
      </c>
      <c r="AH89" s="62">
        <f>((SUM(AC89:AE89)*G89)*AF89)*0.00220462*(1-AG89)</f>
        <v>6.8343220000000003E-3</v>
      </c>
      <c r="AI89" s="226">
        <f>AI92*$AH89</f>
        <v>0</v>
      </c>
      <c r="AJ89" s="226">
        <f t="shared" ref="AJ89:AT89" si="152">AJ92*$AH89</f>
        <v>0</v>
      </c>
      <c r="AK89" s="226">
        <f t="shared" si="152"/>
        <v>0</v>
      </c>
      <c r="AL89" s="226">
        <f t="shared" si="152"/>
        <v>0</v>
      </c>
      <c r="AM89" s="226">
        <f t="shared" si="152"/>
        <v>0</v>
      </c>
      <c r="AN89" s="226">
        <f t="shared" si="152"/>
        <v>0</v>
      </c>
      <c r="AO89" s="226">
        <f t="shared" si="152"/>
        <v>0</v>
      </c>
      <c r="AP89" s="226">
        <f t="shared" si="152"/>
        <v>10.251483</v>
      </c>
      <c r="AQ89" s="226">
        <f t="shared" si="152"/>
        <v>30.754449000000001</v>
      </c>
      <c r="AR89" s="226">
        <f t="shared" si="152"/>
        <v>25.628707500000001</v>
      </c>
      <c r="AS89" s="226">
        <f t="shared" si="152"/>
        <v>23.920127000000001</v>
      </c>
      <c r="AT89" s="226">
        <f t="shared" si="152"/>
        <v>23.920127000000001</v>
      </c>
      <c r="AU89" s="227">
        <f>SUM(AI89:AT89)</f>
        <v>114.47489350000001</v>
      </c>
      <c r="AV89" s="228">
        <f>AU89+AB89</f>
        <v>23925.252741499997</v>
      </c>
    </row>
    <row r="90" spans="1:48" ht="15.6">
      <c r="A90" s="89" t="s">
        <v>102</v>
      </c>
      <c r="B90" s="49" t="s">
        <v>52</v>
      </c>
      <c r="C90" s="49" t="s">
        <v>53</v>
      </c>
      <c r="D90" s="50" t="s">
        <v>61</v>
      </c>
      <c r="E90" s="50" t="s">
        <v>62</v>
      </c>
      <c r="F90" s="49">
        <v>2029</v>
      </c>
      <c r="G90" s="51">
        <v>162</v>
      </c>
      <c r="H90" s="51" t="s">
        <v>63</v>
      </c>
      <c r="I90" s="81"/>
      <c r="J90" s="82"/>
      <c r="K90" s="83">
        <v>3.22</v>
      </c>
      <c r="L90" s="49">
        <v>0.39</v>
      </c>
      <c r="M90" s="55">
        <v>0</v>
      </c>
      <c r="N90" s="56">
        <f>((K90*G90)*L90)*0.00220462*(1-M90)</f>
        <v>0.44850701095200002</v>
      </c>
      <c r="O90" s="80"/>
      <c r="P90" s="226">
        <f>P92*$N90*0.66667</f>
        <v>0</v>
      </c>
      <c r="Q90" s="226">
        <f>Q92*$N90*0.66667</f>
        <v>0</v>
      </c>
      <c r="R90" s="226">
        <f>R92*$N90*0.66667</f>
        <v>0</v>
      </c>
      <c r="S90" s="226">
        <f>S92*$N90*0.66667</f>
        <v>0</v>
      </c>
      <c r="T90" s="226">
        <f t="shared" ref="T90:AA90" si="153">T92*$N90*0.66667</f>
        <v>0</v>
      </c>
      <c r="U90" s="226">
        <f t="shared" si="153"/>
        <v>0</v>
      </c>
      <c r="V90" s="226">
        <f t="shared" si="153"/>
        <v>0</v>
      </c>
      <c r="W90" s="226">
        <f t="shared" si="153"/>
        <v>448.50925348705482</v>
      </c>
      <c r="X90" s="226">
        <f t="shared" si="153"/>
        <v>1345.5277604611642</v>
      </c>
      <c r="Y90" s="226">
        <f t="shared" si="153"/>
        <v>1121.2731337176369</v>
      </c>
      <c r="Z90" s="226">
        <f t="shared" si="153"/>
        <v>1046.5215914697944</v>
      </c>
      <c r="AA90" s="226">
        <f t="shared" si="153"/>
        <v>1046.5215914697944</v>
      </c>
      <c r="AB90" s="227">
        <f>SUM(P90:AA90)</f>
        <v>5008.3533306054451</v>
      </c>
      <c r="AC90" s="83"/>
      <c r="AD90" s="60"/>
      <c r="AE90" s="84">
        <v>1.2999999999999999E-2</v>
      </c>
      <c r="AF90" s="49">
        <v>0.39</v>
      </c>
      <c r="AG90" s="55">
        <v>0</v>
      </c>
      <c r="AH90" s="62">
        <f>((SUM(AC90:AE90)*G90)*AF90)*0.00220462*(1-AG90)</f>
        <v>1.8107425908E-3</v>
      </c>
      <c r="AI90" s="226">
        <f>AI92*$AH90*0.66667</f>
        <v>0</v>
      </c>
      <c r="AJ90" s="226">
        <f t="shared" ref="AJ90:AT90" si="154">AJ92*$AH90*0.66667</f>
        <v>0</v>
      </c>
      <c r="AK90" s="226">
        <f t="shared" si="154"/>
        <v>0</v>
      </c>
      <c r="AL90" s="226">
        <f t="shared" si="154"/>
        <v>0</v>
      </c>
      <c r="AM90" s="226">
        <f t="shared" si="154"/>
        <v>0</v>
      </c>
      <c r="AN90" s="226">
        <f t="shared" si="154"/>
        <v>0</v>
      </c>
      <c r="AO90" s="226">
        <f t="shared" si="154"/>
        <v>0</v>
      </c>
      <c r="AP90" s="226">
        <f t="shared" si="154"/>
        <v>1.8107516445129539</v>
      </c>
      <c r="AQ90" s="226">
        <f t="shared" si="154"/>
        <v>5.4322549335388617</v>
      </c>
      <c r="AR90" s="226">
        <f t="shared" si="154"/>
        <v>4.5268791112823852</v>
      </c>
      <c r="AS90" s="226">
        <f t="shared" si="154"/>
        <v>4.2250871705302258</v>
      </c>
      <c r="AT90" s="226">
        <f t="shared" si="154"/>
        <v>4.2250871705302258</v>
      </c>
      <c r="AU90" s="227">
        <f>SUM(AI90:AT90)</f>
        <v>20.220060030394652</v>
      </c>
      <c r="AV90" s="228">
        <f>AU90+AB90</f>
        <v>5028.57339063584</v>
      </c>
    </row>
    <row r="91" spans="1:48" ht="15.6">
      <c r="A91" s="89" t="s">
        <v>102</v>
      </c>
      <c r="B91" s="49" t="s">
        <v>52</v>
      </c>
      <c r="C91" s="49" t="s">
        <v>53</v>
      </c>
      <c r="D91" s="50" t="s">
        <v>61</v>
      </c>
      <c r="E91" s="50" t="s">
        <v>62</v>
      </c>
      <c r="F91" s="49">
        <v>2029</v>
      </c>
      <c r="G91" s="51">
        <v>162</v>
      </c>
      <c r="H91" s="51" t="s">
        <v>63</v>
      </c>
      <c r="I91" s="81"/>
      <c r="J91" s="82"/>
      <c r="K91" s="83">
        <v>3.22</v>
      </c>
      <c r="L91" s="49">
        <v>0.39</v>
      </c>
      <c r="M91" s="55">
        <v>0</v>
      </c>
      <c r="N91" s="56">
        <f>((K91*G91)*L91)*0.00220462*(1-M91)</f>
        <v>0.44850701095200002</v>
      </c>
      <c r="O91" s="80"/>
      <c r="P91" s="226">
        <f>P92*$N91*0.66667</f>
        <v>0</v>
      </c>
      <c r="Q91" s="226">
        <f>Q92*$N91*0.66667</f>
        <v>0</v>
      </c>
      <c r="R91" s="226">
        <f>R92*$N91*0.66667</f>
        <v>0</v>
      </c>
      <c r="S91" s="226">
        <f>S92*$N91*0.66667</f>
        <v>0</v>
      </c>
      <c r="T91" s="226">
        <f t="shared" ref="T91:AA91" si="155">T92*$N91*0.66667</f>
        <v>0</v>
      </c>
      <c r="U91" s="226">
        <f t="shared" si="155"/>
        <v>0</v>
      </c>
      <c r="V91" s="226">
        <f t="shared" si="155"/>
        <v>0</v>
      </c>
      <c r="W91" s="226">
        <f t="shared" si="155"/>
        <v>448.50925348705482</v>
      </c>
      <c r="X91" s="226">
        <f t="shared" si="155"/>
        <v>1345.5277604611642</v>
      </c>
      <c r="Y91" s="226">
        <f t="shared" si="155"/>
        <v>1121.2731337176369</v>
      </c>
      <c r="Z91" s="226">
        <f t="shared" si="155"/>
        <v>1046.5215914697944</v>
      </c>
      <c r="AA91" s="226">
        <f t="shared" si="155"/>
        <v>1046.5215914697944</v>
      </c>
      <c r="AB91" s="227">
        <f>SUM(P91:AA91)</f>
        <v>5008.3533306054451</v>
      </c>
      <c r="AC91" s="83"/>
      <c r="AD91" s="60"/>
      <c r="AE91" s="84">
        <v>1.2999999999999999E-2</v>
      </c>
      <c r="AF91" s="49">
        <v>0.39</v>
      </c>
      <c r="AG91" s="55">
        <v>0</v>
      </c>
      <c r="AH91" s="62">
        <f>((SUM(AC91:AE91)*G91)*AF91)*0.00220462*(1-AG91)</f>
        <v>1.8107425908E-3</v>
      </c>
      <c r="AI91" s="226">
        <f>AI92*$AH91*0.66667</f>
        <v>0</v>
      </c>
      <c r="AJ91" s="226">
        <f t="shared" ref="AJ91:AT91" si="156">AJ92*$AH91*0.66667</f>
        <v>0</v>
      </c>
      <c r="AK91" s="226">
        <f t="shared" si="156"/>
        <v>0</v>
      </c>
      <c r="AL91" s="226">
        <f t="shared" si="156"/>
        <v>0</v>
      </c>
      <c r="AM91" s="226">
        <f t="shared" si="156"/>
        <v>0</v>
      </c>
      <c r="AN91" s="226">
        <f t="shared" si="156"/>
        <v>0</v>
      </c>
      <c r="AO91" s="226">
        <f t="shared" si="156"/>
        <v>0</v>
      </c>
      <c r="AP91" s="226">
        <f t="shared" si="156"/>
        <v>1.8107516445129539</v>
      </c>
      <c r="AQ91" s="226">
        <f t="shared" si="156"/>
        <v>5.4322549335388617</v>
      </c>
      <c r="AR91" s="226">
        <f t="shared" si="156"/>
        <v>4.5268791112823852</v>
      </c>
      <c r="AS91" s="226">
        <f t="shared" si="156"/>
        <v>4.2250871705302258</v>
      </c>
      <c r="AT91" s="226">
        <f t="shared" si="156"/>
        <v>4.2250871705302258</v>
      </c>
      <c r="AU91" s="227">
        <f>SUM(AI91:AT91)</f>
        <v>20.220060030394652</v>
      </c>
      <c r="AV91" s="228">
        <f>AU91+AB91</f>
        <v>5028.57339063584</v>
      </c>
    </row>
    <row r="92" spans="1:48" ht="30">
      <c r="A92" s="64" t="s">
        <v>104</v>
      </c>
      <c r="B92" s="65"/>
      <c r="C92" s="65" t="s">
        <v>57</v>
      </c>
      <c r="D92" s="66">
        <v>0.66700000000000004</v>
      </c>
      <c r="E92" s="67"/>
      <c r="F92" s="65"/>
      <c r="G92" s="68"/>
      <c r="H92" s="68"/>
      <c r="I92" s="69"/>
      <c r="J92" s="70"/>
      <c r="K92" s="71"/>
      <c r="L92" s="65"/>
      <c r="M92" s="66"/>
      <c r="N92" s="72"/>
      <c r="O92" s="73" t="s">
        <v>58</v>
      </c>
      <c r="P92" s="229"/>
      <c r="Q92" s="229"/>
      <c r="R92" s="229"/>
      <c r="S92" s="229"/>
      <c r="T92" s="229"/>
      <c r="U92" s="229"/>
      <c r="V92" s="229"/>
      <c r="W92" s="229">
        <v>1500</v>
      </c>
      <c r="X92" s="229">
        <v>4500</v>
      </c>
      <c r="Y92" s="229">
        <v>3750</v>
      </c>
      <c r="Z92" s="229">
        <v>3500</v>
      </c>
      <c r="AA92" s="229">
        <v>3500</v>
      </c>
      <c r="AB92" s="230"/>
      <c r="AC92" s="71"/>
      <c r="AD92" s="76"/>
      <c r="AE92" s="76"/>
      <c r="AF92" s="65"/>
      <c r="AG92" s="66"/>
      <c r="AH92" s="77"/>
      <c r="AI92" s="229">
        <f t="shared" ref="AI92:AT92" si="157">P92</f>
        <v>0</v>
      </c>
      <c r="AJ92" s="229">
        <f t="shared" si="157"/>
        <v>0</v>
      </c>
      <c r="AK92" s="229">
        <f t="shared" si="157"/>
        <v>0</v>
      </c>
      <c r="AL92" s="229">
        <f t="shared" si="157"/>
        <v>0</v>
      </c>
      <c r="AM92" s="229">
        <f t="shared" si="157"/>
        <v>0</v>
      </c>
      <c r="AN92" s="229">
        <f t="shared" si="157"/>
        <v>0</v>
      </c>
      <c r="AO92" s="229">
        <f t="shared" si="157"/>
        <v>0</v>
      </c>
      <c r="AP92" s="229">
        <f t="shared" si="157"/>
        <v>1500</v>
      </c>
      <c r="AQ92" s="229">
        <f t="shared" si="157"/>
        <v>4500</v>
      </c>
      <c r="AR92" s="229">
        <f t="shared" si="157"/>
        <v>3750</v>
      </c>
      <c r="AS92" s="229">
        <f t="shared" si="157"/>
        <v>3500</v>
      </c>
      <c r="AT92" s="229">
        <f t="shared" si="157"/>
        <v>3500</v>
      </c>
      <c r="AU92" s="230"/>
      <c r="AV92" s="231"/>
    </row>
    <row r="93" spans="1:48" ht="15.6">
      <c r="A93" s="90" t="s">
        <v>105</v>
      </c>
      <c r="B93" s="49" t="s">
        <v>49</v>
      </c>
      <c r="C93" s="50" t="s">
        <v>85</v>
      </c>
      <c r="D93" s="50" t="s">
        <v>86</v>
      </c>
      <c r="E93" s="50" t="s">
        <v>87</v>
      </c>
      <c r="F93" s="49">
        <v>2016</v>
      </c>
      <c r="G93" s="51">
        <v>1950</v>
      </c>
      <c r="H93" s="51">
        <v>3</v>
      </c>
      <c r="I93" s="52">
        <v>2027</v>
      </c>
      <c r="J93" s="53">
        <f>I93+2</f>
        <v>2029</v>
      </c>
      <c r="K93" s="54">
        <v>3.69</v>
      </c>
      <c r="L93" s="49">
        <v>0.31</v>
      </c>
      <c r="M93" s="55">
        <v>0.1</v>
      </c>
      <c r="N93" s="56">
        <f>((K93*G93)*L93)*0.00220462*(1-M93)</f>
        <v>4.4258727555899995</v>
      </c>
      <c r="O93" s="57"/>
      <c r="P93" s="226">
        <f>P97*$N93</f>
        <v>15490.554644564998</v>
      </c>
      <c r="Q93" s="226">
        <f>Q97*$N93</f>
        <v>15490.554644564998</v>
      </c>
      <c r="R93" s="226">
        <f>R97*$N93</f>
        <v>13277.618266769998</v>
      </c>
      <c r="S93" s="226">
        <f>S97*$N93</f>
        <v>15490.554644564998</v>
      </c>
      <c r="T93" s="226">
        <f t="shared" ref="T93:AA93" si="158">T97*$N93</f>
        <v>17703.491022359998</v>
      </c>
      <c r="U93" s="226">
        <f t="shared" si="158"/>
        <v>17703.491022359998</v>
      </c>
      <c r="V93" s="226">
        <f t="shared" si="158"/>
        <v>19916.427400154997</v>
      </c>
      <c r="W93" s="226">
        <f t="shared" si="158"/>
        <v>0</v>
      </c>
      <c r="X93" s="226">
        <f t="shared" si="158"/>
        <v>0</v>
      </c>
      <c r="Y93" s="226">
        <f t="shared" si="158"/>
        <v>0</v>
      </c>
      <c r="Z93" s="226">
        <f t="shared" si="158"/>
        <v>0</v>
      </c>
      <c r="AA93" s="226">
        <f t="shared" si="158"/>
        <v>0</v>
      </c>
      <c r="AB93" s="227">
        <f>SUM(P93:AA93)</f>
        <v>115072.69164533999</v>
      </c>
      <c r="AC93" s="54">
        <v>0.05</v>
      </c>
      <c r="AD93" s="60"/>
      <c r="AE93" s="61"/>
      <c r="AF93" s="49">
        <v>0.31</v>
      </c>
      <c r="AG93" s="55">
        <v>0.3</v>
      </c>
      <c r="AH93" s="62">
        <f>((SUM(AC93:AE93)*G93)*AF93)*0.00220462*(1-AG93)</f>
        <v>4.6644247650000005E-2</v>
      </c>
      <c r="AI93" s="226">
        <f>AI97*$AH93</f>
        <v>163.25486677500001</v>
      </c>
      <c r="AJ93" s="226">
        <f t="shared" ref="AJ93:AT93" si="159">AJ97*$AH93</f>
        <v>163.25486677500001</v>
      </c>
      <c r="AK93" s="226">
        <f t="shared" si="159"/>
        <v>139.93274295000001</v>
      </c>
      <c r="AL93" s="226">
        <f t="shared" si="159"/>
        <v>163.25486677500001</v>
      </c>
      <c r="AM93" s="226">
        <f t="shared" si="159"/>
        <v>186.57699060000002</v>
      </c>
      <c r="AN93" s="226">
        <f t="shared" si="159"/>
        <v>186.57699060000002</v>
      </c>
      <c r="AO93" s="226">
        <f t="shared" si="159"/>
        <v>209.89911442500002</v>
      </c>
      <c r="AP93" s="226">
        <f t="shared" si="159"/>
        <v>0</v>
      </c>
      <c r="AQ93" s="226">
        <f t="shared" si="159"/>
        <v>0</v>
      </c>
      <c r="AR93" s="226">
        <f t="shared" si="159"/>
        <v>0</v>
      </c>
      <c r="AS93" s="226">
        <f t="shared" si="159"/>
        <v>0</v>
      </c>
      <c r="AT93" s="226">
        <f t="shared" si="159"/>
        <v>0</v>
      </c>
      <c r="AU93" s="227">
        <f>SUM(AI93:AT93)</f>
        <v>1212.7504389000001</v>
      </c>
      <c r="AV93" s="228">
        <f>AU93+AB93</f>
        <v>116285.44208423998</v>
      </c>
    </row>
    <row r="94" spans="1:48" ht="15.6">
      <c r="A94" s="90" t="s">
        <v>105</v>
      </c>
      <c r="B94" s="49" t="s">
        <v>49</v>
      </c>
      <c r="C94" s="50" t="s">
        <v>85</v>
      </c>
      <c r="D94" s="50" t="s">
        <v>86</v>
      </c>
      <c r="E94" s="50" t="s">
        <v>87</v>
      </c>
      <c r="F94" s="49">
        <v>2016</v>
      </c>
      <c r="G94" s="51">
        <v>1950</v>
      </c>
      <c r="H94" s="51">
        <v>3</v>
      </c>
      <c r="I94" s="52">
        <v>2027</v>
      </c>
      <c r="J94" s="53">
        <f>I94+2</f>
        <v>2029</v>
      </c>
      <c r="K94" s="54">
        <v>3.69</v>
      </c>
      <c r="L94" s="49">
        <v>0.31</v>
      </c>
      <c r="M94" s="55">
        <v>0.1</v>
      </c>
      <c r="N94" s="56">
        <f>((K94*G94)*L94)*0.00220462*(1-M94)</f>
        <v>4.4258727555899995</v>
      </c>
      <c r="O94" s="57"/>
      <c r="P94" s="226">
        <f>P97*$N94</f>
        <v>15490.554644564998</v>
      </c>
      <c r="Q94" s="226">
        <f>Q97*$N94</f>
        <v>15490.554644564998</v>
      </c>
      <c r="R94" s="226">
        <f>R97*$N94</f>
        <v>13277.618266769998</v>
      </c>
      <c r="S94" s="226">
        <f>S97*$N94</f>
        <v>15490.554644564998</v>
      </c>
      <c r="T94" s="226">
        <f t="shared" ref="T94:AA94" si="160">T97*$N94</f>
        <v>17703.491022359998</v>
      </c>
      <c r="U94" s="226">
        <f t="shared" si="160"/>
        <v>17703.491022359998</v>
      </c>
      <c r="V94" s="226">
        <f t="shared" si="160"/>
        <v>19916.427400154997</v>
      </c>
      <c r="W94" s="226">
        <f t="shared" si="160"/>
        <v>0</v>
      </c>
      <c r="X94" s="226">
        <f t="shared" si="160"/>
        <v>0</v>
      </c>
      <c r="Y94" s="226">
        <f t="shared" si="160"/>
        <v>0</v>
      </c>
      <c r="Z94" s="226">
        <f t="shared" si="160"/>
        <v>0</v>
      </c>
      <c r="AA94" s="226">
        <f t="shared" si="160"/>
        <v>0</v>
      </c>
      <c r="AB94" s="227">
        <f>SUM(P94:AA94)</f>
        <v>115072.69164533999</v>
      </c>
      <c r="AC94" s="54">
        <v>0.05</v>
      </c>
      <c r="AD94" s="60"/>
      <c r="AE94" s="61"/>
      <c r="AF94" s="49">
        <v>0.31</v>
      </c>
      <c r="AG94" s="55">
        <v>0.3</v>
      </c>
      <c r="AH94" s="62">
        <f>((SUM(AC94:AE94)*G94)*AF94)*0.00220462*(1-AG94)</f>
        <v>4.6644247650000005E-2</v>
      </c>
      <c r="AI94" s="226">
        <f>AI97*$AH94</f>
        <v>163.25486677500001</v>
      </c>
      <c r="AJ94" s="226">
        <f t="shared" ref="AJ94:AT94" si="161">AJ97*$AH94</f>
        <v>163.25486677500001</v>
      </c>
      <c r="AK94" s="226">
        <f t="shared" si="161"/>
        <v>139.93274295000001</v>
      </c>
      <c r="AL94" s="226">
        <f t="shared" si="161"/>
        <v>163.25486677500001</v>
      </c>
      <c r="AM94" s="226">
        <f t="shared" si="161"/>
        <v>186.57699060000002</v>
      </c>
      <c r="AN94" s="226">
        <f t="shared" si="161"/>
        <v>186.57699060000002</v>
      </c>
      <c r="AO94" s="226">
        <f t="shared" si="161"/>
        <v>209.89911442500002</v>
      </c>
      <c r="AP94" s="226">
        <f t="shared" si="161"/>
        <v>0</v>
      </c>
      <c r="AQ94" s="226">
        <f t="shared" si="161"/>
        <v>0</v>
      </c>
      <c r="AR94" s="226">
        <f t="shared" si="161"/>
        <v>0</v>
      </c>
      <c r="AS94" s="226">
        <f t="shared" si="161"/>
        <v>0</v>
      </c>
      <c r="AT94" s="226">
        <f t="shared" si="161"/>
        <v>0</v>
      </c>
      <c r="AU94" s="227">
        <f>SUM(AI94:AT94)</f>
        <v>1212.7504389000001</v>
      </c>
      <c r="AV94" s="228">
        <f>AU94+AB94</f>
        <v>116285.44208423998</v>
      </c>
    </row>
    <row r="95" spans="1:48" ht="15.6">
      <c r="A95" s="90" t="s">
        <v>105</v>
      </c>
      <c r="B95" s="49" t="s">
        <v>52</v>
      </c>
      <c r="C95" s="49" t="s">
        <v>53</v>
      </c>
      <c r="D95" s="50" t="s">
        <v>88</v>
      </c>
      <c r="E95" s="50" t="s">
        <v>89</v>
      </c>
      <c r="F95" s="49">
        <v>2017</v>
      </c>
      <c r="G95" s="51">
        <v>162</v>
      </c>
      <c r="H95" s="51">
        <v>3</v>
      </c>
      <c r="I95" s="52">
        <v>2027</v>
      </c>
      <c r="J95" s="53">
        <f>I95+2</f>
        <v>2029</v>
      </c>
      <c r="K95" s="54">
        <v>3.22</v>
      </c>
      <c r="L95" s="49">
        <v>0.39</v>
      </c>
      <c r="M95" s="55">
        <v>0.1</v>
      </c>
      <c r="N95" s="56">
        <f>((K95*G95)*L95)*0.00220462*(1-M95)</f>
        <v>0.40365630985680001</v>
      </c>
      <c r="O95" s="57"/>
      <c r="P95" s="226">
        <f>P97*$N95*0.66667</f>
        <v>941.8694323228151</v>
      </c>
      <c r="Q95" s="226">
        <f>Q97*$N95*0.66667</f>
        <v>941.8694323228151</v>
      </c>
      <c r="R95" s="226">
        <f>R97*$N95*0.66667</f>
        <v>807.3166562766985</v>
      </c>
      <c r="S95" s="226">
        <f>S97*$N95*0.66667</f>
        <v>941.8694323228151</v>
      </c>
      <c r="T95" s="226">
        <f t="shared" ref="T95:AA95" si="162">T97*$N95*0.66667</f>
        <v>1076.4222083689315</v>
      </c>
      <c r="U95" s="226">
        <f t="shared" si="162"/>
        <v>1076.4222083689315</v>
      </c>
      <c r="V95" s="226">
        <f t="shared" si="162"/>
        <v>1210.9749844150479</v>
      </c>
      <c r="W95" s="226">
        <f t="shared" si="162"/>
        <v>0</v>
      </c>
      <c r="X95" s="226">
        <f t="shared" si="162"/>
        <v>0</v>
      </c>
      <c r="Y95" s="226">
        <f t="shared" si="162"/>
        <v>0</v>
      </c>
      <c r="Z95" s="226">
        <f t="shared" si="162"/>
        <v>0</v>
      </c>
      <c r="AA95" s="226">
        <f t="shared" si="162"/>
        <v>0</v>
      </c>
      <c r="AB95" s="227">
        <f>SUM(P95:AA95)</f>
        <v>6996.7443543980553</v>
      </c>
      <c r="AC95" s="54">
        <v>7.0000000000000007E-2</v>
      </c>
      <c r="AD95" s="60"/>
      <c r="AE95" s="60"/>
      <c r="AF95" s="49">
        <v>0.39</v>
      </c>
      <c r="AG95" s="55">
        <v>0.3</v>
      </c>
      <c r="AH95" s="62">
        <f>((SUM(AC95:AE95)*G95)*AF95)*0.00220462*(1-AG95)</f>
        <v>6.8251066884000011E-3</v>
      </c>
      <c r="AI95" s="226">
        <f>AI97*$AH95*0.66667</f>
        <v>15.925328565844701</v>
      </c>
      <c r="AJ95" s="226">
        <f t="shared" ref="AJ95:AT95" si="163">AJ97*$AH95*0.66667</f>
        <v>15.925328565844701</v>
      </c>
      <c r="AK95" s="226">
        <f t="shared" si="163"/>
        <v>13.650281627866885</v>
      </c>
      <c r="AL95" s="226">
        <f t="shared" si="163"/>
        <v>15.925328565844701</v>
      </c>
      <c r="AM95" s="226">
        <f t="shared" si="163"/>
        <v>18.200375503822514</v>
      </c>
      <c r="AN95" s="226">
        <f t="shared" si="163"/>
        <v>18.200375503822514</v>
      </c>
      <c r="AO95" s="226">
        <f t="shared" si="163"/>
        <v>20.47542244180033</v>
      </c>
      <c r="AP95" s="226">
        <f t="shared" si="163"/>
        <v>0</v>
      </c>
      <c r="AQ95" s="226">
        <f t="shared" si="163"/>
        <v>0</v>
      </c>
      <c r="AR95" s="226">
        <f t="shared" si="163"/>
        <v>0</v>
      </c>
      <c r="AS95" s="226">
        <f t="shared" si="163"/>
        <v>0</v>
      </c>
      <c r="AT95" s="226">
        <f t="shared" si="163"/>
        <v>0</v>
      </c>
      <c r="AU95" s="227">
        <f>SUM(AI95:AT95)</f>
        <v>118.30244077484635</v>
      </c>
      <c r="AV95" s="228">
        <f>AU95+AB95</f>
        <v>7115.0467951729015</v>
      </c>
    </row>
    <row r="96" spans="1:48" ht="15.6">
      <c r="A96" s="90" t="s">
        <v>105</v>
      </c>
      <c r="B96" s="49" t="s">
        <v>52</v>
      </c>
      <c r="C96" s="49" t="s">
        <v>53</v>
      </c>
      <c r="D96" s="50" t="s">
        <v>88</v>
      </c>
      <c r="E96" s="50" t="s">
        <v>89</v>
      </c>
      <c r="F96" s="49">
        <v>2017</v>
      </c>
      <c r="G96" s="51">
        <v>162</v>
      </c>
      <c r="H96" s="51">
        <v>3</v>
      </c>
      <c r="I96" s="52">
        <v>2027</v>
      </c>
      <c r="J96" s="53">
        <f>I96+2</f>
        <v>2029</v>
      </c>
      <c r="K96" s="54">
        <v>3.22</v>
      </c>
      <c r="L96" s="49">
        <v>0.39</v>
      </c>
      <c r="M96" s="55">
        <v>0.1</v>
      </c>
      <c r="N96" s="56">
        <f>((K96*G96)*L96)*0.00220462*(1-M96)</f>
        <v>0.40365630985680001</v>
      </c>
      <c r="O96" s="57"/>
      <c r="P96" s="226">
        <f>P97*$N96*0.66667</f>
        <v>941.8694323228151</v>
      </c>
      <c r="Q96" s="226">
        <f>Q97*$N96*0.66667</f>
        <v>941.8694323228151</v>
      </c>
      <c r="R96" s="226">
        <f>R97*$N96*0.66667</f>
        <v>807.3166562766985</v>
      </c>
      <c r="S96" s="226">
        <f>S97*$N96*0.66667</f>
        <v>941.8694323228151</v>
      </c>
      <c r="T96" s="226">
        <f t="shared" ref="T96:AA96" si="164">T97*$N96*0.66667</f>
        <v>1076.4222083689315</v>
      </c>
      <c r="U96" s="226">
        <f t="shared" si="164"/>
        <v>1076.4222083689315</v>
      </c>
      <c r="V96" s="226">
        <f t="shared" si="164"/>
        <v>1210.9749844150479</v>
      </c>
      <c r="W96" s="226">
        <f t="shared" si="164"/>
        <v>0</v>
      </c>
      <c r="X96" s="226">
        <f t="shared" si="164"/>
        <v>0</v>
      </c>
      <c r="Y96" s="226">
        <f t="shared" si="164"/>
        <v>0</v>
      </c>
      <c r="Z96" s="226">
        <f t="shared" si="164"/>
        <v>0</v>
      </c>
      <c r="AA96" s="226">
        <f t="shared" si="164"/>
        <v>0</v>
      </c>
      <c r="AB96" s="227">
        <f>SUM(P96:AA96)</f>
        <v>6996.7443543980553</v>
      </c>
      <c r="AC96" s="54">
        <v>7.0000000000000007E-2</v>
      </c>
      <c r="AD96" s="60"/>
      <c r="AE96" s="60"/>
      <c r="AF96" s="49">
        <v>0.39</v>
      </c>
      <c r="AG96" s="55">
        <v>0.3</v>
      </c>
      <c r="AH96" s="62">
        <f>((SUM(AC96:AE96)*G96)*AF96)*0.00220462*(1-AG96)</f>
        <v>6.8251066884000011E-3</v>
      </c>
      <c r="AI96" s="226">
        <f>AI97*$AH96*0.66667</f>
        <v>15.925328565844701</v>
      </c>
      <c r="AJ96" s="226">
        <f t="shared" ref="AJ96:AT96" si="165">AJ97*$AH96*0.66667</f>
        <v>15.925328565844701</v>
      </c>
      <c r="AK96" s="226">
        <f t="shared" si="165"/>
        <v>13.650281627866885</v>
      </c>
      <c r="AL96" s="226">
        <f t="shared" si="165"/>
        <v>15.925328565844701</v>
      </c>
      <c r="AM96" s="226">
        <f t="shared" si="165"/>
        <v>18.200375503822514</v>
      </c>
      <c r="AN96" s="226">
        <f t="shared" si="165"/>
        <v>18.200375503822514</v>
      </c>
      <c r="AO96" s="226">
        <f t="shared" si="165"/>
        <v>20.47542244180033</v>
      </c>
      <c r="AP96" s="226">
        <f t="shared" si="165"/>
        <v>0</v>
      </c>
      <c r="AQ96" s="226">
        <f t="shared" si="165"/>
        <v>0</v>
      </c>
      <c r="AR96" s="226">
        <f t="shared" si="165"/>
        <v>0</v>
      </c>
      <c r="AS96" s="226">
        <f t="shared" si="165"/>
        <v>0</v>
      </c>
      <c r="AT96" s="226">
        <f t="shared" si="165"/>
        <v>0</v>
      </c>
      <c r="AU96" s="227">
        <f>SUM(AI96:AT96)</f>
        <v>118.30244077484635</v>
      </c>
      <c r="AV96" s="228">
        <f>AU96+AB96</f>
        <v>7115.0467951729015</v>
      </c>
    </row>
    <row r="97" spans="1:48" ht="30">
      <c r="A97" s="64" t="s">
        <v>106</v>
      </c>
      <c r="B97" s="65"/>
      <c r="C97" s="65" t="s">
        <v>57</v>
      </c>
      <c r="D97" s="66">
        <v>0.66700000000000004</v>
      </c>
      <c r="E97" s="67"/>
      <c r="F97" s="65"/>
      <c r="G97" s="68"/>
      <c r="H97" s="68"/>
      <c r="I97" s="69"/>
      <c r="J97" s="70"/>
      <c r="K97" s="71"/>
      <c r="L97" s="65"/>
      <c r="M97" s="66"/>
      <c r="N97" s="72"/>
      <c r="O97" s="73" t="s">
        <v>58</v>
      </c>
      <c r="P97" s="229">
        <v>3500</v>
      </c>
      <c r="Q97" s="229">
        <v>3500</v>
      </c>
      <c r="R97" s="229">
        <v>3000</v>
      </c>
      <c r="S97" s="229">
        <v>3500</v>
      </c>
      <c r="T97" s="229">
        <v>4000</v>
      </c>
      <c r="U97" s="229">
        <v>4000</v>
      </c>
      <c r="V97" s="229">
        <v>4500</v>
      </c>
      <c r="W97" s="229"/>
      <c r="X97" s="229"/>
      <c r="Y97" s="229"/>
      <c r="Z97" s="229"/>
      <c r="AA97" s="229"/>
      <c r="AB97" s="230"/>
      <c r="AC97" s="71"/>
      <c r="AD97" s="76"/>
      <c r="AE97" s="76"/>
      <c r="AF97" s="65"/>
      <c r="AG97" s="66"/>
      <c r="AH97" s="77"/>
      <c r="AI97" s="229">
        <f t="shared" ref="AI97:AT97" si="166">P97</f>
        <v>3500</v>
      </c>
      <c r="AJ97" s="229">
        <f t="shared" si="166"/>
        <v>3500</v>
      </c>
      <c r="AK97" s="229">
        <f t="shared" si="166"/>
        <v>3000</v>
      </c>
      <c r="AL97" s="229">
        <f t="shared" si="166"/>
        <v>3500</v>
      </c>
      <c r="AM97" s="229">
        <f t="shared" si="166"/>
        <v>4000</v>
      </c>
      <c r="AN97" s="229">
        <f t="shared" si="166"/>
        <v>4000</v>
      </c>
      <c r="AO97" s="229">
        <f t="shared" si="166"/>
        <v>4500</v>
      </c>
      <c r="AP97" s="229">
        <f t="shared" si="166"/>
        <v>0</v>
      </c>
      <c r="AQ97" s="229">
        <f t="shared" si="166"/>
        <v>0</v>
      </c>
      <c r="AR97" s="229">
        <f t="shared" si="166"/>
        <v>0</v>
      </c>
      <c r="AS97" s="229">
        <f t="shared" si="166"/>
        <v>0</v>
      </c>
      <c r="AT97" s="229">
        <f t="shared" si="166"/>
        <v>0</v>
      </c>
      <c r="AU97" s="230"/>
      <c r="AV97" s="231"/>
    </row>
    <row r="98" spans="1:48" ht="15.6">
      <c r="A98" s="90" t="s">
        <v>107</v>
      </c>
      <c r="B98" s="49" t="s">
        <v>49</v>
      </c>
      <c r="C98" s="50" t="s">
        <v>85</v>
      </c>
      <c r="D98" s="50" t="s">
        <v>92</v>
      </c>
      <c r="E98" s="50" t="s">
        <v>93</v>
      </c>
      <c r="F98" s="49">
        <v>2029</v>
      </c>
      <c r="G98" s="51">
        <v>2000</v>
      </c>
      <c r="H98" s="51" t="s">
        <v>66</v>
      </c>
      <c r="I98" s="81"/>
      <c r="J98" s="82"/>
      <c r="K98" s="54">
        <v>1.04</v>
      </c>
      <c r="L98" s="49">
        <v>0.31</v>
      </c>
      <c r="M98" s="55">
        <v>0</v>
      </c>
      <c r="N98" s="56">
        <f>((K98*G98)*L98)*0.00220462*(1-M98)</f>
        <v>1.4215389759999999</v>
      </c>
      <c r="O98" s="80"/>
      <c r="P98" s="226">
        <f>P102*$N98</f>
        <v>0</v>
      </c>
      <c r="Q98" s="226">
        <f>Q102*$N98</f>
        <v>0</v>
      </c>
      <c r="R98" s="226">
        <f>R102*$N98</f>
        <v>0</v>
      </c>
      <c r="S98" s="226">
        <f>S102*$N98</f>
        <v>0</v>
      </c>
      <c r="T98" s="226">
        <f t="shared" ref="T98:AA98" si="167">T102*$N98</f>
        <v>0</v>
      </c>
      <c r="U98" s="226">
        <f t="shared" si="167"/>
        <v>0</v>
      </c>
      <c r="V98" s="226">
        <f t="shared" si="167"/>
        <v>0</v>
      </c>
      <c r="W98" s="226">
        <f t="shared" si="167"/>
        <v>2843.0779519999996</v>
      </c>
      <c r="X98" s="226">
        <f t="shared" si="167"/>
        <v>6396.9253919999992</v>
      </c>
      <c r="Y98" s="226">
        <f t="shared" si="167"/>
        <v>5330.7711599999993</v>
      </c>
      <c r="Z98" s="226">
        <f t="shared" si="167"/>
        <v>4975.3864159999994</v>
      </c>
      <c r="AA98" s="226">
        <f t="shared" si="167"/>
        <v>4975.3864159999994</v>
      </c>
      <c r="AB98" s="227">
        <f>SUM(P98:AA98)</f>
        <v>24521.547335999996</v>
      </c>
      <c r="AC98" s="83"/>
      <c r="AD98" s="85">
        <v>5.0000000000000001E-3</v>
      </c>
      <c r="AE98" s="86"/>
      <c r="AF98" s="49">
        <v>0.31</v>
      </c>
      <c r="AG98" s="55">
        <v>0</v>
      </c>
      <c r="AH98" s="62">
        <f>((SUM(AC98:AE98)*G98)*AF98)*0.00220462*(1-AG98)</f>
        <v>6.8343220000000003E-3</v>
      </c>
      <c r="AI98" s="226">
        <f>AI102*$AH98</f>
        <v>0</v>
      </c>
      <c r="AJ98" s="226">
        <f t="shared" ref="AJ98:AT98" si="168">AJ102*$AH98</f>
        <v>0</v>
      </c>
      <c r="AK98" s="226">
        <f t="shared" si="168"/>
        <v>0</v>
      </c>
      <c r="AL98" s="226">
        <f t="shared" si="168"/>
        <v>0</v>
      </c>
      <c r="AM98" s="226">
        <f t="shared" si="168"/>
        <v>0</v>
      </c>
      <c r="AN98" s="226">
        <f t="shared" si="168"/>
        <v>0</v>
      </c>
      <c r="AO98" s="226">
        <f t="shared" si="168"/>
        <v>0</v>
      </c>
      <c r="AP98" s="226">
        <f t="shared" si="168"/>
        <v>13.668644</v>
      </c>
      <c r="AQ98" s="226">
        <f t="shared" si="168"/>
        <v>30.754449000000001</v>
      </c>
      <c r="AR98" s="226">
        <f t="shared" si="168"/>
        <v>25.628707500000001</v>
      </c>
      <c r="AS98" s="226">
        <f t="shared" si="168"/>
        <v>23.920127000000001</v>
      </c>
      <c r="AT98" s="226">
        <f t="shared" si="168"/>
        <v>23.920127000000001</v>
      </c>
      <c r="AU98" s="227">
        <f>SUM(AI98:AT98)</f>
        <v>117.8920545</v>
      </c>
      <c r="AV98" s="228">
        <f>AU98+AB98</f>
        <v>24639.439390499996</v>
      </c>
    </row>
    <row r="99" spans="1:48" ht="15.6">
      <c r="A99" s="90" t="s">
        <v>107</v>
      </c>
      <c r="B99" s="49" t="s">
        <v>49</v>
      </c>
      <c r="C99" s="50" t="s">
        <v>85</v>
      </c>
      <c r="D99" s="50" t="s">
        <v>92</v>
      </c>
      <c r="E99" s="50" t="s">
        <v>94</v>
      </c>
      <c r="F99" s="49">
        <v>2029</v>
      </c>
      <c r="G99" s="51">
        <v>2000</v>
      </c>
      <c r="H99" s="51" t="s">
        <v>66</v>
      </c>
      <c r="I99" s="81"/>
      <c r="J99" s="82"/>
      <c r="K99" s="54">
        <v>1.04</v>
      </c>
      <c r="L99" s="49">
        <v>0.31</v>
      </c>
      <c r="M99" s="55">
        <v>0</v>
      </c>
      <c r="N99" s="56">
        <f>((K99*G99)*L99)*0.00220462*(1-M99)</f>
        <v>1.4215389759999999</v>
      </c>
      <c r="O99" s="80"/>
      <c r="P99" s="226">
        <f>P102*$N99</f>
        <v>0</v>
      </c>
      <c r="Q99" s="226">
        <f>Q102*$N99</f>
        <v>0</v>
      </c>
      <c r="R99" s="226">
        <f>R102*$N99</f>
        <v>0</v>
      </c>
      <c r="S99" s="226">
        <f>S102*$N99</f>
        <v>0</v>
      </c>
      <c r="T99" s="226">
        <f t="shared" ref="T99:AA99" si="169">T102*$N99</f>
        <v>0</v>
      </c>
      <c r="U99" s="226">
        <f t="shared" si="169"/>
        <v>0</v>
      </c>
      <c r="V99" s="226">
        <f t="shared" si="169"/>
        <v>0</v>
      </c>
      <c r="W99" s="226">
        <f t="shared" si="169"/>
        <v>2843.0779519999996</v>
      </c>
      <c r="X99" s="226">
        <f t="shared" si="169"/>
        <v>6396.9253919999992</v>
      </c>
      <c r="Y99" s="226">
        <f t="shared" si="169"/>
        <v>5330.7711599999993</v>
      </c>
      <c r="Z99" s="226">
        <f t="shared" si="169"/>
        <v>4975.3864159999994</v>
      </c>
      <c r="AA99" s="226">
        <f t="shared" si="169"/>
        <v>4975.3864159999994</v>
      </c>
      <c r="AB99" s="227">
        <f>SUM(P99:AA99)</f>
        <v>24521.547335999996</v>
      </c>
      <c r="AC99" s="83"/>
      <c r="AD99" s="85">
        <v>5.0000000000000001E-3</v>
      </c>
      <c r="AE99" s="86"/>
      <c r="AF99" s="49">
        <v>0.31</v>
      </c>
      <c r="AG99" s="55">
        <v>0</v>
      </c>
      <c r="AH99" s="62">
        <f>((SUM(AC99:AE99)*G99)*AF99)*0.00220462*(1-AG99)</f>
        <v>6.8343220000000003E-3</v>
      </c>
      <c r="AI99" s="226">
        <f>AI102*$AH99</f>
        <v>0</v>
      </c>
      <c r="AJ99" s="226">
        <f t="shared" ref="AJ99:AT99" si="170">AJ102*$AH99</f>
        <v>0</v>
      </c>
      <c r="AK99" s="226">
        <f t="shared" si="170"/>
        <v>0</v>
      </c>
      <c r="AL99" s="226">
        <f t="shared" si="170"/>
        <v>0</v>
      </c>
      <c r="AM99" s="226">
        <f t="shared" si="170"/>
        <v>0</v>
      </c>
      <c r="AN99" s="226">
        <f t="shared" si="170"/>
        <v>0</v>
      </c>
      <c r="AO99" s="226">
        <f t="shared" si="170"/>
        <v>0</v>
      </c>
      <c r="AP99" s="226">
        <f t="shared" si="170"/>
        <v>13.668644</v>
      </c>
      <c r="AQ99" s="226">
        <f t="shared" si="170"/>
        <v>30.754449000000001</v>
      </c>
      <c r="AR99" s="226">
        <f t="shared" si="170"/>
        <v>25.628707500000001</v>
      </c>
      <c r="AS99" s="226">
        <f t="shared" si="170"/>
        <v>23.920127000000001</v>
      </c>
      <c r="AT99" s="226">
        <f t="shared" si="170"/>
        <v>23.920127000000001</v>
      </c>
      <c r="AU99" s="227">
        <f>SUM(AI99:AT99)</f>
        <v>117.8920545</v>
      </c>
      <c r="AV99" s="228">
        <f>AU99+AB99</f>
        <v>24639.439390499996</v>
      </c>
    </row>
    <row r="100" spans="1:48" ht="15.6">
      <c r="A100" s="90" t="s">
        <v>107</v>
      </c>
      <c r="B100" s="49" t="s">
        <v>52</v>
      </c>
      <c r="C100" s="49" t="s">
        <v>53</v>
      </c>
      <c r="D100" s="50" t="s">
        <v>61</v>
      </c>
      <c r="E100" s="50" t="s">
        <v>62</v>
      </c>
      <c r="F100" s="49">
        <v>2029</v>
      </c>
      <c r="G100" s="51">
        <v>162</v>
      </c>
      <c r="H100" s="51" t="s">
        <v>63</v>
      </c>
      <c r="I100" s="81"/>
      <c r="J100" s="82"/>
      <c r="K100" s="83">
        <v>3.22</v>
      </c>
      <c r="L100" s="49">
        <v>0.39</v>
      </c>
      <c r="M100" s="55">
        <v>0</v>
      </c>
      <c r="N100" s="56">
        <f>((K100*G100)*L100)*0.00220462*(1-M100)</f>
        <v>0.44850701095200002</v>
      </c>
      <c r="O100" s="80"/>
      <c r="P100" s="226">
        <f>P102*$N100*0.66667</f>
        <v>0</v>
      </c>
      <c r="Q100" s="226">
        <f>Q102*$N100*0.66667</f>
        <v>0</v>
      </c>
      <c r="R100" s="226">
        <f>R102*$N100*0.66667</f>
        <v>0</v>
      </c>
      <c r="S100" s="226">
        <f>S102*$N100*0.66667</f>
        <v>0</v>
      </c>
      <c r="T100" s="226">
        <f t="shared" ref="T100:AA100" si="171">T102*$N100*0.66667</f>
        <v>0</v>
      </c>
      <c r="U100" s="226">
        <f t="shared" si="171"/>
        <v>0</v>
      </c>
      <c r="V100" s="226">
        <f t="shared" si="171"/>
        <v>0</v>
      </c>
      <c r="W100" s="226">
        <f t="shared" si="171"/>
        <v>598.01233798273972</v>
      </c>
      <c r="X100" s="226">
        <f t="shared" si="171"/>
        <v>1345.5277604611642</v>
      </c>
      <c r="Y100" s="226">
        <f t="shared" si="171"/>
        <v>1121.2731337176369</v>
      </c>
      <c r="Z100" s="226">
        <f t="shared" si="171"/>
        <v>1046.5215914697944</v>
      </c>
      <c r="AA100" s="226">
        <f t="shared" si="171"/>
        <v>1046.5215914697944</v>
      </c>
      <c r="AB100" s="227">
        <f>SUM(P100:AA100)</f>
        <v>5157.8564151011296</v>
      </c>
      <c r="AC100" s="83"/>
      <c r="AD100" s="60"/>
      <c r="AE100" s="84">
        <v>1.2999999999999999E-2</v>
      </c>
      <c r="AF100" s="49">
        <v>0.39</v>
      </c>
      <c r="AG100" s="55">
        <v>0</v>
      </c>
      <c r="AH100" s="62">
        <f>((SUM(AC100:AE100)*G100)*AF100)*0.00220462*(1-AG100)</f>
        <v>1.8107425908E-3</v>
      </c>
      <c r="AI100" s="226">
        <f>AI102*$AH100*0.66667</f>
        <v>0</v>
      </c>
      <c r="AJ100" s="226">
        <f t="shared" ref="AJ100:AT100" si="172">AJ102*$AH100*0.66667</f>
        <v>0</v>
      </c>
      <c r="AK100" s="226">
        <f t="shared" si="172"/>
        <v>0</v>
      </c>
      <c r="AL100" s="226">
        <f t="shared" si="172"/>
        <v>0</v>
      </c>
      <c r="AM100" s="226">
        <f t="shared" si="172"/>
        <v>0</v>
      </c>
      <c r="AN100" s="226">
        <f t="shared" si="172"/>
        <v>0</v>
      </c>
      <c r="AO100" s="226">
        <f t="shared" si="172"/>
        <v>0</v>
      </c>
      <c r="AP100" s="226">
        <f t="shared" si="172"/>
        <v>2.4143355260172723</v>
      </c>
      <c r="AQ100" s="226">
        <f t="shared" si="172"/>
        <v>5.4322549335388617</v>
      </c>
      <c r="AR100" s="226">
        <f t="shared" si="172"/>
        <v>4.5268791112823852</v>
      </c>
      <c r="AS100" s="226">
        <f t="shared" si="172"/>
        <v>4.2250871705302258</v>
      </c>
      <c r="AT100" s="226">
        <f t="shared" si="172"/>
        <v>4.2250871705302258</v>
      </c>
      <c r="AU100" s="227">
        <f>SUM(AI100:AT100)</f>
        <v>20.823643911898973</v>
      </c>
      <c r="AV100" s="228">
        <f>AU100+AB100</f>
        <v>5178.6800590130288</v>
      </c>
    </row>
    <row r="101" spans="1:48" ht="15.6">
      <c r="A101" s="90" t="s">
        <v>107</v>
      </c>
      <c r="B101" s="49" t="s">
        <v>52</v>
      </c>
      <c r="C101" s="49" t="s">
        <v>53</v>
      </c>
      <c r="D101" s="50" t="s">
        <v>61</v>
      </c>
      <c r="E101" s="50" t="s">
        <v>62</v>
      </c>
      <c r="F101" s="49">
        <v>2029</v>
      </c>
      <c r="G101" s="51">
        <v>162</v>
      </c>
      <c r="H101" s="51" t="s">
        <v>63</v>
      </c>
      <c r="I101" s="81"/>
      <c r="J101" s="82"/>
      <c r="K101" s="83">
        <v>3.22</v>
      </c>
      <c r="L101" s="49">
        <v>0.39</v>
      </c>
      <c r="M101" s="55">
        <v>0</v>
      </c>
      <c r="N101" s="56">
        <f>((K101*G101)*L101)*0.00220462*(1-M101)</f>
        <v>0.44850701095200002</v>
      </c>
      <c r="O101" s="80"/>
      <c r="P101" s="226">
        <f>P102*$N101*0.66667</f>
        <v>0</v>
      </c>
      <c r="Q101" s="226">
        <f>Q102*$N101*0.66667</f>
        <v>0</v>
      </c>
      <c r="R101" s="226">
        <f>R102*$N101*0.66667</f>
        <v>0</v>
      </c>
      <c r="S101" s="226">
        <f>S102*$N101*0.66667</f>
        <v>0</v>
      </c>
      <c r="T101" s="226">
        <f t="shared" ref="T101:AA101" si="173">T102*$N101*0.66667</f>
        <v>0</v>
      </c>
      <c r="U101" s="226">
        <f t="shared" si="173"/>
        <v>0</v>
      </c>
      <c r="V101" s="226">
        <f t="shared" si="173"/>
        <v>0</v>
      </c>
      <c r="W101" s="226">
        <f t="shared" si="173"/>
        <v>598.01233798273972</v>
      </c>
      <c r="X101" s="226">
        <f t="shared" si="173"/>
        <v>1345.5277604611642</v>
      </c>
      <c r="Y101" s="226">
        <f t="shared" si="173"/>
        <v>1121.2731337176369</v>
      </c>
      <c r="Z101" s="226">
        <f t="shared" si="173"/>
        <v>1046.5215914697944</v>
      </c>
      <c r="AA101" s="226">
        <f t="shared" si="173"/>
        <v>1046.5215914697944</v>
      </c>
      <c r="AB101" s="227">
        <f>SUM(P101:AA101)</f>
        <v>5157.8564151011296</v>
      </c>
      <c r="AC101" s="83"/>
      <c r="AD101" s="60"/>
      <c r="AE101" s="84">
        <v>1.2999999999999999E-2</v>
      </c>
      <c r="AF101" s="49">
        <v>0.39</v>
      </c>
      <c r="AG101" s="55">
        <v>0</v>
      </c>
      <c r="AH101" s="62">
        <f>((SUM(AC101:AE101)*G101)*AF101)*0.00220462*(1-AG101)</f>
        <v>1.8107425908E-3</v>
      </c>
      <c r="AI101" s="226">
        <f>AI102*$AH101*0.66667</f>
        <v>0</v>
      </c>
      <c r="AJ101" s="226">
        <f t="shared" ref="AJ101:AT101" si="174">AJ102*$AH101*0.66667</f>
        <v>0</v>
      </c>
      <c r="AK101" s="226">
        <f t="shared" si="174"/>
        <v>0</v>
      </c>
      <c r="AL101" s="226">
        <f t="shared" si="174"/>
        <v>0</v>
      </c>
      <c r="AM101" s="226">
        <f t="shared" si="174"/>
        <v>0</v>
      </c>
      <c r="AN101" s="226">
        <f t="shared" si="174"/>
        <v>0</v>
      </c>
      <c r="AO101" s="226">
        <f t="shared" si="174"/>
        <v>0</v>
      </c>
      <c r="AP101" s="226">
        <f t="shared" si="174"/>
        <v>2.4143355260172723</v>
      </c>
      <c r="AQ101" s="226">
        <f t="shared" si="174"/>
        <v>5.4322549335388617</v>
      </c>
      <c r="AR101" s="226">
        <f t="shared" si="174"/>
        <v>4.5268791112823852</v>
      </c>
      <c r="AS101" s="226">
        <f t="shared" si="174"/>
        <v>4.2250871705302258</v>
      </c>
      <c r="AT101" s="226">
        <f t="shared" si="174"/>
        <v>4.2250871705302258</v>
      </c>
      <c r="AU101" s="227">
        <f>SUM(AI101:AT101)</f>
        <v>20.823643911898973</v>
      </c>
      <c r="AV101" s="228">
        <f>AU101+AB101</f>
        <v>5178.6800590130288</v>
      </c>
    </row>
    <row r="102" spans="1:48" ht="30">
      <c r="A102" s="64" t="s">
        <v>108</v>
      </c>
      <c r="B102" s="65"/>
      <c r="C102" s="65" t="s">
        <v>57</v>
      </c>
      <c r="D102" s="66">
        <v>0.66700000000000004</v>
      </c>
      <c r="E102" s="67"/>
      <c r="F102" s="65"/>
      <c r="G102" s="68"/>
      <c r="H102" s="68"/>
      <c r="I102" s="69"/>
      <c r="J102" s="70"/>
      <c r="K102" s="71"/>
      <c r="L102" s="65"/>
      <c r="M102" s="66"/>
      <c r="N102" s="72"/>
      <c r="O102" s="73" t="s">
        <v>58</v>
      </c>
      <c r="P102" s="229"/>
      <c r="Q102" s="229"/>
      <c r="R102" s="229"/>
      <c r="S102" s="229"/>
      <c r="T102" s="229"/>
      <c r="U102" s="229"/>
      <c r="V102" s="229"/>
      <c r="W102" s="229">
        <v>2000</v>
      </c>
      <c r="X102" s="229">
        <v>4500</v>
      </c>
      <c r="Y102" s="229">
        <v>3750</v>
      </c>
      <c r="Z102" s="229">
        <v>3500</v>
      </c>
      <c r="AA102" s="229">
        <v>3500</v>
      </c>
      <c r="AB102" s="230"/>
      <c r="AC102" s="71"/>
      <c r="AD102" s="76"/>
      <c r="AE102" s="76"/>
      <c r="AF102" s="65"/>
      <c r="AG102" s="66"/>
      <c r="AH102" s="77"/>
      <c r="AI102" s="229">
        <f t="shared" ref="AI102:AT102" si="175">P102</f>
        <v>0</v>
      </c>
      <c r="AJ102" s="229">
        <f t="shared" si="175"/>
        <v>0</v>
      </c>
      <c r="AK102" s="229">
        <f t="shared" si="175"/>
        <v>0</v>
      </c>
      <c r="AL102" s="229">
        <f t="shared" si="175"/>
        <v>0</v>
      </c>
      <c r="AM102" s="229">
        <f t="shared" si="175"/>
        <v>0</v>
      </c>
      <c r="AN102" s="229">
        <f t="shared" si="175"/>
        <v>0</v>
      </c>
      <c r="AO102" s="229">
        <f t="shared" si="175"/>
        <v>0</v>
      </c>
      <c r="AP102" s="229">
        <f t="shared" si="175"/>
        <v>2000</v>
      </c>
      <c r="AQ102" s="229">
        <f t="shared" si="175"/>
        <v>4500</v>
      </c>
      <c r="AR102" s="229">
        <f t="shared" si="175"/>
        <v>3750</v>
      </c>
      <c r="AS102" s="229">
        <f t="shared" si="175"/>
        <v>3500</v>
      </c>
      <c r="AT102" s="229">
        <f t="shared" si="175"/>
        <v>3500</v>
      </c>
      <c r="AU102" s="230"/>
      <c r="AV102" s="231"/>
    </row>
    <row r="103" spans="1:48" ht="15.6">
      <c r="A103" s="48" t="s">
        <v>109</v>
      </c>
      <c r="B103" s="49" t="s">
        <v>49</v>
      </c>
      <c r="C103" s="50" t="s">
        <v>110</v>
      </c>
      <c r="D103" s="50" t="s">
        <v>111</v>
      </c>
      <c r="E103" s="50" t="s">
        <v>112</v>
      </c>
      <c r="F103" s="49">
        <v>2007</v>
      </c>
      <c r="G103" s="51">
        <v>1600</v>
      </c>
      <c r="H103" s="51">
        <v>2</v>
      </c>
      <c r="I103" s="52">
        <v>2024</v>
      </c>
      <c r="J103" s="53">
        <f>I103+2</f>
        <v>2026</v>
      </c>
      <c r="K103" s="54">
        <v>5.08</v>
      </c>
      <c r="L103" s="49">
        <v>0.31</v>
      </c>
      <c r="M103" s="55">
        <v>0.1</v>
      </c>
      <c r="N103" s="56">
        <f>((K103*G103)*L103)*0.00220462*(1-M103)</f>
        <v>4.9994432294399997</v>
      </c>
      <c r="O103" s="57"/>
      <c r="P103" s="226">
        <f>P107*$N103</f>
        <v>17498.05130304</v>
      </c>
      <c r="Q103" s="226">
        <f>Q107*$N103</f>
        <v>17498.05130304</v>
      </c>
      <c r="R103" s="226">
        <f>R107*$N103</f>
        <v>17498.05130304</v>
      </c>
      <c r="S103" s="226">
        <f>S107*$N103</f>
        <v>14998.32968832</v>
      </c>
      <c r="T103" s="226">
        <f t="shared" ref="T103:AA103" si="176">T107*$N103</f>
        <v>0</v>
      </c>
      <c r="U103" s="226">
        <f t="shared" si="176"/>
        <v>0</v>
      </c>
      <c r="V103" s="226">
        <f t="shared" si="176"/>
        <v>0</v>
      </c>
      <c r="W103" s="226">
        <f t="shared" si="176"/>
        <v>0</v>
      </c>
      <c r="X103" s="226">
        <f t="shared" si="176"/>
        <v>0</v>
      </c>
      <c r="Y103" s="226">
        <f t="shared" si="176"/>
        <v>0</v>
      </c>
      <c r="Z103" s="226">
        <f t="shared" si="176"/>
        <v>0</v>
      </c>
      <c r="AA103" s="226">
        <f t="shared" si="176"/>
        <v>0</v>
      </c>
      <c r="AB103" s="227">
        <f>SUM(P103:AA103)</f>
        <v>67492.48359743999</v>
      </c>
      <c r="AC103" s="54">
        <v>0.09</v>
      </c>
      <c r="AD103" s="60"/>
      <c r="AE103" s="61"/>
      <c r="AF103" s="49">
        <v>0.31</v>
      </c>
      <c r="AG103" s="55">
        <v>0.3</v>
      </c>
      <c r="AH103" s="62">
        <f>((SUM(AC103:AE103)*G103)*AF103)*0.00220462*(1-AG103)</f>
        <v>6.8889965759999991E-2</v>
      </c>
      <c r="AI103" s="226">
        <f>AI107*$AH103</f>
        <v>241.11488015999996</v>
      </c>
      <c r="AJ103" s="226">
        <f t="shared" ref="AJ103:AT103" si="177">AJ107*$AH103</f>
        <v>241.11488015999996</v>
      </c>
      <c r="AK103" s="226">
        <f t="shared" si="177"/>
        <v>241.11488015999996</v>
      </c>
      <c r="AL103" s="226">
        <f t="shared" si="177"/>
        <v>206.66989727999999</v>
      </c>
      <c r="AM103" s="226">
        <f t="shared" si="177"/>
        <v>0</v>
      </c>
      <c r="AN103" s="226">
        <f t="shared" si="177"/>
        <v>0</v>
      </c>
      <c r="AO103" s="226">
        <f t="shared" si="177"/>
        <v>0</v>
      </c>
      <c r="AP103" s="226">
        <f t="shared" si="177"/>
        <v>0</v>
      </c>
      <c r="AQ103" s="226">
        <f t="shared" si="177"/>
        <v>0</v>
      </c>
      <c r="AR103" s="226">
        <f t="shared" si="177"/>
        <v>0</v>
      </c>
      <c r="AS103" s="226">
        <f t="shared" si="177"/>
        <v>0</v>
      </c>
      <c r="AT103" s="226">
        <f t="shared" si="177"/>
        <v>0</v>
      </c>
      <c r="AU103" s="227">
        <f>SUM(AI103:AT103)</f>
        <v>930.01453775999983</v>
      </c>
      <c r="AV103" s="228">
        <f>AU103+AB103</f>
        <v>68422.498135199989</v>
      </c>
    </row>
    <row r="104" spans="1:48" ht="15.6">
      <c r="A104" s="48" t="s">
        <v>109</v>
      </c>
      <c r="B104" s="49" t="s">
        <v>49</v>
      </c>
      <c r="C104" s="50" t="s">
        <v>110</v>
      </c>
      <c r="D104" s="50" t="s">
        <v>111</v>
      </c>
      <c r="E104" s="50" t="s">
        <v>112</v>
      </c>
      <c r="F104" s="49">
        <v>2007</v>
      </c>
      <c r="G104" s="51">
        <v>1600</v>
      </c>
      <c r="H104" s="51">
        <v>2</v>
      </c>
      <c r="I104" s="52">
        <v>2024</v>
      </c>
      <c r="J104" s="53">
        <f>I104+2</f>
        <v>2026</v>
      </c>
      <c r="K104" s="54">
        <v>5.08</v>
      </c>
      <c r="L104" s="49">
        <v>0.31</v>
      </c>
      <c r="M104" s="55">
        <v>0.1</v>
      </c>
      <c r="N104" s="56">
        <f>((K104*G104)*L104)*0.00220462*(1-M104)</f>
        <v>4.9994432294399997</v>
      </c>
      <c r="O104" s="57"/>
      <c r="P104" s="226">
        <f>P107*$N104</f>
        <v>17498.05130304</v>
      </c>
      <c r="Q104" s="226">
        <f>Q107*$N104</f>
        <v>17498.05130304</v>
      </c>
      <c r="R104" s="226">
        <f>R107*$N104</f>
        <v>17498.05130304</v>
      </c>
      <c r="S104" s="226">
        <f>S107*$N104</f>
        <v>14998.32968832</v>
      </c>
      <c r="T104" s="226">
        <f t="shared" ref="T104:AA104" si="178">T107*$N104</f>
        <v>0</v>
      </c>
      <c r="U104" s="226">
        <f t="shared" si="178"/>
        <v>0</v>
      </c>
      <c r="V104" s="226">
        <f t="shared" si="178"/>
        <v>0</v>
      </c>
      <c r="W104" s="226">
        <f t="shared" si="178"/>
        <v>0</v>
      </c>
      <c r="X104" s="226">
        <f t="shared" si="178"/>
        <v>0</v>
      </c>
      <c r="Y104" s="226">
        <f t="shared" si="178"/>
        <v>0</v>
      </c>
      <c r="Z104" s="226">
        <f t="shared" si="178"/>
        <v>0</v>
      </c>
      <c r="AA104" s="226">
        <f t="shared" si="178"/>
        <v>0</v>
      </c>
      <c r="AB104" s="227">
        <f>SUM(P104:AA104)</f>
        <v>67492.48359743999</v>
      </c>
      <c r="AC104" s="54">
        <v>0.09</v>
      </c>
      <c r="AD104" s="60"/>
      <c r="AE104" s="61"/>
      <c r="AF104" s="49">
        <v>0.31</v>
      </c>
      <c r="AG104" s="55">
        <v>0.3</v>
      </c>
      <c r="AH104" s="62">
        <f>((SUM(AC104:AE104)*G104)*AF104)*0.00220462*(1-AG104)</f>
        <v>6.8889965759999991E-2</v>
      </c>
      <c r="AI104" s="226">
        <f>AI107*$AH104</f>
        <v>241.11488015999996</v>
      </c>
      <c r="AJ104" s="226">
        <f t="shared" ref="AJ104:AT104" si="179">AJ107*$AH104</f>
        <v>241.11488015999996</v>
      </c>
      <c r="AK104" s="226">
        <f t="shared" si="179"/>
        <v>241.11488015999996</v>
      </c>
      <c r="AL104" s="226">
        <f t="shared" si="179"/>
        <v>206.66989727999999</v>
      </c>
      <c r="AM104" s="226">
        <f t="shared" si="179"/>
        <v>0</v>
      </c>
      <c r="AN104" s="226">
        <f t="shared" si="179"/>
        <v>0</v>
      </c>
      <c r="AO104" s="226">
        <f t="shared" si="179"/>
        <v>0</v>
      </c>
      <c r="AP104" s="226">
        <f t="shared" si="179"/>
        <v>0</v>
      </c>
      <c r="AQ104" s="226">
        <f t="shared" si="179"/>
        <v>0</v>
      </c>
      <c r="AR104" s="226">
        <f t="shared" si="179"/>
        <v>0</v>
      </c>
      <c r="AS104" s="226">
        <f t="shared" si="179"/>
        <v>0</v>
      </c>
      <c r="AT104" s="226">
        <f t="shared" si="179"/>
        <v>0</v>
      </c>
      <c r="AU104" s="227">
        <f>SUM(AI104:AT104)</f>
        <v>930.01453775999983</v>
      </c>
      <c r="AV104" s="228">
        <f>AU104+AB104</f>
        <v>68422.498135199989</v>
      </c>
    </row>
    <row r="105" spans="1:48" ht="15.6">
      <c r="A105" s="48" t="s">
        <v>109</v>
      </c>
      <c r="B105" s="49" t="s">
        <v>52</v>
      </c>
      <c r="C105" s="49" t="s">
        <v>53</v>
      </c>
      <c r="D105" s="50" t="s">
        <v>54</v>
      </c>
      <c r="E105" s="50" t="s">
        <v>113</v>
      </c>
      <c r="F105" s="49">
        <v>2008</v>
      </c>
      <c r="G105" s="51">
        <v>87</v>
      </c>
      <c r="H105" s="51">
        <v>2</v>
      </c>
      <c r="I105" s="52">
        <v>2024</v>
      </c>
      <c r="J105" s="53">
        <f>I105+2</f>
        <v>2026</v>
      </c>
      <c r="K105" s="54">
        <v>4.0199999999999996</v>
      </c>
      <c r="L105" s="49">
        <v>0.39</v>
      </c>
      <c r="M105" s="55">
        <v>0.1</v>
      </c>
      <c r="N105" s="56">
        <f>((K105*G105)*L105)*0.00220462*(1-M105)</f>
        <v>0.27063637337879998</v>
      </c>
      <c r="O105" s="57"/>
      <c r="P105" s="226">
        <f>P107*$N105*0.66667</f>
        <v>631.48802864155607</v>
      </c>
      <c r="Q105" s="226">
        <f>Q107*$N105*0.66667</f>
        <v>631.48802864155607</v>
      </c>
      <c r="R105" s="226">
        <f>R107*$N105*0.66667</f>
        <v>631.48802864155607</v>
      </c>
      <c r="S105" s="226">
        <f>S107*$N105*0.66667</f>
        <v>541.27545312133373</v>
      </c>
      <c r="T105" s="226">
        <f t="shared" ref="T105:AA105" si="180">T107*$N105*0.66667</f>
        <v>0</v>
      </c>
      <c r="U105" s="226">
        <f t="shared" si="180"/>
        <v>0</v>
      </c>
      <c r="V105" s="226">
        <f t="shared" si="180"/>
        <v>0</v>
      </c>
      <c r="W105" s="226">
        <f t="shared" si="180"/>
        <v>0</v>
      </c>
      <c r="X105" s="226">
        <f t="shared" si="180"/>
        <v>0</v>
      </c>
      <c r="Y105" s="226">
        <f t="shared" si="180"/>
        <v>0</v>
      </c>
      <c r="Z105" s="226">
        <f t="shared" si="180"/>
        <v>0</v>
      </c>
      <c r="AA105" s="226">
        <f t="shared" si="180"/>
        <v>0</v>
      </c>
      <c r="AB105" s="227">
        <f>SUM(P105:AA105)</f>
        <v>2435.7395390460019</v>
      </c>
      <c r="AC105" s="54">
        <v>0.17</v>
      </c>
      <c r="AD105" s="60"/>
      <c r="AE105" s="60"/>
      <c r="AF105" s="49">
        <v>0.39</v>
      </c>
      <c r="AG105" s="55">
        <v>0.3</v>
      </c>
      <c r="AH105" s="62">
        <f>((SUM(AC105:AE105)*G105)*AF105)*0.00220462*(1-AG105)</f>
        <v>8.9015280354000012E-3</v>
      </c>
      <c r="AI105" s="226">
        <f>AI107*$AH105*0.66667</f>
        <v>20.770335933760414</v>
      </c>
      <c r="AJ105" s="226">
        <f t="shared" ref="AJ105:AT105" si="181">AJ107*$AH105*0.66667</f>
        <v>20.770335933760414</v>
      </c>
      <c r="AK105" s="226">
        <f t="shared" si="181"/>
        <v>20.770335933760414</v>
      </c>
      <c r="AL105" s="226">
        <f t="shared" si="181"/>
        <v>17.803145086080356</v>
      </c>
      <c r="AM105" s="226">
        <f t="shared" si="181"/>
        <v>0</v>
      </c>
      <c r="AN105" s="226">
        <f t="shared" si="181"/>
        <v>0</v>
      </c>
      <c r="AO105" s="226">
        <f t="shared" si="181"/>
        <v>0</v>
      </c>
      <c r="AP105" s="226">
        <f t="shared" si="181"/>
        <v>0</v>
      </c>
      <c r="AQ105" s="226">
        <f t="shared" si="181"/>
        <v>0</v>
      </c>
      <c r="AR105" s="226">
        <f t="shared" si="181"/>
        <v>0</v>
      </c>
      <c r="AS105" s="226">
        <f t="shared" si="181"/>
        <v>0</v>
      </c>
      <c r="AT105" s="226">
        <f t="shared" si="181"/>
        <v>0</v>
      </c>
      <c r="AU105" s="227">
        <f>SUM(AI105:AT105)</f>
        <v>80.114152887361598</v>
      </c>
      <c r="AV105" s="228">
        <f>AU105+AB105</f>
        <v>2515.8536919333637</v>
      </c>
    </row>
    <row r="106" spans="1:48" ht="15.6">
      <c r="A106" s="48" t="s">
        <v>109</v>
      </c>
      <c r="B106" s="49" t="s">
        <v>52</v>
      </c>
      <c r="C106" s="49" t="s">
        <v>53</v>
      </c>
      <c r="D106" s="50" t="s">
        <v>54</v>
      </c>
      <c r="E106" s="50" t="s">
        <v>113</v>
      </c>
      <c r="F106" s="49">
        <v>2008</v>
      </c>
      <c r="G106" s="51">
        <v>87</v>
      </c>
      <c r="H106" s="51">
        <v>2</v>
      </c>
      <c r="I106" s="52">
        <v>2024</v>
      </c>
      <c r="J106" s="53">
        <f>I106+2</f>
        <v>2026</v>
      </c>
      <c r="K106" s="54">
        <v>4.0199999999999996</v>
      </c>
      <c r="L106" s="49">
        <v>0.39</v>
      </c>
      <c r="M106" s="55">
        <v>0.1</v>
      </c>
      <c r="N106" s="56">
        <f>((K106*G106)*L106)*0.00220462*(1-M106)</f>
        <v>0.27063637337879998</v>
      </c>
      <c r="O106" s="57"/>
      <c r="P106" s="226">
        <f>P107*$N106*0.66667</f>
        <v>631.48802864155607</v>
      </c>
      <c r="Q106" s="226">
        <f>Q107*$N106*0.66667</f>
        <v>631.48802864155607</v>
      </c>
      <c r="R106" s="226">
        <f>R107*$N106*0.66667</f>
        <v>631.48802864155607</v>
      </c>
      <c r="S106" s="226">
        <f>S107*$N106*0.66667</f>
        <v>541.27545312133373</v>
      </c>
      <c r="T106" s="226">
        <f t="shared" ref="T106:AA106" si="182">T107*$N106*0.66667</f>
        <v>0</v>
      </c>
      <c r="U106" s="226">
        <f t="shared" si="182"/>
        <v>0</v>
      </c>
      <c r="V106" s="226">
        <f t="shared" si="182"/>
        <v>0</v>
      </c>
      <c r="W106" s="226">
        <f t="shared" si="182"/>
        <v>0</v>
      </c>
      <c r="X106" s="226">
        <f t="shared" si="182"/>
        <v>0</v>
      </c>
      <c r="Y106" s="226">
        <f t="shared" si="182"/>
        <v>0</v>
      </c>
      <c r="Z106" s="226">
        <f t="shared" si="182"/>
        <v>0</v>
      </c>
      <c r="AA106" s="226">
        <f t="shared" si="182"/>
        <v>0</v>
      </c>
      <c r="AB106" s="227">
        <f>SUM(P106:AA106)</f>
        <v>2435.7395390460019</v>
      </c>
      <c r="AC106" s="54">
        <v>0.17</v>
      </c>
      <c r="AD106" s="60"/>
      <c r="AE106" s="60"/>
      <c r="AF106" s="49">
        <v>0.39</v>
      </c>
      <c r="AG106" s="55">
        <v>0.3</v>
      </c>
      <c r="AH106" s="62">
        <f>((SUM(AC106:AE106)*G106)*AF106)*0.00220462*(1-AG106)</f>
        <v>8.9015280354000012E-3</v>
      </c>
      <c r="AI106" s="226">
        <f>AI107*$AH106*0.66667</f>
        <v>20.770335933760414</v>
      </c>
      <c r="AJ106" s="226">
        <f t="shared" ref="AJ106:AT106" si="183">AJ107*$AH106*0.66667</f>
        <v>20.770335933760414</v>
      </c>
      <c r="AK106" s="226">
        <f t="shared" si="183"/>
        <v>20.770335933760414</v>
      </c>
      <c r="AL106" s="226">
        <f t="shared" si="183"/>
        <v>17.803145086080356</v>
      </c>
      <c r="AM106" s="226">
        <f t="shared" si="183"/>
        <v>0</v>
      </c>
      <c r="AN106" s="226">
        <f t="shared" si="183"/>
        <v>0</v>
      </c>
      <c r="AO106" s="226">
        <f t="shared" si="183"/>
        <v>0</v>
      </c>
      <c r="AP106" s="226">
        <f t="shared" si="183"/>
        <v>0</v>
      </c>
      <c r="AQ106" s="226">
        <f t="shared" si="183"/>
        <v>0</v>
      </c>
      <c r="AR106" s="226">
        <f t="shared" si="183"/>
        <v>0</v>
      </c>
      <c r="AS106" s="226">
        <f t="shared" si="183"/>
        <v>0</v>
      </c>
      <c r="AT106" s="226">
        <f t="shared" si="183"/>
        <v>0</v>
      </c>
      <c r="AU106" s="227">
        <f>SUM(AI106:AT106)</f>
        <v>80.114152887361598</v>
      </c>
      <c r="AV106" s="228">
        <f>AU106+AB106</f>
        <v>2515.8536919333637</v>
      </c>
    </row>
    <row r="107" spans="1:48" ht="30">
      <c r="A107" s="64" t="s">
        <v>114</v>
      </c>
      <c r="B107" s="65"/>
      <c r="C107" s="65" t="s">
        <v>57</v>
      </c>
      <c r="D107" s="66">
        <v>0.66700000000000004</v>
      </c>
      <c r="E107" s="67"/>
      <c r="F107" s="65"/>
      <c r="G107" s="68"/>
      <c r="H107" s="68"/>
      <c r="I107" s="69"/>
      <c r="J107" s="70"/>
      <c r="K107" s="71"/>
      <c r="L107" s="65"/>
      <c r="M107" s="66"/>
      <c r="N107" s="72"/>
      <c r="O107" s="73" t="s">
        <v>58</v>
      </c>
      <c r="P107" s="229">
        <v>3500</v>
      </c>
      <c r="Q107" s="229">
        <v>3500</v>
      </c>
      <c r="R107" s="229">
        <v>3500</v>
      </c>
      <c r="S107" s="229">
        <v>3000</v>
      </c>
      <c r="T107" s="229"/>
      <c r="U107" s="229"/>
      <c r="V107" s="229"/>
      <c r="W107" s="229"/>
      <c r="X107" s="229"/>
      <c r="Y107" s="229"/>
      <c r="Z107" s="229"/>
      <c r="AA107" s="229"/>
      <c r="AB107" s="230"/>
      <c r="AC107" s="71"/>
      <c r="AD107" s="76"/>
      <c r="AE107" s="76"/>
      <c r="AF107" s="65"/>
      <c r="AG107" s="66"/>
      <c r="AH107" s="77"/>
      <c r="AI107" s="229">
        <f t="shared" ref="AI107:AT107" si="184">P107</f>
        <v>3500</v>
      </c>
      <c r="AJ107" s="229">
        <f t="shared" si="184"/>
        <v>3500</v>
      </c>
      <c r="AK107" s="229">
        <f t="shared" si="184"/>
        <v>3500</v>
      </c>
      <c r="AL107" s="229">
        <f t="shared" si="184"/>
        <v>3000</v>
      </c>
      <c r="AM107" s="229">
        <f t="shared" si="184"/>
        <v>0</v>
      </c>
      <c r="AN107" s="229">
        <f t="shared" si="184"/>
        <v>0</v>
      </c>
      <c r="AO107" s="229">
        <f t="shared" si="184"/>
        <v>0</v>
      </c>
      <c r="AP107" s="229">
        <f t="shared" si="184"/>
        <v>0</v>
      </c>
      <c r="AQ107" s="229">
        <f t="shared" si="184"/>
        <v>0</v>
      </c>
      <c r="AR107" s="229">
        <f t="shared" si="184"/>
        <v>0</v>
      </c>
      <c r="AS107" s="229">
        <f t="shared" si="184"/>
        <v>0</v>
      </c>
      <c r="AT107" s="229">
        <f t="shared" si="184"/>
        <v>0</v>
      </c>
      <c r="AU107" s="230"/>
      <c r="AV107" s="231"/>
    </row>
    <row r="108" spans="1:48" ht="15.6">
      <c r="A108" s="48" t="s">
        <v>115</v>
      </c>
      <c r="B108" s="49" t="s">
        <v>49</v>
      </c>
      <c r="C108" s="50" t="s">
        <v>85</v>
      </c>
      <c r="D108" s="50" t="s">
        <v>92</v>
      </c>
      <c r="E108" s="50" t="s">
        <v>93</v>
      </c>
      <c r="F108" s="49">
        <v>2029</v>
      </c>
      <c r="G108" s="51">
        <v>2000</v>
      </c>
      <c r="H108" s="51" t="s">
        <v>66</v>
      </c>
      <c r="I108" s="81"/>
      <c r="J108" s="82"/>
      <c r="K108" s="54">
        <v>1.04</v>
      </c>
      <c r="L108" s="49">
        <v>0.31</v>
      </c>
      <c r="M108" s="55">
        <v>0</v>
      </c>
      <c r="N108" s="56">
        <f>((K108*G108)*L108)*0.00220462*(1-M108)</f>
        <v>1.4215389759999999</v>
      </c>
      <c r="O108" s="80"/>
      <c r="P108" s="226">
        <f>P112*$N108</f>
        <v>0</v>
      </c>
      <c r="Q108" s="226">
        <f>Q112*$N108</f>
        <v>0</v>
      </c>
      <c r="R108" s="226">
        <f>R112*$N108</f>
        <v>0</v>
      </c>
      <c r="S108" s="226">
        <f>S112*$N108</f>
        <v>0</v>
      </c>
      <c r="T108" s="226">
        <f t="shared" ref="T108:AA108" si="185">T112*$N108</f>
        <v>2132.3084639999997</v>
      </c>
      <c r="U108" s="226">
        <f t="shared" si="185"/>
        <v>4975.3864159999994</v>
      </c>
      <c r="V108" s="226">
        <f t="shared" si="185"/>
        <v>5686.1559039999993</v>
      </c>
      <c r="W108" s="226">
        <f t="shared" si="185"/>
        <v>0</v>
      </c>
      <c r="X108" s="226">
        <f t="shared" si="185"/>
        <v>0</v>
      </c>
      <c r="Y108" s="226">
        <f t="shared" si="185"/>
        <v>0</v>
      </c>
      <c r="Z108" s="226">
        <f t="shared" si="185"/>
        <v>0</v>
      </c>
      <c r="AA108" s="226">
        <f t="shared" si="185"/>
        <v>0</v>
      </c>
      <c r="AB108" s="227">
        <f>SUM(P108:AA108)</f>
        <v>12793.850783999998</v>
      </c>
      <c r="AC108" s="83"/>
      <c r="AD108" s="85">
        <v>5.0000000000000001E-3</v>
      </c>
      <c r="AE108" s="86"/>
      <c r="AF108" s="49">
        <v>0.31</v>
      </c>
      <c r="AG108" s="55">
        <v>0</v>
      </c>
      <c r="AH108" s="62">
        <f>((SUM(AC108:AE108)*G108)*AF108)*0.00220462*(1-AG108)</f>
        <v>6.8343220000000003E-3</v>
      </c>
      <c r="AI108" s="226">
        <f>AI112*$AH108</f>
        <v>0</v>
      </c>
      <c r="AJ108" s="226">
        <f t="shared" ref="AJ108:AT108" si="186">AJ112*$AH108</f>
        <v>0</v>
      </c>
      <c r="AK108" s="226">
        <f t="shared" si="186"/>
        <v>0</v>
      </c>
      <c r="AL108" s="226">
        <f t="shared" si="186"/>
        <v>0</v>
      </c>
      <c r="AM108" s="226">
        <f t="shared" si="186"/>
        <v>10.251483</v>
      </c>
      <c r="AN108" s="226">
        <f t="shared" si="186"/>
        <v>23.920127000000001</v>
      </c>
      <c r="AO108" s="226">
        <f t="shared" si="186"/>
        <v>27.337288000000001</v>
      </c>
      <c r="AP108" s="226">
        <f t="shared" si="186"/>
        <v>0</v>
      </c>
      <c r="AQ108" s="226">
        <f t="shared" si="186"/>
        <v>0</v>
      </c>
      <c r="AR108" s="226">
        <f t="shared" si="186"/>
        <v>0</v>
      </c>
      <c r="AS108" s="226">
        <f t="shared" si="186"/>
        <v>0</v>
      </c>
      <c r="AT108" s="226">
        <f t="shared" si="186"/>
        <v>0</v>
      </c>
      <c r="AU108" s="227">
        <f>SUM(AI108:AT108)</f>
        <v>61.508898000000002</v>
      </c>
      <c r="AV108" s="228">
        <f>AU108+AB108</f>
        <v>12855.359681999998</v>
      </c>
    </row>
    <row r="109" spans="1:48" ht="15.6">
      <c r="A109" s="48" t="s">
        <v>115</v>
      </c>
      <c r="B109" s="49" t="s">
        <v>49</v>
      </c>
      <c r="C109" s="50" t="s">
        <v>85</v>
      </c>
      <c r="D109" s="50" t="s">
        <v>92</v>
      </c>
      <c r="E109" s="50" t="s">
        <v>94</v>
      </c>
      <c r="F109" s="49">
        <v>2029</v>
      </c>
      <c r="G109" s="51">
        <v>2000</v>
      </c>
      <c r="H109" s="51" t="s">
        <v>66</v>
      </c>
      <c r="I109" s="81"/>
      <c r="J109" s="82"/>
      <c r="K109" s="54">
        <v>1.04</v>
      </c>
      <c r="L109" s="49">
        <v>0.31</v>
      </c>
      <c r="M109" s="55">
        <v>0</v>
      </c>
      <c r="N109" s="56">
        <f>((K109*G109)*L109)*0.00220462*(1-M109)</f>
        <v>1.4215389759999999</v>
      </c>
      <c r="O109" s="80"/>
      <c r="P109" s="226">
        <f>P112*$N109</f>
        <v>0</v>
      </c>
      <c r="Q109" s="226">
        <f>Q112*$N109</f>
        <v>0</v>
      </c>
      <c r="R109" s="226">
        <f>R112*$N109</f>
        <v>0</v>
      </c>
      <c r="S109" s="226">
        <f>S112*$N109</f>
        <v>0</v>
      </c>
      <c r="T109" s="226">
        <f t="shared" ref="T109:AA109" si="187">T112*$N109</f>
        <v>2132.3084639999997</v>
      </c>
      <c r="U109" s="226">
        <f t="shared" si="187"/>
        <v>4975.3864159999994</v>
      </c>
      <c r="V109" s="226">
        <f t="shared" si="187"/>
        <v>5686.1559039999993</v>
      </c>
      <c r="W109" s="226">
        <f t="shared" si="187"/>
        <v>0</v>
      </c>
      <c r="X109" s="226">
        <f t="shared" si="187"/>
        <v>0</v>
      </c>
      <c r="Y109" s="226">
        <f t="shared" si="187"/>
        <v>0</v>
      </c>
      <c r="Z109" s="226">
        <f t="shared" si="187"/>
        <v>0</v>
      </c>
      <c r="AA109" s="226">
        <f t="shared" si="187"/>
        <v>0</v>
      </c>
      <c r="AB109" s="227">
        <f>SUM(P109:AA109)</f>
        <v>12793.850783999998</v>
      </c>
      <c r="AC109" s="83"/>
      <c r="AD109" s="85">
        <v>5.0000000000000001E-3</v>
      </c>
      <c r="AE109" s="86"/>
      <c r="AF109" s="49">
        <v>0.31</v>
      </c>
      <c r="AG109" s="55">
        <v>0</v>
      </c>
      <c r="AH109" s="62">
        <f>((SUM(AC109:AE109)*G109)*AF109)*0.00220462*(1-AG109)</f>
        <v>6.8343220000000003E-3</v>
      </c>
      <c r="AI109" s="226">
        <f>AI112*$AH109</f>
        <v>0</v>
      </c>
      <c r="AJ109" s="226">
        <f t="shared" ref="AJ109:AT109" si="188">AJ112*$AH109</f>
        <v>0</v>
      </c>
      <c r="AK109" s="226">
        <f t="shared" si="188"/>
        <v>0</v>
      </c>
      <c r="AL109" s="226">
        <f t="shared" si="188"/>
        <v>0</v>
      </c>
      <c r="AM109" s="226">
        <f t="shared" si="188"/>
        <v>10.251483</v>
      </c>
      <c r="AN109" s="226">
        <f t="shared" si="188"/>
        <v>23.920127000000001</v>
      </c>
      <c r="AO109" s="226">
        <f t="shared" si="188"/>
        <v>27.337288000000001</v>
      </c>
      <c r="AP109" s="226">
        <f t="shared" si="188"/>
        <v>0</v>
      </c>
      <c r="AQ109" s="226">
        <f t="shared" si="188"/>
        <v>0</v>
      </c>
      <c r="AR109" s="226">
        <f t="shared" si="188"/>
        <v>0</v>
      </c>
      <c r="AS109" s="226">
        <f t="shared" si="188"/>
        <v>0</v>
      </c>
      <c r="AT109" s="226">
        <f t="shared" si="188"/>
        <v>0</v>
      </c>
      <c r="AU109" s="227">
        <f>SUM(AI109:AT109)</f>
        <v>61.508898000000002</v>
      </c>
      <c r="AV109" s="228">
        <f>AU109+AB109</f>
        <v>12855.359681999998</v>
      </c>
    </row>
    <row r="110" spans="1:48" ht="15.6">
      <c r="A110" s="48" t="s">
        <v>115</v>
      </c>
      <c r="B110" s="49" t="s">
        <v>52</v>
      </c>
      <c r="C110" s="49" t="s">
        <v>53</v>
      </c>
      <c r="D110" s="50" t="s">
        <v>61</v>
      </c>
      <c r="E110" s="50" t="s">
        <v>62</v>
      </c>
      <c r="F110" s="49">
        <v>2029</v>
      </c>
      <c r="G110" s="51">
        <v>162</v>
      </c>
      <c r="H110" s="51" t="s">
        <v>63</v>
      </c>
      <c r="I110" s="81"/>
      <c r="J110" s="82"/>
      <c r="K110" s="83">
        <v>3.22</v>
      </c>
      <c r="L110" s="49">
        <v>0.39</v>
      </c>
      <c r="M110" s="55">
        <v>0</v>
      </c>
      <c r="N110" s="56">
        <f>((K110*G110)*L110)*0.00220462*(1-M110)</f>
        <v>0.44850701095200002</v>
      </c>
      <c r="O110" s="80"/>
      <c r="P110" s="226">
        <f>P112*$N110*0.66667</f>
        <v>0</v>
      </c>
      <c r="Q110" s="226">
        <f>Q112*$N110*0.66667</f>
        <v>0</v>
      </c>
      <c r="R110" s="226">
        <f>R112*$N110*0.66667</f>
        <v>0</v>
      </c>
      <c r="S110" s="226">
        <f>S112*$N110*0.66667</f>
        <v>0</v>
      </c>
      <c r="T110" s="226">
        <f t="shared" ref="T110:AA110" si="189">T112*$N110*0.66667</f>
        <v>448.50925348705482</v>
      </c>
      <c r="U110" s="226">
        <f t="shared" si="189"/>
        <v>1046.5215914697944</v>
      </c>
      <c r="V110" s="226">
        <f t="shared" si="189"/>
        <v>1196.0246759654794</v>
      </c>
      <c r="W110" s="226">
        <f t="shared" si="189"/>
        <v>0</v>
      </c>
      <c r="X110" s="226">
        <f t="shared" si="189"/>
        <v>0</v>
      </c>
      <c r="Y110" s="226">
        <f t="shared" si="189"/>
        <v>0</v>
      </c>
      <c r="Z110" s="226">
        <f t="shared" si="189"/>
        <v>0</v>
      </c>
      <c r="AA110" s="226">
        <f t="shared" si="189"/>
        <v>0</v>
      </c>
      <c r="AB110" s="227">
        <f>SUM(P110:AA110)</f>
        <v>2691.0555209223285</v>
      </c>
      <c r="AC110" s="83"/>
      <c r="AD110" s="60"/>
      <c r="AE110" s="84">
        <v>1.2999999999999999E-2</v>
      </c>
      <c r="AF110" s="49">
        <v>0.39</v>
      </c>
      <c r="AG110" s="55">
        <v>0</v>
      </c>
      <c r="AH110" s="62">
        <f>((SUM(AC110:AE110)*G110)*AF110)*0.00220462*(1-AG110)</f>
        <v>1.8107425908E-3</v>
      </c>
      <c r="AI110" s="226">
        <f>AI112*$AH110*0.66667</f>
        <v>0</v>
      </c>
      <c r="AJ110" s="226">
        <f t="shared" ref="AJ110:AT110" si="190">AJ112*$AH110*0.66667</f>
        <v>0</v>
      </c>
      <c r="AK110" s="226">
        <f t="shared" si="190"/>
        <v>0</v>
      </c>
      <c r="AL110" s="226">
        <f t="shared" si="190"/>
        <v>0</v>
      </c>
      <c r="AM110" s="226">
        <f t="shared" si="190"/>
        <v>1.8107516445129539</v>
      </c>
      <c r="AN110" s="226">
        <f t="shared" si="190"/>
        <v>4.2250871705302258</v>
      </c>
      <c r="AO110" s="226">
        <f t="shared" si="190"/>
        <v>4.8286710520345446</v>
      </c>
      <c r="AP110" s="226">
        <f t="shared" si="190"/>
        <v>0</v>
      </c>
      <c r="AQ110" s="226">
        <f t="shared" si="190"/>
        <v>0</v>
      </c>
      <c r="AR110" s="226">
        <f t="shared" si="190"/>
        <v>0</v>
      </c>
      <c r="AS110" s="226">
        <f t="shared" si="190"/>
        <v>0</v>
      </c>
      <c r="AT110" s="226">
        <f t="shared" si="190"/>
        <v>0</v>
      </c>
      <c r="AU110" s="227">
        <f>SUM(AI110:AT110)</f>
        <v>10.864509867077725</v>
      </c>
      <c r="AV110" s="228">
        <f>AU110+AB110</f>
        <v>2701.9200307894062</v>
      </c>
    </row>
    <row r="111" spans="1:48" ht="15.6">
      <c r="A111" s="48" t="s">
        <v>115</v>
      </c>
      <c r="B111" s="49" t="s">
        <v>52</v>
      </c>
      <c r="C111" s="49" t="s">
        <v>53</v>
      </c>
      <c r="D111" s="50" t="s">
        <v>61</v>
      </c>
      <c r="E111" s="50" t="s">
        <v>62</v>
      </c>
      <c r="F111" s="49">
        <v>2029</v>
      </c>
      <c r="G111" s="51">
        <v>162</v>
      </c>
      <c r="H111" s="51" t="s">
        <v>63</v>
      </c>
      <c r="I111" s="81"/>
      <c r="J111" s="82"/>
      <c r="K111" s="83">
        <v>3.22</v>
      </c>
      <c r="L111" s="49">
        <v>0.39</v>
      </c>
      <c r="M111" s="55">
        <v>0</v>
      </c>
      <c r="N111" s="56">
        <f>((K111*G111)*L111)*0.00220462*(1-M111)</f>
        <v>0.44850701095200002</v>
      </c>
      <c r="O111" s="80"/>
      <c r="P111" s="226">
        <f>P112*$N111*0.66667</f>
        <v>0</v>
      </c>
      <c r="Q111" s="226">
        <f>Q112*$N111*0.66667</f>
        <v>0</v>
      </c>
      <c r="R111" s="226">
        <f>R112*$N111*0.66667</f>
        <v>0</v>
      </c>
      <c r="S111" s="226">
        <f>S112*$N111*0.66667</f>
        <v>0</v>
      </c>
      <c r="T111" s="226">
        <f t="shared" ref="T111:AA111" si="191">T112*$N111*0.66667</f>
        <v>448.50925348705482</v>
      </c>
      <c r="U111" s="226">
        <f t="shared" si="191"/>
        <v>1046.5215914697944</v>
      </c>
      <c r="V111" s="226">
        <f t="shared" si="191"/>
        <v>1196.0246759654794</v>
      </c>
      <c r="W111" s="226">
        <f t="shared" si="191"/>
        <v>0</v>
      </c>
      <c r="X111" s="226">
        <f t="shared" si="191"/>
        <v>0</v>
      </c>
      <c r="Y111" s="226">
        <f t="shared" si="191"/>
        <v>0</v>
      </c>
      <c r="Z111" s="226">
        <f t="shared" si="191"/>
        <v>0</v>
      </c>
      <c r="AA111" s="226">
        <f t="shared" si="191"/>
        <v>0</v>
      </c>
      <c r="AB111" s="227">
        <f>SUM(P111:AA111)</f>
        <v>2691.0555209223285</v>
      </c>
      <c r="AC111" s="83"/>
      <c r="AD111" s="60"/>
      <c r="AE111" s="84">
        <v>1.2999999999999999E-2</v>
      </c>
      <c r="AF111" s="49">
        <v>0.39</v>
      </c>
      <c r="AG111" s="55">
        <v>0</v>
      </c>
      <c r="AH111" s="62">
        <f>((SUM(AC111:AE111)*G111)*AF111)*0.00220462*(1-AG111)</f>
        <v>1.8107425908E-3</v>
      </c>
      <c r="AI111" s="226">
        <f>AI112*$AH111*0.66667</f>
        <v>0</v>
      </c>
      <c r="AJ111" s="226">
        <f t="shared" ref="AJ111:AT111" si="192">AJ112*$AH111*0.66667</f>
        <v>0</v>
      </c>
      <c r="AK111" s="226">
        <f t="shared" si="192"/>
        <v>0</v>
      </c>
      <c r="AL111" s="226">
        <f t="shared" si="192"/>
        <v>0</v>
      </c>
      <c r="AM111" s="226">
        <f t="shared" si="192"/>
        <v>1.8107516445129539</v>
      </c>
      <c r="AN111" s="226">
        <f t="shared" si="192"/>
        <v>4.2250871705302258</v>
      </c>
      <c r="AO111" s="226">
        <f t="shared" si="192"/>
        <v>4.8286710520345446</v>
      </c>
      <c r="AP111" s="226">
        <f t="shared" si="192"/>
        <v>0</v>
      </c>
      <c r="AQ111" s="226">
        <f t="shared" si="192"/>
        <v>0</v>
      </c>
      <c r="AR111" s="226">
        <f t="shared" si="192"/>
        <v>0</v>
      </c>
      <c r="AS111" s="226">
        <f t="shared" si="192"/>
        <v>0</v>
      </c>
      <c r="AT111" s="226">
        <f t="shared" si="192"/>
        <v>0</v>
      </c>
      <c r="AU111" s="227">
        <f>SUM(AI111:AT111)</f>
        <v>10.864509867077725</v>
      </c>
      <c r="AV111" s="228">
        <f>AU111+AB111</f>
        <v>2701.9200307894062</v>
      </c>
    </row>
    <row r="112" spans="1:48" ht="30">
      <c r="A112" s="64" t="s">
        <v>116</v>
      </c>
      <c r="B112" s="65"/>
      <c r="C112" s="65" t="s">
        <v>57</v>
      </c>
      <c r="D112" s="66">
        <v>0.66700000000000004</v>
      </c>
      <c r="E112" s="67"/>
      <c r="F112" s="65"/>
      <c r="G112" s="68"/>
      <c r="H112" s="68"/>
      <c r="I112" s="69"/>
      <c r="J112" s="70"/>
      <c r="K112" s="71"/>
      <c r="L112" s="65"/>
      <c r="M112" s="66"/>
      <c r="N112" s="72"/>
      <c r="O112" s="73" t="s">
        <v>58</v>
      </c>
      <c r="P112" s="229"/>
      <c r="Q112" s="229"/>
      <c r="R112" s="229"/>
      <c r="S112" s="229"/>
      <c r="T112" s="229">
        <v>1500</v>
      </c>
      <c r="U112" s="229">
        <v>3500</v>
      </c>
      <c r="V112" s="229">
        <v>4000</v>
      </c>
      <c r="W112" s="229">
        <v>0</v>
      </c>
      <c r="X112" s="229"/>
      <c r="Y112" s="229"/>
      <c r="Z112" s="229"/>
      <c r="AA112" s="229"/>
      <c r="AB112" s="230"/>
      <c r="AC112" s="71"/>
      <c r="AD112" s="76"/>
      <c r="AE112" s="76"/>
      <c r="AF112" s="65"/>
      <c r="AG112" s="66"/>
      <c r="AH112" s="77"/>
      <c r="AI112" s="229">
        <f t="shared" ref="AI112:AT112" si="193">P112</f>
        <v>0</v>
      </c>
      <c r="AJ112" s="229">
        <f t="shared" si="193"/>
        <v>0</v>
      </c>
      <c r="AK112" s="229">
        <f t="shared" si="193"/>
        <v>0</v>
      </c>
      <c r="AL112" s="229">
        <f t="shared" si="193"/>
        <v>0</v>
      </c>
      <c r="AM112" s="229">
        <f t="shared" si="193"/>
        <v>1500</v>
      </c>
      <c r="AN112" s="229">
        <f t="shared" si="193"/>
        <v>3500</v>
      </c>
      <c r="AO112" s="229">
        <f t="shared" si="193"/>
        <v>4000</v>
      </c>
      <c r="AP112" s="229">
        <f t="shared" si="193"/>
        <v>0</v>
      </c>
      <c r="AQ112" s="229">
        <f t="shared" si="193"/>
        <v>0</v>
      </c>
      <c r="AR112" s="229">
        <f t="shared" si="193"/>
        <v>0</v>
      </c>
      <c r="AS112" s="229">
        <f t="shared" si="193"/>
        <v>0</v>
      </c>
      <c r="AT112" s="229">
        <f t="shared" si="193"/>
        <v>0</v>
      </c>
      <c r="AU112" s="230"/>
      <c r="AV112" s="231"/>
    </row>
    <row r="113" spans="1:48" ht="15.6">
      <c r="A113" s="87" t="s">
        <v>117</v>
      </c>
      <c r="B113" s="49" t="s">
        <v>49</v>
      </c>
      <c r="C113" s="50" t="s">
        <v>85</v>
      </c>
      <c r="D113" s="50" t="s">
        <v>118</v>
      </c>
      <c r="E113" s="50" t="s">
        <v>119</v>
      </c>
      <c r="F113" s="49">
        <v>2007</v>
      </c>
      <c r="G113" s="51">
        <v>1410</v>
      </c>
      <c r="H113" s="51">
        <v>2</v>
      </c>
      <c r="I113" s="52">
        <v>2024</v>
      </c>
      <c r="J113" s="53">
        <f>I113+2</f>
        <v>2026</v>
      </c>
      <c r="K113" s="54">
        <v>5.08</v>
      </c>
      <c r="L113" s="49">
        <v>0.31</v>
      </c>
      <c r="M113" s="55">
        <v>0.1</v>
      </c>
      <c r="N113" s="56">
        <f>((K113*G113)*L113)*0.00220462*(1-M113)</f>
        <v>4.4057593459440003</v>
      </c>
      <c r="O113" s="57"/>
      <c r="P113" s="226">
        <f>P117*$N113</f>
        <v>15420.157710804002</v>
      </c>
      <c r="Q113" s="226">
        <f>Q117*$N113</f>
        <v>15420.157710804002</v>
      </c>
      <c r="R113" s="226">
        <f>R117*$N113</f>
        <v>15420.157710804002</v>
      </c>
      <c r="S113" s="226">
        <f>S117*$N113</f>
        <v>0</v>
      </c>
      <c r="T113" s="226">
        <f t="shared" ref="T113:AA113" si="194">T117*$N113</f>
        <v>0</v>
      </c>
      <c r="U113" s="226">
        <f t="shared" si="194"/>
        <v>0</v>
      </c>
      <c r="V113" s="226">
        <f t="shared" si="194"/>
        <v>0</v>
      </c>
      <c r="W113" s="226">
        <f t="shared" si="194"/>
        <v>0</v>
      </c>
      <c r="X113" s="226">
        <f t="shared" si="194"/>
        <v>0</v>
      </c>
      <c r="Y113" s="226">
        <f t="shared" si="194"/>
        <v>0</v>
      </c>
      <c r="Z113" s="226">
        <f t="shared" si="194"/>
        <v>0</v>
      </c>
      <c r="AA113" s="226">
        <f t="shared" si="194"/>
        <v>0</v>
      </c>
      <c r="AB113" s="227">
        <f>SUM(P113:AA113)</f>
        <v>46260.473132412008</v>
      </c>
      <c r="AC113" s="54">
        <v>0.09</v>
      </c>
      <c r="AD113" s="60"/>
      <c r="AE113" s="61"/>
      <c r="AF113" s="49">
        <v>0.31</v>
      </c>
      <c r="AG113" s="55">
        <v>0.3</v>
      </c>
      <c r="AH113" s="62">
        <f>((SUM(AC113:AE113)*G113)*AF113)*0.00220462*(1-AG113)</f>
        <v>6.0709282326000001E-2</v>
      </c>
      <c r="AI113" s="226">
        <f>AI117*$AH113</f>
        <v>212.482488141</v>
      </c>
      <c r="AJ113" s="226">
        <f t="shared" ref="AJ113:AT113" si="195">AJ117*$AH113</f>
        <v>212.482488141</v>
      </c>
      <c r="AK113" s="226">
        <f t="shared" si="195"/>
        <v>212.482488141</v>
      </c>
      <c r="AL113" s="226">
        <f t="shared" si="195"/>
        <v>0</v>
      </c>
      <c r="AM113" s="226">
        <f t="shared" si="195"/>
        <v>0</v>
      </c>
      <c r="AN113" s="226">
        <f t="shared" si="195"/>
        <v>0</v>
      </c>
      <c r="AO113" s="226">
        <f t="shared" si="195"/>
        <v>0</v>
      </c>
      <c r="AP113" s="226">
        <f t="shared" si="195"/>
        <v>0</v>
      </c>
      <c r="AQ113" s="226">
        <f t="shared" si="195"/>
        <v>0</v>
      </c>
      <c r="AR113" s="226">
        <f t="shared" si="195"/>
        <v>0</v>
      </c>
      <c r="AS113" s="226">
        <f t="shared" si="195"/>
        <v>0</v>
      </c>
      <c r="AT113" s="226">
        <f t="shared" si="195"/>
        <v>0</v>
      </c>
      <c r="AU113" s="227">
        <f>SUM(AI113:AT113)</f>
        <v>637.44746442300004</v>
      </c>
      <c r="AV113" s="228">
        <f>AU113+AB113</f>
        <v>46897.920596835007</v>
      </c>
    </row>
    <row r="114" spans="1:48" ht="15.6">
      <c r="A114" s="87" t="s">
        <v>117</v>
      </c>
      <c r="B114" s="49" t="s">
        <v>49</v>
      </c>
      <c r="C114" s="50" t="s">
        <v>85</v>
      </c>
      <c r="D114" s="50" t="s">
        <v>118</v>
      </c>
      <c r="E114" s="50" t="s">
        <v>119</v>
      </c>
      <c r="F114" s="49">
        <v>2010</v>
      </c>
      <c r="G114" s="51">
        <v>1410</v>
      </c>
      <c r="H114" s="51">
        <v>2</v>
      </c>
      <c r="I114" s="52">
        <v>2025</v>
      </c>
      <c r="J114" s="53">
        <f>I114+2</f>
        <v>2027</v>
      </c>
      <c r="K114" s="54">
        <v>5.08</v>
      </c>
      <c r="L114" s="49">
        <v>0.31</v>
      </c>
      <c r="M114" s="55">
        <v>0.1</v>
      </c>
      <c r="N114" s="56">
        <f>((K114*G114)*L114)*0.00220462*(1-M114)</f>
        <v>4.4057593459440003</v>
      </c>
      <c r="O114" s="57"/>
      <c r="P114" s="226">
        <f>P117*$N114</f>
        <v>15420.157710804002</v>
      </c>
      <c r="Q114" s="226">
        <f>Q117*$N114</f>
        <v>15420.157710804002</v>
      </c>
      <c r="R114" s="226">
        <f>R117*$N114</f>
        <v>15420.157710804002</v>
      </c>
      <c r="S114" s="226">
        <f>S117*$N114</f>
        <v>0</v>
      </c>
      <c r="T114" s="226">
        <f t="shared" ref="T114:AA114" si="196">T117*$N114</f>
        <v>0</v>
      </c>
      <c r="U114" s="226">
        <f t="shared" si="196"/>
        <v>0</v>
      </c>
      <c r="V114" s="226">
        <f t="shared" si="196"/>
        <v>0</v>
      </c>
      <c r="W114" s="226">
        <f t="shared" si="196"/>
        <v>0</v>
      </c>
      <c r="X114" s="226">
        <f t="shared" si="196"/>
        <v>0</v>
      </c>
      <c r="Y114" s="226">
        <f t="shared" si="196"/>
        <v>0</v>
      </c>
      <c r="Z114" s="226">
        <f t="shared" si="196"/>
        <v>0</v>
      </c>
      <c r="AA114" s="226">
        <f t="shared" si="196"/>
        <v>0</v>
      </c>
      <c r="AB114" s="227">
        <f>SUM(P114:AA114)</f>
        <v>46260.473132412008</v>
      </c>
      <c r="AC114" s="54">
        <v>0.09</v>
      </c>
      <c r="AD114" s="60"/>
      <c r="AE114" s="61"/>
      <c r="AF114" s="49">
        <v>0.31</v>
      </c>
      <c r="AG114" s="55">
        <v>0.3</v>
      </c>
      <c r="AH114" s="62">
        <f>((SUM(AC114:AE114)*G114)*AF114)*0.00220462*(1-AG114)</f>
        <v>6.0709282326000001E-2</v>
      </c>
      <c r="AI114" s="226">
        <f>AI117*$AH114</f>
        <v>212.482488141</v>
      </c>
      <c r="AJ114" s="226">
        <f t="shared" ref="AJ114:AT114" si="197">AJ117*$AH114</f>
        <v>212.482488141</v>
      </c>
      <c r="AK114" s="226">
        <f t="shared" si="197"/>
        <v>212.482488141</v>
      </c>
      <c r="AL114" s="226">
        <f t="shared" si="197"/>
        <v>0</v>
      </c>
      <c r="AM114" s="226">
        <f t="shared" si="197"/>
        <v>0</v>
      </c>
      <c r="AN114" s="226">
        <f t="shared" si="197"/>
        <v>0</v>
      </c>
      <c r="AO114" s="226">
        <f t="shared" si="197"/>
        <v>0</v>
      </c>
      <c r="AP114" s="226">
        <f t="shared" si="197"/>
        <v>0</v>
      </c>
      <c r="AQ114" s="226">
        <f t="shared" si="197"/>
        <v>0</v>
      </c>
      <c r="AR114" s="226">
        <f t="shared" si="197"/>
        <v>0</v>
      </c>
      <c r="AS114" s="226">
        <f t="shared" si="197"/>
        <v>0</v>
      </c>
      <c r="AT114" s="226">
        <f t="shared" si="197"/>
        <v>0</v>
      </c>
      <c r="AU114" s="227">
        <f>SUM(AI114:AT114)</f>
        <v>637.44746442300004</v>
      </c>
      <c r="AV114" s="228">
        <f>AU114+AB114</f>
        <v>46897.920596835007</v>
      </c>
    </row>
    <row r="115" spans="1:48" ht="15.6">
      <c r="A115" s="87" t="s">
        <v>117</v>
      </c>
      <c r="B115" s="49" t="s">
        <v>52</v>
      </c>
      <c r="C115" s="49" t="s">
        <v>53</v>
      </c>
      <c r="D115" s="50" t="s">
        <v>120</v>
      </c>
      <c r="E115" s="50" t="s">
        <v>113</v>
      </c>
      <c r="F115" s="49">
        <v>2008</v>
      </c>
      <c r="G115" s="51">
        <v>87</v>
      </c>
      <c r="H115" s="51">
        <v>2</v>
      </c>
      <c r="I115" s="52">
        <v>2024</v>
      </c>
      <c r="J115" s="53">
        <f>I115+2</f>
        <v>2026</v>
      </c>
      <c r="K115" s="54">
        <v>4.0199999999999996</v>
      </c>
      <c r="L115" s="49">
        <v>0.39</v>
      </c>
      <c r="M115" s="55">
        <v>0.1</v>
      </c>
      <c r="N115" s="56">
        <f>((K115*G115)*L115)*0.00220462*(1-M115)</f>
        <v>0.27063637337879998</v>
      </c>
      <c r="O115" s="57"/>
      <c r="P115" s="226">
        <f>P117*$N115*0.66667</f>
        <v>631.48802864155607</v>
      </c>
      <c r="Q115" s="226">
        <f>Q117*$N115*0.66667</f>
        <v>631.48802864155607</v>
      </c>
      <c r="R115" s="226">
        <f>R117*$N115*0.66667</f>
        <v>631.48802864155607</v>
      </c>
      <c r="S115" s="226">
        <f>S117*$N115*0.66667</f>
        <v>0</v>
      </c>
      <c r="T115" s="226">
        <f t="shared" ref="T115:AA115" si="198">T117*$N115*0.66667</f>
        <v>0</v>
      </c>
      <c r="U115" s="226">
        <f t="shared" si="198"/>
        <v>0</v>
      </c>
      <c r="V115" s="226">
        <f t="shared" si="198"/>
        <v>0</v>
      </c>
      <c r="W115" s="226">
        <f t="shared" si="198"/>
        <v>0</v>
      </c>
      <c r="X115" s="226">
        <f t="shared" si="198"/>
        <v>0</v>
      </c>
      <c r="Y115" s="226">
        <f t="shared" si="198"/>
        <v>0</v>
      </c>
      <c r="Z115" s="226">
        <f t="shared" si="198"/>
        <v>0</v>
      </c>
      <c r="AA115" s="226">
        <f t="shared" si="198"/>
        <v>0</v>
      </c>
      <c r="AB115" s="227">
        <f>SUM(P115:AA115)</f>
        <v>1894.4640859246683</v>
      </c>
      <c r="AC115" s="54">
        <v>0.17</v>
      </c>
      <c r="AD115" s="60"/>
      <c r="AE115" s="60"/>
      <c r="AF115" s="49">
        <v>0.39</v>
      </c>
      <c r="AG115" s="55">
        <v>0.3</v>
      </c>
      <c r="AH115" s="62">
        <f>((SUM(AC115:AE115)*G115)*AF115)*0.00220462*(1-AG115)</f>
        <v>8.9015280354000012E-3</v>
      </c>
      <c r="AI115" s="226">
        <f>AI117*$AH115*0.66667</f>
        <v>20.770335933760414</v>
      </c>
      <c r="AJ115" s="226">
        <f t="shared" ref="AJ115:AT115" si="199">AJ117*$AH115*0.66667</f>
        <v>20.770335933760414</v>
      </c>
      <c r="AK115" s="226">
        <f t="shared" si="199"/>
        <v>20.770335933760414</v>
      </c>
      <c r="AL115" s="226">
        <f t="shared" si="199"/>
        <v>0</v>
      </c>
      <c r="AM115" s="226">
        <f t="shared" si="199"/>
        <v>0</v>
      </c>
      <c r="AN115" s="226">
        <f t="shared" si="199"/>
        <v>0</v>
      </c>
      <c r="AO115" s="226">
        <f t="shared" si="199"/>
        <v>0</v>
      </c>
      <c r="AP115" s="226">
        <f t="shared" si="199"/>
        <v>0</v>
      </c>
      <c r="AQ115" s="226">
        <f t="shared" si="199"/>
        <v>0</v>
      </c>
      <c r="AR115" s="226">
        <f t="shared" si="199"/>
        <v>0</v>
      </c>
      <c r="AS115" s="226">
        <f t="shared" si="199"/>
        <v>0</v>
      </c>
      <c r="AT115" s="226">
        <f t="shared" si="199"/>
        <v>0</v>
      </c>
      <c r="AU115" s="227">
        <f>SUM(AI115:AT115)</f>
        <v>62.311007801281242</v>
      </c>
      <c r="AV115" s="228">
        <f>AU115+AB115</f>
        <v>1956.7750937259495</v>
      </c>
    </row>
    <row r="116" spans="1:48" ht="15.6">
      <c r="A116" s="87" t="s">
        <v>117</v>
      </c>
      <c r="B116" s="49" t="s">
        <v>52</v>
      </c>
      <c r="C116" s="49" t="s">
        <v>53</v>
      </c>
      <c r="D116" s="50" t="s">
        <v>120</v>
      </c>
      <c r="E116" s="50" t="s">
        <v>113</v>
      </c>
      <c r="F116" s="49">
        <v>2008</v>
      </c>
      <c r="G116" s="51">
        <v>87</v>
      </c>
      <c r="H116" s="51">
        <v>2</v>
      </c>
      <c r="I116" s="52">
        <v>2024</v>
      </c>
      <c r="J116" s="53">
        <f>I116+2</f>
        <v>2026</v>
      </c>
      <c r="K116" s="54">
        <v>4.0199999999999996</v>
      </c>
      <c r="L116" s="49">
        <v>0.39</v>
      </c>
      <c r="M116" s="55">
        <v>0.1</v>
      </c>
      <c r="N116" s="56">
        <f>((K116*G116)*L116)*0.00220462*(1-M116)</f>
        <v>0.27063637337879998</v>
      </c>
      <c r="O116" s="57"/>
      <c r="P116" s="226">
        <f>P117*$N116*0.66667</f>
        <v>631.48802864155607</v>
      </c>
      <c r="Q116" s="226">
        <f>Q117*$N116*0.66667</f>
        <v>631.48802864155607</v>
      </c>
      <c r="R116" s="226">
        <f>R117*$N116*0.66667</f>
        <v>631.48802864155607</v>
      </c>
      <c r="S116" s="226">
        <f>S117*$N116*0.66667</f>
        <v>0</v>
      </c>
      <c r="T116" s="226">
        <f t="shared" ref="T116:AA116" si="200">T117*$N116*0.66667</f>
        <v>0</v>
      </c>
      <c r="U116" s="226">
        <f t="shared" si="200"/>
        <v>0</v>
      </c>
      <c r="V116" s="226">
        <f t="shared" si="200"/>
        <v>0</v>
      </c>
      <c r="W116" s="226">
        <f t="shared" si="200"/>
        <v>0</v>
      </c>
      <c r="X116" s="226">
        <f t="shared" si="200"/>
        <v>0</v>
      </c>
      <c r="Y116" s="226">
        <f t="shared" si="200"/>
        <v>0</v>
      </c>
      <c r="Z116" s="226">
        <f t="shared" si="200"/>
        <v>0</v>
      </c>
      <c r="AA116" s="226">
        <f t="shared" si="200"/>
        <v>0</v>
      </c>
      <c r="AB116" s="227">
        <f>SUM(P116:AA116)</f>
        <v>1894.4640859246683</v>
      </c>
      <c r="AC116" s="54">
        <v>0.17</v>
      </c>
      <c r="AD116" s="60"/>
      <c r="AE116" s="60"/>
      <c r="AF116" s="49">
        <v>0.39</v>
      </c>
      <c r="AG116" s="55">
        <v>0.3</v>
      </c>
      <c r="AH116" s="62">
        <f>((SUM(AC116:AE116)*G116)*AF116)*0.00220462*(1-AG116)</f>
        <v>8.9015280354000012E-3</v>
      </c>
      <c r="AI116" s="226">
        <f>AI117*$AH116*0.66667</f>
        <v>20.770335933760414</v>
      </c>
      <c r="AJ116" s="226">
        <f t="shared" ref="AJ116:AT116" si="201">AJ117*$AH116*0.66667</f>
        <v>20.770335933760414</v>
      </c>
      <c r="AK116" s="226">
        <f t="shared" si="201"/>
        <v>20.770335933760414</v>
      </c>
      <c r="AL116" s="226">
        <f t="shared" si="201"/>
        <v>0</v>
      </c>
      <c r="AM116" s="226">
        <f t="shared" si="201"/>
        <v>0</v>
      </c>
      <c r="AN116" s="226">
        <f t="shared" si="201"/>
        <v>0</v>
      </c>
      <c r="AO116" s="226">
        <f t="shared" si="201"/>
        <v>0</v>
      </c>
      <c r="AP116" s="226">
        <f t="shared" si="201"/>
        <v>0</v>
      </c>
      <c r="AQ116" s="226">
        <f t="shared" si="201"/>
        <v>0</v>
      </c>
      <c r="AR116" s="226">
        <f t="shared" si="201"/>
        <v>0</v>
      </c>
      <c r="AS116" s="226">
        <f t="shared" si="201"/>
        <v>0</v>
      </c>
      <c r="AT116" s="226">
        <f t="shared" si="201"/>
        <v>0</v>
      </c>
      <c r="AU116" s="227">
        <f>SUM(AI116:AT116)</f>
        <v>62.311007801281242</v>
      </c>
      <c r="AV116" s="228">
        <f>AU116+AB116</f>
        <v>1956.7750937259495</v>
      </c>
    </row>
    <row r="117" spans="1:48" ht="30">
      <c r="A117" s="64" t="s">
        <v>121</v>
      </c>
      <c r="B117" s="65"/>
      <c r="C117" s="65" t="s">
        <v>57</v>
      </c>
      <c r="D117" s="66">
        <v>0.66700000000000004</v>
      </c>
      <c r="E117" s="67"/>
      <c r="F117" s="65"/>
      <c r="G117" s="68"/>
      <c r="H117" s="68"/>
      <c r="I117" s="69"/>
      <c r="J117" s="70"/>
      <c r="K117" s="71"/>
      <c r="L117" s="65"/>
      <c r="M117" s="66"/>
      <c r="N117" s="72"/>
      <c r="O117" s="73" t="s">
        <v>58</v>
      </c>
      <c r="P117" s="229">
        <v>3500</v>
      </c>
      <c r="Q117" s="229">
        <v>3500</v>
      </c>
      <c r="R117" s="229">
        <v>3500</v>
      </c>
      <c r="S117" s="229"/>
      <c r="T117" s="229"/>
      <c r="U117" s="229"/>
      <c r="V117" s="229"/>
      <c r="W117" s="229"/>
      <c r="X117" s="229"/>
      <c r="Y117" s="229"/>
      <c r="Z117" s="229"/>
      <c r="AA117" s="229"/>
      <c r="AB117" s="230"/>
      <c r="AC117" s="71"/>
      <c r="AD117" s="76"/>
      <c r="AE117" s="76"/>
      <c r="AF117" s="65"/>
      <c r="AG117" s="66"/>
      <c r="AH117" s="77"/>
      <c r="AI117" s="229">
        <f t="shared" ref="AI117:AT117" si="202">P117</f>
        <v>3500</v>
      </c>
      <c r="AJ117" s="229">
        <f t="shared" si="202"/>
        <v>3500</v>
      </c>
      <c r="AK117" s="229">
        <f t="shared" si="202"/>
        <v>3500</v>
      </c>
      <c r="AL117" s="229">
        <f t="shared" si="202"/>
        <v>0</v>
      </c>
      <c r="AM117" s="229">
        <f t="shared" si="202"/>
        <v>0</v>
      </c>
      <c r="AN117" s="229">
        <f t="shared" si="202"/>
        <v>0</v>
      </c>
      <c r="AO117" s="229">
        <f t="shared" si="202"/>
        <v>0</v>
      </c>
      <c r="AP117" s="229">
        <f t="shared" si="202"/>
        <v>0</v>
      </c>
      <c r="AQ117" s="229">
        <f t="shared" si="202"/>
        <v>0</v>
      </c>
      <c r="AR117" s="229">
        <f t="shared" si="202"/>
        <v>0</v>
      </c>
      <c r="AS117" s="229">
        <f t="shared" si="202"/>
        <v>0</v>
      </c>
      <c r="AT117" s="229">
        <f t="shared" si="202"/>
        <v>0</v>
      </c>
      <c r="AU117" s="230"/>
      <c r="AV117" s="231"/>
    </row>
    <row r="118" spans="1:48" ht="15.6">
      <c r="A118" s="89" t="s">
        <v>122</v>
      </c>
      <c r="B118" s="49" t="s">
        <v>49</v>
      </c>
      <c r="C118" s="50" t="s">
        <v>85</v>
      </c>
      <c r="D118" s="50" t="s">
        <v>123</v>
      </c>
      <c r="E118" s="50" t="s">
        <v>124</v>
      </c>
      <c r="F118" s="49">
        <v>2017</v>
      </c>
      <c r="G118" s="51">
        <v>3433</v>
      </c>
      <c r="H118" s="51">
        <v>4</v>
      </c>
      <c r="I118" s="79">
        <v>2027</v>
      </c>
      <c r="J118" s="53">
        <f>I118+2</f>
        <v>2029</v>
      </c>
      <c r="K118" s="54">
        <v>1.04</v>
      </c>
      <c r="L118" s="49">
        <v>0.31</v>
      </c>
      <c r="M118" s="55">
        <v>0</v>
      </c>
      <c r="N118" s="56">
        <f>((K118*G118)*L118)*0.00220462*(1-M118)</f>
        <v>2.4400716523040002</v>
      </c>
      <c r="O118" s="80"/>
      <c r="P118" s="226">
        <f>P122*$N118</f>
        <v>6100.1791307600006</v>
      </c>
      <c r="Q118" s="226">
        <f>Q122*$N118</f>
        <v>4880.1433046080001</v>
      </c>
      <c r="R118" s="226">
        <f>R122*$N118</f>
        <v>4880.1433046080001</v>
      </c>
      <c r="S118" s="226">
        <f>S122*$N118</f>
        <v>4880.1433046080001</v>
      </c>
      <c r="T118" s="226">
        <f t="shared" ref="T118:AA118" si="203">T122*$N118</f>
        <v>7320.2149569120011</v>
      </c>
      <c r="U118" s="226">
        <f t="shared" si="203"/>
        <v>7320.2149569120011</v>
      </c>
      <c r="V118" s="226">
        <f t="shared" si="203"/>
        <v>3660.1074784560005</v>
      </c>
      <c r="W118" s="226">
        <f t="shared" si="203"/>
        <v>0</v>
      </c>
      <c r="X118" s="226">
        <f t="shared" si="203"/>
        <v>0</v>
      </c>
      <c r="Y118" s="226">
        <f t="shared" si="203"/>
        <v>0</v>
      </c>
      <c r="Z118" s="226">
        <f t="shared" si="203"/>
        <v>0</v>
      </c>
      <c r="AA118" s="226">
        <f t="shared" si="203"/>
        <v>0</v>
      </c>
      <c r="AB118" s="227">
        <f>SUM(P118:AA118)</f>
        <v>39041.146436864001</v>
      </c>
      <c r="AC118" s="54">
        <v>0.03</v>
      </c>
      <c r="AD118" s="85"/>
      <c r="AE118" s="86"/>
      <c r="AF118" s="49">
        <v>0.31</v>
      </c>
      <c r="AG118" s="55">
        <v>0.3</v>
      </c>
      <c r="AH118" s="62">
        <f>((SUM(AC118:AE118)*G118)*AF118)*0.00220462*(1-AG118)</f>
        <v>4.92706775946E-2</v>
      </c>
      <c r="AI118" s="226">
        <f>AI122*$AH118</f>
        <v>123.1766939865</v>
      </c>
      <c r="AJ118" s="226">
        <f t="shared" ref="AJ118:AT118" si="204">AJ122*$AH118</f>
        <v>98.541355189200004</v>
      </c>
      <c r="AK118" s="226">
        <f t="shared" si="204"/>
        <v>98.541355189200004</v>
      </c>
      <c r="AL118" s="226">
        <f t="shared" si="204"/>
        <v>98.541355189200004</v>
      </c>
      <c r="AM118" s="226">
        <f t="shared" si="204"/>
        <v>147.81203278379999</v>
      </c>
      <c r="AN118" s="226">
        <f t="shared" si="204"/>
        <v>147.81203278379999</v>
      </c>
      <c r="AO118" s="226">
        <f t="shared" si="204"/>
        <v>73.906016391899996</v>
      </c>
      <c r="AP118" s="226">
        <f t="shared" si="204"/>
        <v>0</v>
      </c>
      <c r="AQ118" s="226">
        <f t="shared" si="204"/>
        <v>0</v>
      </c>
      <c r="AR118" s="226">
        <f t="shared" si="204"/>
        <v>0</v>
      </c>
      <c r="AS118" s="226">
        <f t="shared" si="204"/>
        <v>0</v>
      </c>
      <c r="AT118" s="226">
        <f t="shared" si="204"/>
        <v>0</v>
      </c>
      <c r="AU118" s="227">
        <f>SUM(AI118:AT118)</f>
        <v>788.33084151359992</v>
      </c>
      <c r="AV118" s="228">
        <f>AU118+AB118</f>
        <v>39829.477278377599</v>
      </c>
    </row>
    <row r="119" spans="1:48" ht="15.6">
      <c r="A119" s="89" t="s">
        <v>122</v>
      </c>
      <c r="B119" s="49" t="s">
        <v>49</v>
      </c>
      <c r="C119" s="50" t="s">
        <v>85</v>
      </c>
      <c r="D119" s="50" t="s">
        <v>123</v>
      </c>
      <c r="E119" s="50" t="s">
        <v>124</v>
      </c>
      <c r="F119" s="49">
        <v>2017</v>
      </c>
      <c r="G119" s="51">
        <v>3433</v>
      </c>
      <c r="H119" s="51">
        <v>4</v>
      </c>
      <c r="I119" s="79">
        <v>2027</v>
      </c>
      <c r="J119" s="53">
        <f>I119+2</f>
        <v>2029</v>
      </c>
      <c r="K119" s="54">
        <v>1.04</v>
      </c>
      <c r="L119" s="49">
        <v>0.31</v>
      </c>
      <c r="M119" s="55">
        <v>0</v>
      </c>
      <c r="N119" s="56">
        <f>((K119*G119)*L119)*0.00220462*(1-M119)</f>
        <v>2.4400716523040002</v>
      </c>
      <c r="O119" s="80"/>
      <c r="P119" s="226">
        <f>P122*$N119</f>
        <v>6100.1791307600006</v>
      </c>
      <c r="Q119" s="226">
        <f>Q122*$N119</f>
        <v>4880.1433046080001</v>
      </c>
      <c r="R119" s="226">
        <f>R122*$N119</f>
        <v>4880.1433046080001</v>
      </c>
      <c r="S119" s="226">
        <f>S122*$N119</f>
        <v>4880.1433046080001</v>
      </c>
      <c r="T119" s="226">
        <f t="shared" ref="T119:AA119" si="205">T122*$N119</f>
        <v>7320.2149569120011</v>
      </c>
      <c r="U119" s="226">
        <f t="shared" si="205"/>
        <v>7320.2149569120011</v>
      </c>
      <c r="V119" s="226">
        <f t="shared" si="205"/>
        <v>3660.1074784560005</v>
      </c>
      <c r="W119" s="226">
        <f t="shared" si="205"/>
        <v>0</v>
      </c>
      <c r="X119" s="226">
        <f t="shared" si="205"/>
        <v>0</v>
      </c>
      <c r="Y119" s="226">
        <f t="shared" si="205"/>
        <v>0</v>
      </c>
      <c r="Z119" s="226">
        <f t="shared" si="205"/>
        <v>0</v>
      </c>
      <c r="AA119" s="226">
        <f t="shared" si="205"/>
        <v>0</v>
      </c>
      <c r="AB119" s="227">
        <f>SUM(P119:AA119)</f>
        <v>39041.146436864001</v>
      </c>
      <c r="AC119" s="54">
        <v>0.03</v>
      </c>
      <c r="AD119" s="85"/>
      <c r="AE119" s="86"/>
      <c r="AF119" s="49">
        <v>0.31</v>
      </c>
      <c r="AG119" s="55">
        <v>0.3</v>
      </c>
      <c r="AH119" s="62">
        <f>((SUM(AC119:AE119)*G119)*AF119)*0.00220462*(1-AG119)</f>
        <v>4.92706775946E-2</v>
      </c>
      <c r="AI119" s="226">
        <f>AI122*$AH119</f>
        <v>123.1766939865</v>
      </c>
      <c r="AJ119" s="226">
        <f t="shared" ref="AJ119:AT119" si="206">AJ122*$AH119</f>
        <v>98.541355189200004</v>
      </c>
      <c r="AK119" s="226">
        <f t="shared" si="206"/>
        <v>98.541355189200004</v>
      </c>
      <c r="AL119" s="226">
        <f t="shared" si="206"/>
        <v>98.541355189200004</v>
      </c>
      <c r="AM119" s="226">
        <f t="shared" si="206"/>
        <v>147.81203278379999</v>
      </c>
      <c r="AN119" s="226">
        <f t="shared" si="206"/>
        <v>147.81203278379999</v>
      </c>
      <c r="AO119" s="226">
        <f t="shared" si="206"/>
        <v>73.906016391899996</v>
      </c>
      <c r="AP119" s="226">
        <f t="shared" si="206"/>
        <v>0</v>
      </c>
      <c r="AQ119" s="226">
        <f t="shared" si="206"/>
        <v>0</v>
      </c>
      <c r="AR119" s="226">
        <f t="shared" si="206"/>
        <v>0</v>
      </c>
      <c r="AS119" s="226">
        <f t="shared" si="206"/>
        <v>0</v>
      </c>
      <c r="AT119" s="226">
        <f t="shared" si="206"/>
        <v>0</v>
      </c>
      <c r="AU119" s="227">
        <f>SUM(AI119:AT119)</f>
        <v>788.33084151359992</v>
      </c>
      <c r="AV119" s="228">
        <f>AU119+AB119</f>
        <v>39829.477278377599</v>
      </c>
    </row>
    <row r="120" spans="1:48" ht="15.6">
      <c r="A120" s="89" t="s">
        <v>122</v>
      </c>
      <c r="B120" s="49" t="s">
        <v>52</v>
      </c>
      <c r="C120" s="49" t="s">
        <v>53</v>
      </c>
      <c r="D120" s="50" t="s">
        <v>125</v>
      </c>
      <c r="E120" s="50" t="s">
        <v>126</v>
      </c>
      <c r="F120" s="49">
        <v>2017</v>
      </c>
      <c r="G120" s="51">
        <v>245</v>
      </c>
      <c r="H120" s="51">
        <v>3</v>
      </c>
      <c r="I120" s="79">
        <v>2027</v>
      </c>
      <c r="J120" s="53">
        <f>I120+2</f>
        <v>2029</v>
      </c>
      <c r="K120" s="54">
        <v>3.22</v>
      </c>
      <c r="L120" s="49">
        <v>0.39</v>
      </c>
      <c r="M120" s="55">
        <v>0.1</v>
      </c>
      <c r="N120" s="56">
        <f>((K120*G120)*L120)*0.00220462*(1-M120)</f>
        <v>0.61046787601800012</v>
      </c>
      <c r="O120" s="80"/>
      <c r="P120" s="226">
        <f>P122*$N120*0.66667</f>
        <v>1017.4515472623003</v>
      </c>
      <c r="Q120" s="226">
        <f>Q122*$N120*0.66667</f>
        <v>813.96123780984021</v>
      </c>
      <c r="R120" s="226">
        <f>R122*$N120*0.66667</f>
        <v>813.96123780984021</v>
      </c>
      <c r="S120" s="226">
        <f>S122*$N120*0.66667</f>
        <v>813.96123780984021</v>
      </c>
      <c r="T120" s="226">
        <f t="shared" ref="T120:AA120" si="207">T122*$N120*0.66667</f>
        <v>1220.9418567147604</v>
      </c>
      <c r="U120" s="226">
        <f t="shared" si="207"/>
        <v>1220.9418567147604</v>
      </c>
      <c r="V120" s="226">
        <f t="shared" si="207"/>
        <v>610.47092835738022</v>
      </c>
      <c r="W120" s="226">
        <f t="shared" si="207"/>
        <v>0</v>
      </c>
      <c r="X120" s="226">
        <f t="shared" si="207"/>
        <v>0</v>
      </c>
      <c r="Y120" s="226">
        <f t="shared" si="207"/>
        <v>0</v>
      </c>
      <c r="Z120" s="226">
        <f t="shared" si="207"/>
        <v>0</v>
      </c>
      <c r="AA120" s="226">
        <f t="shared" si="207"/>
        <v>0</v>
      </c>
      <c r="AB120" s="227">
        <f>SUM(P120:AA120)</f>
        <v>6511.6899024787217</v>
      </c>
      <c r="AC120" s="54">
        <v>7.0000000000000007E-2</v>
      </c>
      <c r="AD120" s="60"/>
      <c r="AE120" s="84"/>
      <c r="AF120" s="49">
        <v>0.39</v>
      </c>
      <c r="AG120" s="55">
        <v>0.3</v>
      </c>
      <c r="AH120" s="62">
        <f>((SUM(AC120:AE120)*G120)*AF120)*0.00220462*(1-AG120)</f>
        <v>1.0321920609000002E-2</v>
      </c>
      <c r="AI120" s="226">
        <f>AI122*$AH120*0.66667</f>
        <v>17.203287031005075</v>
      </c>
      <c r="AJ120" s="226">
        <f t="shared" ref="AJ120:AT120" si="208">AJ122*$AH120*0.66667</f>
        <v>13.762629624804061</v>
      </c>
      <c r="AK120" s="226">
        <f t="shared" si="208"/>
        <v>13.762629624804061</v>
      </c>
      <c r="AL120" s="226">
        <f t="shared" si="208"/>
        <v>13.762629624804061</v>
      </c>
      <c r="AM120" s="226">
        <f t="shared" si="208"/>
        <v>20.643944437206091</v>
      </c>
      <c r="AN120" s="226">
        <f t="shared" si="208"/>
        <v>20.643944437206091</v>
      </c>
      <c r="AO120" s="226">
        <f t="shared" si="208"/>
        <v>10.321972218603046</v>
      </c>
      <c r="AP120" s="226">
        <f t="shared" si="208"/>
        <v>0</v>
      </c>
      <c r="AQ120" s="226">
        <f t="shared" si="208"/>
        <v>0</v>
      </c>
      <c r="AR120" s="226">
        <f t="shared" si="208"/>
        <v>0</v>
      </c>
      <c r="AS120" s="226">
        <f t="shared" si="208"/>
        <v>0</v>
      </c>
      <c r="AT120" s="226">
        <f t="shared" si="208"/>
        <v>0</v>
      </c>
      <c r="AU120" s="227">
        <f>SUM(AI120:AT120)</f>
        <v>110.10103699843249</v>
      </c>
      <c r="AV120" s="228">
        <f>AU120+AB120</f>
        <v>6621.7909394771541</v>
      </c>
    </row>
    <row r="121" spans="1:48" ht="15.6">
      <c r="A121" s="89" t="s">
        <v>122</v>
      </c>
      <c r="B121" s="49" t="s">
        <v>52</v>
      </c>
      <c r="C121" s="49" t="s">
        <v>53</v>
      </c>
      <c r="D121" s="50" t="s">
        <v>125</v>
      </c>
      <c r="E121" s="50" t="s">
        <v>126</v>
      </c>
      <c r="F121" s="49">
        <v>2017</v>
      </c>
      <c r="G121" s="51">
        <v>245</v>
      </c>
      <c r="H121" s="51">
        <v>3</v>
      </c>
      <c r="I121" s="79">
        <v>2027</v>
      </c>
      <c r="J121" s="53">
        <f>I121+2</f>
        <v>2029</v>
      </c>
      <c r="K121" s="54">
        <v>3.22</v>
      </c>
      <c r="L121" s="49">
        <v>0.39</v>
      </c>
      <c r="M121" s="55">
        <v>0.1</v>
      </c>
      <c r="N121" s="56">
        <f>((K121*G121)*L121)*0.00220462*(1-M121)</f>
        <v>0.61046787601800012</v>
      </c>
      <c r="O121" s="80"/>
      <c r="P121" s="226">
        <f>P122*$N121*0.66667</f>
        <v>1017.4515472623003</v>
      </c>
      <c r="Q121" s="226">
        <f>Q122*$N121*0.66667</f>
        <v>813.96123780984021</v>
      </c>
      <c r="R121" s="226">
        <f>R122*$N121*0.66667</f>
        <v>813.96123780984021</v>
      </c>
      <c r="S121" s="226">
        <f>S122*$N121*0.66667</f>
        <v>813.96123780984021</v>
      </c>
      <c r="T121" s="226">
        <f t="shared" ref="T121:AA121" si="209">T122*$N121*0.66667</f>
        <v>1220.9418567147604</v>
      </c>
      <c r="U121" s="226">
        <f t="shared" si="209"/>
        <v>1220.9418567147604</v>
      </c>
      <c r="V121" s="226">
        <f t="shared" si="209"/>
        <v>610.47092835738022</v>
      </c>
      <c r="W121" s="226">
        <f t="shared" si="209"/>
        <v>0</v>
      </c>
      <c r="X121" s="226">
        <f t="shared" si="209"/>
        <v>0</v>
      </c>
      <c r="Y121" s="226">
        <f t="shared" si="209"/>
        <v>0</v>
      </c>
      <c r="Z121" s="226">
        <f t="shared" si="209"/>
        <v>0</v>
      </c>
      <c r="AA121" s="226">
        <f t="shared" si="209"/>
        <v>0</v>
      </c>
      <c r="AB121" s="227">
        <f>SUM(P121:AA121)</f>
        <v>6511.6899024787217</v>
      </c>
      <c r="AC121" s="54">
        <v>7.0000000000000007E-2</v>
      </c>
      <c r="AD121" s="60"/>
      <c r="AE121" s="84"/>
      <c r="AF121" s="49">
        <v>0.39</v>
      </c>
      <c r="AG121" s="55">
        <v>0.3</v>
      </c>
      <c r="AH121" s="62">
        <f>((SUM(AC121:AE121)*G121)*AF121)*0.00220462*(1-AG121)</f>
        <v>1.0321920609000002E-2</v>
      </c>
      <c r="AI121" s="226">
        <f>AI122*$AH121*0.66667</f>
        <v>17.203287031005075</v>
      </c>
      <c r="AJ121" s="226">
        <f t="shared" ref="AJ121:AT121" si="210">AJ122*$AH121*0.66667</f>
        <v>13.762629624804061</v>
      </c>
      <c r="AK121" s="226">
        <f t="shared" si="210"/>
        <v>13.762629624804061</v>
      </c>
      <c r="AL121" s="226">
        <f t="shared" si="210"/>
        <v>13.762629624804061</v>
      </c>
      <c r="AM121" s="226">
        <f t="shared" si="210"/>
        <v>20.643944437206091</v>
      </c>
      <c r="AN121" s="226">
        <f t="shared" si="210"/>
        <v>20.643944437206091</v>
      </c>
      <c r="AO121" s="226">
        <f t="shared" si="210"/>
        <v>10.321972218603046</v>
      </c>
      <c r="AP121" s="226">
        <f t="shared" si="210"/>
        <v>0</v>
      </c>
      <c r="AQ121" s="226">
        <f t="shared" si="210"/>
        <v>0</v>
      </c>
      <c r="AR121" s="226">
        <f t="shared" si="210"/>
        <v>0</v>
      </c>
      <c r="AS121" s="226">
        <f t="shared" si="210"/>
        <v>0</v>
      </c>
      <c r="AT121" s="226">
        <f t="shared" si="210"/>
        <v>0</v>
      </c>
      <c r="AU121" s="227">
        <f>SUM(AI121:AT121)</f>
        <v>110.10103699843249</v>
      </c>
      <c r="AV121" s="228">
        <f>AU121+AB121</f>
        <v>6621.7909394771541</v>
      </c>
    </row>
    <row r="122" spans="1:48" ht="30">
      <c r="A122" s="64" t="s">
        <v>127</v>
      </c>
      <c r="B122" s="65"/>
      <c r="C122" s="65" t="s">
        <v>57</v>
      </c>
      <c r="D122" s="66">
        <v>0.66700000000000004</v>
      </c>
      <c r="E122" s="67"/>
      <c r="F122" s="65"/>
      <c r="G122" s="68"/>
      <c r="H122" s="68"/>
      <c r="I122" s="69"/>
      <c r="J122" s="70"/>
      <c r="K122" s="71"/>
      <c r="L122" s="65"/>
      <c r="M122" s="66"/>
      <c r="N122" s="72"/>
      <c r="O122" s="73" t="s">
        <v>58</v>
      </c>
      <c r="P122" s="229">
        <v>2500</v>
      </c>
      <c r="Q122" s="229">
        <v>2000</v>
      </c>
      <c r="R122" s="229">
        <v>2000</v>
      </c>
      <c r="S122" s="229">
        <v>2000</v>
      </c>
      <c r="T122" s="229">
        <v>3000</v>
      </c>
      <c r="U122" s="229">
        <v>3000</v>
      </c>
      <c r="V122" s="229">
        <v>1500</v>
      </c>
      <c r="W122" s="229"/>
      <c r="X122" s="229"/>
      <c r="Y122" s="229"/>
      <c r="Z122" s="229"/>
      <c r="AA122" s="229"/>
      <c r="AB122" s="230"/>
      <c r="AC122" s="71"/>
      <c r="AD122" s="76"/>
      <c r="AE122" s="76"/>
      <c r="AF122" s="65"/>
      <c r="AG122" s="66"/>
      <c r="AH122" s="77"/>
      <c r="AI122" s="229">
        <f t="shared" ref="AI122:AT122" si="211">P122</f>
        <v>2500</v>
      </c>
      <c r="AJ122" s="229">
        <f t="shared" si="211"/>
        <v>2000</v>
      </c>
      <c r="AK122" s="229">
        <f t="shared" si="211"/>
        <v>2000</v>
      </c>
      <c r="AL122" s="229">
        <f t="shared" si="211"/>
        <v>2000</v>
      </c>
      <c r="AM122" s="229">
        <f t="shared" si="211"/>
        <v>3000</v>
      </c>
      <c r="AN122" s="229">
        <f t="shared" si="211"/>
        <v>3000</v>
      </c>
      <c r="AO122" s="229">
        <f t="shared" si="211"/>
        <v>1500</v>
      </c>
      <c r="AP122" s="229">
        <f t="shared" si="211"/>
        <v>0</v>
      </c>
      <c r="AQ122" s="229">
        <f t="shared" si="211"/>
        <v>0</v>
      </c>
      <c r="AR122" s="229">
        <f t="shared" si="211"/>
        <v>0</v>
      </c>
      <c r="AS122" s="229">
        <f t="shared" si="211"/>
        <v>0</v>
      </c>
      <c r="AT122" s="229">
        <f t="shared" si="211"/>
        <v>0</v>
      </c>
      <c r="AU122" s="230"/>
      <c r="AV122" s="231"/>
    </row>
    <row r="123" spans="1:48" ht="15.6">
      <c r="A123" s="89" t="s">
        <v>128</v>
      </c>
      <c r="B123" s="49" t="s">
        <v>49</v>
      </c>
      <c r="C123" s="50" t="s">
        <v>85</v>
      </c>
      <c r="D123" s="50" t="s">
        <v>123</v>
      </c>
      <c r="E123" s="50" t="s">
        <v>124</v>
      </c>
      <c r="F123" s="49">
        <v>2017</v>
      </c>
      <c r="G123" s="51">
        <v>3433</v>
      </c>
      <c r="H123" s="51" t="s">
        <v>66</v>
      </c>
      <c r="I123" s="81"/>
      <c r="J123" s="82"/>
      <c r="K123" s="54">
        <v>1.04</v>
      </c>
      <c r="L123" s="49">
        <v>0.31</v>
      </c>
      <c r="M123" s="55">
        <v>0</v>
      </c>
      <c r="N123" s="56">
        <f>((K123*G123)*L123)*0.00220462*(1-M123)</f>
        <v>2.4400716523040002</v>
      </c>
      <c r="O123" s="80"/>
      <c r="P123" s="226">
        <f>P127*$N123</f>
        <v>0</v>
      </c>
      <c r="Q123" s="226">
        <f>Q127*$N123</f>
        <v>0</v>
      </c>
      <c r="R123" s="226">
        <f>R127*$N123</f>
        <v>0</v>
      </c>
      <c r="S123" s="226">
        <f>S127*$N123</f>
        <v>0</v>
      </c>
      <c r="T123" s="226">
        <f t="shared" ref="T123:AA123" si="212">T127*$N123</f>
        <v>0</v>
      </c>
      <c r="U123" s="226">
        <f t="shared" si="212"/>
        <v>0</v>
      </c>
      <c r="V123" s="226">
        <f t="shared" si="212"/>
        <v>0</v>
      </c>
      <c r="W123" s="226">
        <f t="shared" si="212"/>
        <v>8540.2507830640006</v>
      </c>
      <c r="X123" s="226">
        <f t="shared" si="212"/>
        <v>9760.2866092160002</v>
      </c>
      <c r="Y123" s="226">
        <f t="shared" si="212"/>
        <v>10980.322435368002</v>
      </c>
      <c r="Z123" s="226">
        <f t="shared" si="212"/>
        <v>7320.2149569120011</v>
      </c>
      <c r="AA123" s="226">
        <f t="shared" si="212"/>
        <v>7320.2149569120011</v>
      </c>
      <c r="AB123" s="227">
        <f>SUM(P123:AA123)</f>
        <v>43921.289741471999</v>
      </c>
      <c r="AC123" s="83"/>
      <c r="AD123" s="85">
        <v>5.0000000000000001E-3</v>
      </c>
      <c r="AE123" s="86"/>
      <c r="AF123" s="49">
        <v>0.31</v>
      </c>
      <c r="AG123" s="55">
        <v>0</v>
      </c>
      <c r="AH123" s="62">
        <f>((SUM(AC123:AE123)*G123)*AF123)*0.00220462*(1-AG123)</f>
        <v>1.1731113712999999E-2</v>
      </c>
      <c r="AI123" s="226">
        <f>AI127*$AH123</f>
        <v>0</v>
      </c>
      <c r="AJ123" s="226">
        <f t="shared" ref="AJ123:AT123" si="213">AJ127*$AH123</f>
        <v>0</v>
      </c>
      <c r="AK123" s="226">
        <f t="shared" si="213"/>
        <v>0</v>
      </c>
      <c r="AL123" s="226">
        <f t="shared" si="213"/>
        <v>0</v>
      </c>
      <c r="AM123" s="226">
        <f t="shared" si="213"/>
        <v>0</v>
      </c>
      <c r="AN123" s="226">
        <f t="shared" si="213"/>
        <v>0</v>
      </c>
      <c r="AO123" s="226">
        <f t="shared" si="213"/>
        <v>0</v>
      </c>
      <c r="AP123" s="226">
        <f t="shared" si="213"/>
        <v>41.058897995499997</v>
      </c>
      <c r="AQ123" s="226">
        <f t="shared" si="213"/>
        <v>46.924454851999997</v>
      </c>
      <c r="AR123" s="226">
        <f t="shared" si="213"/>
        <v>52.790011708499996</v>
      </c>
      <c r="AS123" s="226">
        <f t="shared" si="213"/>
        <v>35.193341138999997</v>
      </c>
      <c r="AT123" s="226">
        <f t="shared" si="213"/>
        <v>35.193341138999997</v>
      </c>
      <c r="AU123" s="227">
        <f>SUM(AI123:AT123)</f>
        <v>211.16004683399996</v>
      </c>
      <c r="AV123" s="228">
        <f>AU123+AB123</f>
        <v>44132.449788305996</v>
      </c>
    </row>
    <row r="124" spans="1:48" ht="15.6">
      <c r="A124" s="89" t="s">
        <v>128</v>
      </c>
      <c r="B124" s="49" t="s">
        <v>49</v>
      </c>
      <c r="C124" s="50" t="s">
        <v>85</v>
      </c>
      <c r="D124" s="50" t="s">
        <v>123</v>
      </c>
      <c r="E124" s="50" t="s">
        <v>124</v>
      </c>
      <c r="F124" s="49">
        <v>2017</v>
      </c>
      <c r="G124" s="51">
        <v>3433</v>
      </c>
      <c r="H124" s="51" t="s">
        <v>66</v>
      </c>
      <c r="I124" s="81"/>
      <c r="J124" s="82"/>
      <c r="K124" s="54">
        <v>1.04</v>
      </c>
      <c r="L124" s="49">
        <v>0.31</v>
      </c>
      <c r="M124" s="55">
        <v>0</v>
      </c>
      <c r="N124" s="56">
        <f>((K124*G124)*L124)*0.00220462*(1-M124)</f>
        <v>2.4400716523040002</v>
      </c>
      <c r="O124" s="80"/>
      <c r="P124" s="226">
        <f>P127*$N124</f>
        <v>0</v>
      </c>
      <c r="Q124" s="226">
        <f>Q127*$N124</f>
        <v>0</v>
      </c>
      <c r="R124" s="226">
        <f>R127*$N124</f>
        <v>0</v>
      </c>
      <c r="S124" s="226">
        <f>S127*$N124</f>
        <v>0</v>
      </c>
      <c r="T124" s="226">
        <f t="shared" ref="T124:AA124" si="214">T127*$N124</f>
        <v>0</v>
      </c>
      <c r="U124" s="226">
        <f t="shared" si="214"/>
        <v>0</v>
      </c>
      <c r="V124" s="226">
        <f t="shared" si="214"/>
        <v>0</v>
      </c>
      <c r="W124" s="226">
        <f t="shared" si="214"/>
        <v>8540.2507830640006</v>
      </c>
      <c r="X124" s="226">
        <f t="shared" si="214"/>
        <v>9760.2866092160002</v>
      </c>
      <c r="Y124" s="226">
        <f t="shared" si="214"/>
        <v>10980.322435368002</v>
      </c>
      <c r="Z124" s="226">
        <f t="shared" si="214"/>
        <v>7320.2149569120011</v>
      </c>
      <c r="AA124" s="226">
        <f t="shared" si="214"/>
        <v>7320.2149569120011</v>
      </c>
      <c r="AB124" s="227">
        <f>SUM(P124:AA124)</f>
        <v>43921.289741471999</v>
      </c>
      <c r="AC124" s="83"/>
      <c r="AD124" s="85">
        <v>5.0000000000000001E-3</v>
      </c>
      <c r="AE124" s="86"/>
      <c r="AF124" s="49">
        <v>0.31</v>
      </c>
      <c r="AG124" s="55">
        <v>0</v>
      </c>
      <c r="AH124" s="62">
        <f>((SUM(AC124:AE124)*G124)*AF124)*0.00220462*(1-AG124)</f>
        <v>1.1731113712999999E-2</v>
      </c>
      <c r="AI124" s="226">
        <f>AI127*$AH124</f>
        <v>0</v>
      </c>
      <c r="AJ124" s="226">
        <f t="shared" ref="AJ124:AT124" si="215">AJ127*$AH124</f>
        <v>0</v>
      </c>
      <c r="AK124" s="226">
        <f t="shared" si="215"/>
        <v>0</v>
      </c>
      <c r="AL124" s="226">
        <f t="shared" si="215"/>
        <v>0</v>
      </c>
      <c r="AM124" s="226">
        <f t="shared" si="215"/>
        <v>0</v>
      </c>
      <c r="AN124" s="226">
        <f t="shared" si="215"/>
        <v>0</v>
      </c>
      <c r="AO124" s="226">
        <f t="shared" si="215"/>
        <v>0</v>
      </c>
      <c r="AP124" s="226">
        <f t="shared" si="215"/>
        <v>41.058897995499997</v>
      </c>
      <c r="AQ124" s="226">
        <f t="shared" si="215"/>
        <v>46.924454851999997</v>
      </c>
      <c r="AR124" s="226">
        <f t="shared" si="215"/>
        <v>52.790011708499996</v>
      </c>
      <c r="AS124" s="226">
        <f t="shared" si="215"/>
        <v>35.193341138999997</v>
      </c>
      <c r="AT124" s="226">
        <f t="shared" si="215"/>
        <v>35.193341138999997</v>
      </c>
      <c r="AU124" s="227">
        <f>SUM(AI124:AT124)</f>
        <v>211.16004683399996</v>
      </c>
      <c r="AV124" s="228">
        <f>AU124+AB124</f>
        <v>44132.449788305996</v>
      </c>
    </row>
    <row r="125" spans="1:48" ht="15.6">
      <c r="A125" s="89" t="s">
        <v>128</v>
      </c>
      <c r="B125" s="49" t="s">
        <v>52</v>
      </c>
      <c r="C125" s="49" t="s">
        <v>53</v>
      </c>
      <c r="D125" s="50" t="s">
        <v>125</v>
      </c>
      <c r="E125" s="50" t="s">
        <v>126</v>
      </c>
      <c r="F125" s="49">
        <v>2017</v>
      </c>
      <c r="G125" s="51">
        <v>245</v>
      </c>
      <c r="H125" s="51" t="s">
        <v>63</v>
      </c>
      <c r="I125" s="81"/>
      <c r="J125" s="82"/>
      <c r="K125" s="83">
        <v>3.22</v>
      </c>
      <c r="L125" s="49">
        <v>0.39</v>
      </c>
      <c r="M125" s="55">
        <v>0</v>
      </c>
      <c r="N125" s="56">
        <f>((K125*G125)*L125)*0.00220462*(1-M125)</f>
        <v>0.67829764002000015</v>
      </c>
      <c r="O125" s="80"/>
      <c r="P125" s="226">
        <f>P127*$N125*0.66667</f>
        <v>0</v>
      </c>
      <c r="Q125" s="226">
        <f>Q127*$N125*0.66667</f>
        <v>0</v>
      </c>
      <c r="R125" s="226">
        <f>R127*$N125*0.66667</f>
        <v>0</v>
      </c>
      <c r="S125" s="226">
        <f>S127*$N125*0.66667</f>
        <v>0</v>
      </c>
      <c r="T125" s="226">
        <f t="shared" ref="T125:AA125" si="216">T127*$N125*0.66667</f>
        <v>0</v>
      </c>
      <c r="U125" s="226">
        <f t="shared" si="216"/>
        <v>0</v>
      </c>
      <c r="V125" s="226">
        <f t="shared" si="216"/>
        <v>0</v>
      </c>
      <c r="W125" s="226">
        <f t="shared" si="216"/>
        <v>1582.7024068524674</v>
      </c>
      <c r="X125" s="226">
        <f t="shared" si="216"/>
        <v>1808.8027506885339</v>
      </c>
      <c r="Y125" s="226">
        <f t="shared" si="216"/>
        <v>2034.9030945246006</v>
      </c>
      <c r="Z125" s="226">
        <f t="shared" si="216"/>
        <v>1356.6020630164005</v>
      </c>
      <c r="AA125" s="226">
        <f t="shared" si="216"/>
        <v>1356.6020630164005</v>
      </c>
      <c r="AB125" s="227">
        <f>SUM(P125:AA125)</f>
        <v>8139.6123780984026</v>
      </c>
      <c r="AC125" s="83"/>
      <c r="AD125" s="60"/>
      <c r="AE125" s="84">
        <v>1.2999999999999999E-2</v>
      </c>
      <c r="AF125" s="49">
        <v>0.39</v>
      </c>
      <c r="AG125" s="55">
        <v>0</v>
      </c>
      <c r="AH125" s="62">
        <f>((SUM(AC125:AE125)*G125)*AF125)*0.00220462*(1-AG125)</f>
        <v>2.7384687330000001E-3</v>
      </c>
      <c r="AI125" s="226">
        <f>AI127*$AH125*0.66667</f>
        <v>0</v>
      </c>
      <c r="AJ125" s="226">
        <f t="shared" ref="AJ125:AT125" si="217">AJ127*$AH125*0.66667</f>
        <v>0</v>
      </c>
      <c r="AK125" s="226">
        <f t="shared" si="217"/>
        <v>0</v>
      </c>
      <c r="AL125" s="226">
        <f t="shared" si="217"/>
        <v>0</v>
      </c>
      <c r="AM125" s="226">
        <f t="shared" si="217"/>
        <v>0</v>
      </c>
      <c r="AN125" s="226">
        <f t="shared" si="217"/>
        <v>0</v>
      </c>
      <c r="AO125" s="226">
        <f t="shared" si="217"/>
        <v>0</v>
      </c>
      <c r="AP125" s="226">
        <f t="shared" si="217"/>
        <v>6.3897923258018858</v>
      </c>
      <c r="AQ125" s="226">
        <f t="shared" si="217"/>
        <v>7.3026198009164398</v>
      </c>
      <c r="AR125" s="226">
        <f t="shared" si="217"/>
        <v>8.2154472760309947</v>
      </c>
      <c r="AS125" s="226">
        <f t="shared" si="217"/>
        <v>5.4769648506873301</v>
      </c>
      <c r="AT125" s="226">
        <f t="shared" si="217"/>
        <v>5.4769648506873301</v>
      </c>
      <c r="AU125" s="227">
        <f>SUM(AI125:AT125)</f>
        <v>32.861789104123979</v>
      </c>
      <c r="AV125" s="228">
        <f>AU125+AB125</f>
        <v>8172.4741672025266</v>
      </c>
    </row>
    <row r="126" spans="1:48" ht="15.6">
      <c r="A126" s="89" t="s">
        <v>128</v>
      </c>
      <c r="B126" s="49" t="s">
        <v>52</v>
      </c>
      <c r="C126" s="49" t="s">
        <v>53</v>
      </c>
      <c r="D126" s="50" t="s">
        <v>125</v>
      </c>
      <c r="E126" s="50" t="s">
        <v>126</v>
      </c>
      <c r="F126" s="49">
        <v>2017</v>
      </c>
      <c r="G126" s="51">
        <v>245</v>
      </c>
      <c r="H126" s="51" t="s">
        <v>63</v>
      </c>
      <c r="I126" s="81"/>
      <c r="J126" s="82"/>
      <c r="K126" s="83">
        <v>3.22</v>
      </c>
      <c r="L126" s="49">
        <v>0.39</v>
      </c>
      <c r="M126" s="55">
        <v>0</v>
      </c>
      <c r="N126" s="56">
        <f>((K126*G126)*L126)*0.00220462*(1-M126)</f>
        <v>0.67829764002000015</v>
      </c>
      <c r="O126" s="80"/>
      <c r="P126" s="226">
        <f>P127*$N126*0.66667</f>
        <v>0</v>
      </c>
      <c r="Q126" s="226">
        <f>Q127*$N126*0.66667</f>
        <v>0</v>
      </c>
      <c r="R126" s="226">
        <f>R127*$N126*0.66667</f>
        <v>0</v>
      </c>
      <c r="S126" s="226">
        <f>S127*$N126*0.66667</f>
        <v>0</v>
      </c>
      <c r="T126" s="226">
        <f t="shared" ref="T126:AA126" si="218">T127*$N126*0.66667</f>
        <v>0</v>
      </c>
      <c r="U126" s="226">
        <f t="shared" si="218"/>
        <v>0</v>
      </c>
      <c r="V126" s="226">
        <f t="shared" si="218"/>
        <v>0</v>
      </c>
      <c r="W126" s="226">
        <f t="shared" si="218"/>
        <v>1582.7024068524674</v>
      </c>
      <c r="X126" s="226">
        <f t="shared" si="218"/>
        <v>1808.8027506885339</v>
      </c>
      <c r="Y126" s="226">
        <f t="shared" si="218"/>
        <v>2034.9030945246006</v>
      </c>
      <c r="Z126" s="226">
        <f t="shared" si="218"/>
        <v>1356.6020630164005</v>
      </c>
      <c r="AA126" s="226">
        <f t="shared" si="218"/>
        <v>1356.6020630164005</v>
      </c>
      <c r="AB126" s="227">
        <f>SUM(P126:AA126)</f>
        <v>8139.6123780984026</v>
      </c>
      <c r="AC126" s="83"/>
      <c r="AD126" s="60"/>
      <c r="AE126" s="84">
        <v>1.2999999999999999E-2</v>
      </c>
      <c r="AF126" s="49">
        <v>0.39</v>
      </c>
      <c r="AG126" s="55">
        <v>0</v>
      </c>
      <c r="AH126" s="62">
        <f>((SUM(AC126:AE126)*G126)*AF126)*0.00220462*(1-AG126)</f>
        <v>2.7384687330000001E-3</v>
      </c>
      <c r="AI126" s="226">
        <f>AI127*$AH126*0.66667</f>
        <v>0</v>
      </c>
      <c r="AJ126" s="226">
        <f t="shared" ref="AJ126:AT126" si="219">AJ127*$AH126*0.66667</f>
        <v>0</v>
      </c>
      <c r="AK126" s="226">
        <f t="shared" si="219"/>
        <v>0</v>
      </c>
      <c r="AL126" s="226">
        <f t="shared" si="219"/>
        <v>0</v>
      </c>
      <c r="AM126" s="226">
        <f t="shared" si="219"/>
        <v>0</v>
      </c>
      <c r="AN126" s="226">
        <f t="shared" si="219"/>
        <v>0</v>
      </c>
      <c r="AO126" s="226">
        <f t="shared" si="219"/>
        <v>0</v>
      </c>
      <c r="AP126" s="226">
        <f t="shared" si="219"/>
        <v>6.3897923258018858</v>
      </c>
      <c r="AQ126" s="226">
        <f t="shared" si="219"/>
        <v>7.3026198009164398</v>
      </c>
      <c r="AR126" s="226">
        <f t="shared" si="219"/>
        <v>8.2154472760309947</v>
      </c>
      <c r="AS126" s="226">
        <f t="shared" si="219"/>
        <v>5.4769648506873301</v>
      </c>
      <c r="AT126" s="226">
        <f t="shared" si="219"/>
        <v>5.4769648506873301</v>
      </c>
      <c r="AU126" s="227">
        <f>SUM(AI126:AT126)</f>
        <v>32.861789104123979</v>
      </c>
      <c r="AV126" s="228">
        <f>AU126+AB126</f>
        <v>8172.4741672025266</v>
      </c>
    </row>
    <row r="127" spans="1:48" ht="30">
      <c r="A127" s="64" t="s">
        <v>129</v>
      </c>
      <c r="B127" s="65"/>
      <c r="C127" s="65" t="s">
        <v>57</v>
      </c>
      <c r="D127" s="66">
        <v>0.66700000000000004</v>
      </c>
      <c r="E127" s="67"/>
      <c r="F127" s="65"/>
      <c r="G127" s="68"/>
      <c r="H127" s="68"/>
      <c r="I127" s="69"/>
      <c r="J127" s="70"/>
      <c r="K127" s="71"/>
      <c r="L127" s="65"/>
      <c r="M127" s="66"/>
      <c r="N127" s="72"/>
      <c r="O127" s="73" t="s">
        <v>58</v>
      </c>
      <c r="P127" s="229"/>
      <c r="Q127" s="229"/>
      <c r="R127" s="229"/>
      <c r="S127" s="229"/>
      <c r="T127" s="229"/>
      <c r="U127" s="229"/>
      <c r="V127" s="229"/>
      <c r="W127" s="229">
        <v>3500</v>
      </c>
      <c r="X127" s="229">
        <v>4000</v>
      </c>
      <c r="Y127" s="229">
        <v>4500</v>
      </c>
      <c r="Z127" s="229">
        <v>3000</v>
      </c>
      <c r="AA127" s="229">
        <v>3000</v>
      </c>
      <c r="AB127" s="230"/>
      <c r="AC127" s="71"/>
      <c r="AD127" s="76"/>
      <c r="AE127" s="76"/>
      <c r="AF127" s="65"/>
      <c r="AG127" s="66"/>
      <c r="AH127" s="77"/>
      <c r="AI127" s="229">
        <f t="shared" ref="AI127:AT127" si="220">P127</f>
        <v>0</v>
      </c>
      <c r="AJ127" s="229">
        <f t="shared" si="220"/>
        <v>0</v>
      </c>
      <c r="AK127" s="229">
        <f t="shared" si="220"/>
        <v>0</v>
      </c>
      <c r="AL127" s="229">
        <f t="shared" si="220"/>
        <v>0</v>
      </c>
      <c r="AM127" s="229">
        <f t="shared" si="220"/>
        <v>0</v>
      </c>
      <c r="AN127" s="229">
        <f t="shared" si="220"/>
        <v>0</v>
      </c>
      <c r="AO127" s="229">
        <f t="shared" si="220"/>
        <v>0</v>
      </c>
      <c r="AP127" s="229">
        <f t="shared" si="220"/>
        <v>3500</v>
      </c>
      <c r="AQ127" s="229">
        <f t="shared" si="220"/>
        <v>4000</v>
      </c>
      <c r="AR127" s="229">
        <f t="shared" si="220"/>
        <v>4500</v>
      </c>
      <c r="AS127" s="229">
        <f t="shared" si="220"/>
        <v>3000</v>
      </c>
      <c r="AT127" s="229">
        <f t="shared" si="220"/>
        <v>3000</v>
      </c>
      <c r="AU127" s="230"/>
      <c r="AV127" s="231"/>
    </row>
    <row r="128" spans="1:48" ht="15.6">
      <c r="A128" s="90" t="s">
        <v>130</v>
      </c>
      <c r="B128" s="49" t="s">
        <v>49</v>
      </c>
      <c r="C128" s="50" t="s">
        <v>85</v>
      </c>
      <c r="D128" s="50" t="s">
        <v>123</v>
      </c>
      <c r="E128" s="50" t="s">
        <v>124</v>
      </c>
      <c r="F128" s="49">
        <v>2018</v>
      </c>
      <c r="G128" s="51">
        <v>3433</v>
      </c>
      <c r="H128" s="51">
        <v>4</v>
      </c>
      <c r="I128" s="79">
        <v>2027</v>
      </c>
      <c r="J128" s="53">
        <f>I128+2</f>
        <v>2029</v>
      </c>
      <c r="K128" s="54">
        <v>1.04</v>
      </c>
      <c r="L128" s="49">
        <v>0.31</v>
      </c>
      <c r="M128" s="55">
        <v>0</v>
      </c>
      <c r="N128" s="56">
        <f>((K128*G128)*L128)*0.00220462*(1-M128)</f>
        <v>2.4400716523040002</v>
      </c>
      <c r="O128" s="80"/>
      <c r="P128" s="226">
        <f>P132*$N128</f>
        <v>6100.1791307600006</v>
      </c>
      <c r="Q128" s="226">
        <f>Q132*$N128</f>
        <v>4880.1433046080001</v>
      </c>
      <c r="R128" s="226">
        <f>R132*$N128</f>
        <v>4880.1433046080001</v>
      </c>
      <c r="S128" s="226">
        <f>S132*$N128</f>
        <v>4880.1433046080001</v>
      </c>
      <c r="T128" s="226">
        <f t="shared" ref="T128:AA128" si="221">T132*$N128</f>
        <v>7320.2149569120011</v>
      </c>
      <c r="U128" s="226">
        <f t="shared" si="221"/>
        <v>8540.2507830640006</v>
      </c>
      <c r="V128" s="226">
        <f t="shared" si="221"/>
        <v>8540.2507830640006</v>
      </c>
      <c r="W128" s="226">
        <f t="shared" si="221"/>
        <v>0</v>
      </c>
      <c r="X128" s="226">
        <f t="shared" si="221"/>
        <v>0</v>
      </c>
      <c r="Y128" s="226">
        <f t="shared" si="221"/>
        <v>0</v>
      </c>
      <c r="Z128" s="226">
        <f t="shared" si="221"/>
        <v>0</v>
      </c>
      <c r="AA128" s="226">
        <f t="shared" si="221"/>
        <v>0</v>
      </c>
      <c r="AB128" s="227">
        <f>SUM(P128:AA128)</f>
        <v>45141.325567624008</v>
      </c>
      <c r="AC128" s="54">
        <v>0.03</v>
      </c>
      <c r="AD128" s="85"/>
      <c r="AE128" s="86"/>
      <c r="AF128" s="49">
        <v>0.31</v>
      </c>
      <c r="AG128" s="55">
        <v>0.3</v>
      </c>
      <c r="AH128" s="62">
        <f>((SUM(AC128:AE128)*G128)*AF128)*0.00220462*(1-AG128)</f>
        <v>4.92706775946E-2</v>
      </c>
      <c r="AI128" s="226">
        <f>AI132*$AH128</f>
        <v>123.1766939865</v>
      </c>
      <c r="AJ128" s="226">
        <f t="shared" ref="AJ128:AT128" si="222">AJ132*$AH128</f>
        <v>98.541355189200004</v>
      </c>
      <c r="AK128" s="226">
        <f t="shared" si="222"/>
        <v>98.541355189200004</v>
      </c>
      <c r="AL128" s="226">
        <f t="shared" si="222"/>
        <v>98.541355189200004</v>
      </c>
      <c r="AM128" s="226">
        <f t="shared" si="222"/>
        <v>147.81203278379999</v>
      </c>
      <c r="AN128" s="226">
        <f t="shared" si="222"/>
        <v>172.44737158109999</v>
      </c>
      <c r="AO128" s="226">
        <f t="shared" si="222"/>
        <v>172.44737158109999</v>
      </c>
      <c r="AP128" s="226">
        <f t="shared" si="222"/>
        <v>0</v>
      </c>
      <c r="AQ128" s="226">
        <f t="shared" si="222"/>
        <v>0</v>
      </c>
      <c r="AR128" s="226">
        <f t="shared" si="222"/>
        <v>0</v>
      </c>
      <c r="AS128" s="226">
        <f t="shared" si="222"/>
        <v>0</v>
      </c>
      <c r="AT128" s="226">
        <f t="shared" si="222"/>
        <v>0</v>
      </c>
      <c r="AU128" s="227">
        <f>SUM(AI128:AT128)</f>
        <v>911.50753550009995</v>
      </c>
      <c r="AV128" s="228">
        <f>AU128+AB128</f>
        <v>46052.83310312411</v>
      </c>
    </row>
    <row r="129" spans="1:48" ht="15.6">
      <c r="A129" s="90" t="s">
        <v>130</v>
      </c>
      <c r="B129" s="49" t="s">
        <v>49</v>
      </c>
      <c r="C129" s="50" t="s">
        <v>85</v>
      </c>
      <c r="D129" s="50" t="s">
        <v>123</v>
      </c>
      <c r="E129" s="50" t="s">
        <v>124</v>
      </c>
      <c r="F129" s="49">
        <v>2018</v>
      </c>
      <c r="G129" s="51">
        <v>3433</v>
      </c>
      <c r="H129" s="51">
        <v>4</v>
      </c>
      <c r="I129" s="79">
        <v>2027</v>
      </c>
      <c r="J129" s="53">
        <f>I129+2</f>
        <v>2029</v>
      </c>
      <c r="K129" s="54">
        <v>1.04</v>
      </c>
      <c r="L129" s="49">
        <v>0.31</v>
      </c>
      <c r="M129" s="55">
        <v>0</v>
      </c>
      <c r="N129" s="56">
        <f>((K129*G129)*L129)*0.00220462*(1-M129)</f>
        <v>2.4400716523040002</v>
      </c>
      <c r="O129" s="80"/>
      <c r="P129" s="226">
        <f>P132*$N129</f>
        <v>6100.1791307600006</v>
      </c>
      <c r="Q129" s="226">
        <f>Q132*$N129</f>
        <v>4880.1433046080001</v>
      </c>
      <c r="R129" s="226">
        <f>R132*$N129</f>
        <v>4880.1433046080001</v>
      </c>
      <c r="S129" s="226">
        <f>S132*$N129</f>
        <v>4880.1433046080001</v>
      </c>
      <c r="T129" s="226">
        <f t="shared" ref="T129:AA129" si="223">T132*$N129</f>
        <v>7320.2149569120011</v>
      </c>
      <c r="U129" s="226">
        <f t="shared" si="223"/>
        <v>8540.2507830640006</v>
      </c>
      <c r="V129" s="226">
        <f t="shared" si="223"/>
        <v>8540.2507830640006</v>
      </c>
      <c r="W129" s="226">
        <f t="shared" si="223"/>
        <v>0</v>
      </c>
      <c r="X129" s="226">
        <f t="shared" si="223"/>
        <v>0</v>
      </c>
      <c r="Y129" s="226">
        <f t="shared" si="223"/>
        <v>0</v>
      </c>
      <c r="Z129" s="226">
        <f t="shared" si="223"/>
        <v>0</v>
      </c>
      <c r="AA129" s="226">
        <f t="shared" si="223"/>
        <v>0</v>
      </c>
      <c r="AB129" s="227">
        <f>SUM(P129:AA129)</f>
        <v>45141.325567624008</v>
      </c>
      <c r="AC129" s="54">
        <v>0.03</v>
      </c>
      <c r="AD129" s="85"/>
      <c r="AE129" s="86"/>
      <c r="AF129" s="49">
        <v>0.31</v>
      </c>
      <c r="AG129" s="55">
        <v>0.3</v>
      </c>
      <c r="AH129" s="62">
        <f>((SUM(AC129:AE129)*G129)*AF129)*0.00220462*(1-AG129)</f>
        <v>4.92706775946E-2</v>
      </c>
      <c r="AI129" s="226">
        <f>AI132*$AH129</f>
        <v>123.1766939865</v>
      </c>
      <c r="AJ129" s="226">
        <f t="shared" ref="AJ129:AT129" si="224">AJ132*$AH129</f>
        <v>98.541355189200004</v>
      </c>
      <c r="AK129" s="226">
        <f t="shared" si="224"/>
        <v>98.541355189200004</v>
      </c>
      <c r="AL129" s="226">
        <f t="shared" si="224"/>
        <v>98.541355189200004</v>
      </c>
      <c r="AM129" s="226">
        <f t="shared" si="224"/>
        <v>147.81203278379999</v>
      </c>
      <c r="AN129" s="226">
        <f t="shared" si="224"/>
        <v>172.44737158109999</v>
      </c>
      <c r="AO129" s="226">
        <f t="shared" si="224"/>
        <v>172.44737158109999</v>
      </c>
      <c r="AP129" s="226">
        <f t="shared" si="224"/>
        <v>0</v>
      </c>
      <c r="AQ129" s="226">
        <f t="shared" si="224"/>
        <v>0</v>
      </c>
      <c r="AR129" s="226">
        <f t="shared" si="224"/>
        <v>0</v>
      </c>
      <c r="AS129" s="226">
        <f t="shared" si="224"/>
        <v>0</v>
      </c>
      <c r="AT129" s="226">
        <f t="shared" si="224"/>
        <v>0</v>
      </c>
      <c r="AU129" s="227">
        <f>SUM(AI129:AT129)</f>
        <v>911.50753550009995</v>
      </c>
      <c r="AV129" s="228">
        <f>AU129+AB129</f>
        <v>46052.83310312411</v>
      </c>
    </row>
    <row r="130" spans="1:48" ht="15.6">
      <c r="A130" s="90" t="s">
        <v>130</v>
      </c>
      <c r="B130" s="49" t="s">
        <v>52</v>
      </c>
      <c r="C130" s="49" t="s">
        <v>53</v>
      </c>
      <c r="D130" s="50" t="s">
        <v>125</v>
      </c>
      <c r="E130" s="50" t="s">
        <v>126</v>
      </c>
      <c r="F130" s="49">
        <v>2017</v>
      </c>
      <c r="G130" s="51">
        <v>245</v>
      </c>
      <c r="H130" s="51">
        <v>3</v>
      </c>
      <c r="I130" s="79">
        <v>2027</v>
      </c>
      <c r="J130" s="53">
        <f>I130+2</f>
        <v>2029</v>
      </c>
      <c r="K130" s="54">
        <v>3.22</v>
      </c>
      <c r="L130" s="49">
        <v>0.39</v>
      </c>
      <c r="M130" s="55">
        <v>0.1</v>
      </c>
      <c r="N130" s="56">
        <f>((K130*G130)*L130)*0.00220462*(1-M130)</f>
        <v>0.61046787601800012</v>
      </c>
      <c r="O130" s="80"/>
      <c r="P130" s="226">
        <f>P132*$N130*0.66667</f>
        <v>1017.4515472623003</v>
      </c>
      <c r="Q130" s="226">
        <f>Q132*$N130*0.66667</f>
        <v>813.96123780984021</v>
      </c>
      <c r="R130" s="226">
        <f>R132*$N130*0.66667</f>
        <v>813.96123780984021</v>
      </c>
      <c r="S130" s="226">
        <f>S132*$N130*0.66667</f>
        <v>813.96123780984021</v>
      </c>
      <c r="T130" s="226">
        <f t="shared" ref="T130:AA130" si="225">T132*$N130*0.66667</f>
        <v>1220.9418567147604</v>
      </c>
      <c r="U130" s="226">
        <f t="shared" si="225"/>
        <v>1424.4321661672207</v>
      </c>
      <c r="V130" s="226">
        <f t="shared" si="225"/>
        <v>1424.4321661672207</v>
      </c>
      <c r="W130" s="226">
        <f t="shared" si="225"/>
        <v>0</v>
      </c>
      <c r="X130" s="226">
        <f t="shared" si="225"/>
        <v>0</v>
      </c>
      <c r="Y130" s="226">
        <f t="shared" si="225"/>
        <v>0</v>
      </c>
      <c r="Z130" s="226">
        <f t="shared" si="225"/>
        <v>0</v>
      </c>
      <c r="AA130" s="226">
        <f t="shared" si="225"/>
        <v>0</v>
      </c>
      <c r="AB130" s="227">
        <f>SUM(P130:AA130)</f>
        <v>7529.1414497410224</v>
      </c>
      <c r="AC130" s="54">
        <v>7.0000000000000007E-2</v>
      </c>
      <c r="AD130" s="60"/>
      <c r="AE130" s="84"/>
      <c r="AF130" s="49">
        <v>0.39</v>
      </c>
      <c r="AG130" s="55">
        <v>0.3</v>
      </c>
      <c r="AH130" s="62">
        <f>((SUM(AC130:AE130)*G130)*AF130)*0.00220462*(1-AG130)</f>
        <v>1.0321920609000002E-2</v>
      </c>
      <c r="AI130" s="226">
        <f>AI132*$AH130*0.66667</f>
        <v>17.203287031005075</v>
      </c>
      <c r="AJ130" s="226">
        <f t="shared" ref="AJ130:AT130" si="226">AJ132*$AH130*0.66667</f>
        <v>13.762629624804061</v>
      </c>
      <c r="AK130" s="226">
        <f t="shared" si="226"/>
        <v>13.762629624804061</v>
      </c>
      <c r="AL130" s="226">
        <f t="shared" si="226"/>
        <v>13.762629624804061</v>
      </c>
      <c r="AM130" s="226">
        <f t="shared" si="226"/>
        <v>20.643944437206091</v>
      </c>
      <c r="AN130" s="226">
        <f t="shared" si="226"/>
        <v>24.084601843407107</v>
      </c>
      <c r="AO130" s="226">
        <f t="shared" si="226"/>
        <v>24.084601843407107</v>
      </c>
      <c r="AP130" s="226">
        <f t="shared" si="226"/>
        <v>0</v>
      </c>
      <c r="AQ130" s="226">
        <f t="shared" si="226"/>
        <v>0</v>
      </c>
      <c r="AR130" s="226">
        <f t="shared" si="226"/>
        <v>0</v>
      </c>
      <c r="AS130" s="226">
        <f t="shared" si="226"/>
        <v>0</v>
      </c>
      <c r="AT130" s="226">
        <f t="shared" si="226"/>
        <v>0</v>
      </c>
      <c r="AU130" s="227">
        <f>SUM(AI130:AT130)</f>
        <v>127.30432402943757</v>
      </c>
      <c r="AV130" s="228">
        <f>AU130+AB130</f>
        <v>7656.4457737704597</v>
      </c>
    </row>
    <row r="131" spans="1:48" ht="15.6">
      <c r="A131" s="90" t="s">
        <v>130</v>
      </c>
      <c r="B131" s="49" t="s">
        <v>52</v>
      </c>
      <c r="C131" s="49" t="s">
        <v>53</v>
      </c>
      <c r="D131" s="50" t="s">
        <v>125</v>
      </c>
      <c r="E131" s="50" t="s">
        <v>126</v>
      </c>
      <c r="F131" s="49">
        <v>2017</v>
      </c>
      <c r="G131" s="51">
        <v>245</v>
      </c>
      <c r="H131" s="51">
        <v>3</v>
      </c>
      <c r="I131" s="79">
        <v>2027</v>
      </c>
      <c r="J131" s="53">
        <f>I131+2</f>
        <v>2029</v>
      </c>
      <c r="K131" s="54">
        <v>3.22</v>
      </c>
      <c r="L131" s="49">
        <v>0.39</v>
      </c>
      <c r="M131" s="55">
        <v>0.1</v>
      </c>
      <c r="N131" s="56">
        <f>((K131*G131)*L131)*0.00220462*(1-M131)</f>
        <v>0.61046787601800012</v>
      </c>
      <c r="O131" s="80"/>
      <c r="P131" s="226">
        <f>P132*$N131*0.66667</f>
        <v>1017.4515472623003</v>
      </c>
      <c r="Q131" s="226">
        <f>Q132*$N131*0.66667</f>
        <v>813.96123780984021</v>
      </c>
      <c r="R131" s="226">
        <f>R132*$N131*0.66667</f>
        <v>813.96123780984021</v>
      </c>
      <c r="S131" s="226">
        <f>S132*$N131*0.66667</f>
        <v>813.96123780984021</v>
      </c>
      <c r="T131" s="226">
        <f t="shared" ref="T131:AA131" si="227">T132*$N131*0.66667</f>
        <v>1220.9418567147604</v>
      </c>
      <c r="U131" s="226">
        <f t="shared" si="227"/>
        <v>1424.4321661672207</v>
      </c>
      <c r="V131" s="226">
        <f t="shared" si="227"/>
        <v>1424.4321661672207</v>
      </c>
      <c r="W131" s="226">
        <f t="shared" si="227"/>
        <v>0</v>
      </c>
      <c r="X131" s="226">
        <f t="shared" si="227"/>
        <v>0</v>
      </c>
      <c r="Y131" s="226">
        <f t="shared" si="227"/>
        <v>0</v>
      </c>
      <c r="Z131" s="226">
        <f t="shared" si="227"/>
        <v>0</v>
      </c>
      <c r="AA131" s="226">
        <f t="shared" si="227"/>
        <v>0</v>
      </c>
      <c r="AB131" s="227">
        <f>SUM(P131:AA131)</f>
        <v>7529.1414497410224</v>
      </c>
      <c r="AC131" s="54">
        <v>7.0000000000000007E-2</v>
      </c>
      <c r="AD131" s="60"/>
      <c r="AE131" s="84"/>
      <c r="AF131" s="49">
        <v>0.39</v>
      </c>
      <c r="AG131" s="55">
        <v>0.3</v>
      </c>
      <c r="AH131" s="62">
        <f>((SUM(AC131:AE131)*G131)*AF131)*0.00220462*(1-AG131)</f>
        <v>1.0321920609000002E-2</v>
      </c>
      <c r="AI131" s="226">
        <f>AI132*$AH131*0.66667</f>
        <v>17.203287031005075</v>
      </c>
      <c r="AJ131" s="226">
        <f t="shared" ref="AJ131:AT131" si="228">AJ132*$AH131*0.66667</f>
        <v>13.762629624804061</v>
      </c>
      <c r="AK131" s="226">
        <f t="shared" si="228"/>
        <v>13.762629624804061</v>
      </c>
      <c r="AL131" s="226">
        <f t="shared" si="228"/>
        <v>13.762629624804061</v>
      </c>
      <c r="AM131" s="226">
        <f t="shared" si="228"/>
        <v>20.643944437206091</v>
      </c>
      <c r="AN131" s="226">
        <f t="shared" si="228"/>
        <v>24.084601843407107</v>
      </c>
      <c r="AO131" s="226">
        <f t="shared" si="228"/>
        <v>24.084601843407107</v>
      </c>
      <c r="AP131" s="226">
        <f t="shared" si="228"/>
        <v>0</v>
      </c>
      <c r="AQ131" s="226">
        <f t="shared" si="228"/>
        <v>0</v>
      </c>
      <c r="AR131" s="226">
        <f t="shared" si="228"/>
        <v>0</v>
      </c>
      <c r="AS131" s="226">
        <f t="shared" si="228"/>
        <v>0</v>
      </c>
      <c r="AT131" s="226">
        <f t="shared" si="228"/>
        <v>0</v>
      </c>
      <c r="AU131" s="227">
        <f>SUM(AI131:AT131)</f>
        <v>127.30432402943757</v>
      </c>
      <c r="AV131" s="228">
        <f>AU131+AB131</f>
        <v>7656.4457737704597</v>
      </c>
    </row>
    <row r="132" spans="1:48" ht="30">
      <c r="A132" s="64" t="s">
        <v>131</v>
      </c>
      <c r="B132" s="65"/>
      <c r="C132" s="65" t="s">
        <v>57</v>
      </c>
      <c r="D132" s="66">
        <v>0.66700000000000004</v>
      </c>
      <c r="E132" s="67"/>
      <c r="F132" s="65"/>
      <c r="G132" s="68"/>
      <c r="H132" s="68"/>
      <c r="I132" s="69"/>
      <c r="J132" s="70"/>
      <c r="K132" s="71"/>
      <c r="L132" s="65"/>
      <c r="M132" s="66"/>
      <c r="N132" s="72"/>
      <c r="O132" s="73" t="s">
        <v>58</v>
      </c>
      <c r="P132" s="229">
        <v>2500</v>
      </c>
      <c r="Q132" s="229">
        <v>2000</v>
      </c>
      <c r="R132" s="229">
        <v>2000</v>
      </c>
      <c r="S132" s="229">
        <v>2000</v>
      </c>
      <c r="T132" s="229">
        <v>3000</v>
      </c>
      <c r="U132" s="229">
        <v>3500</v>
      </c>
      <c r="V132" s="229">
        <v>3500</v>
      </c>
      <c r="W132" s="229"/>
      <c r="X132" s="229"/>
      <c r="Y132" s="229"/>
      <c r="Z132" s="229"/>
      <c r="AA132" s="229"/>
      <c r="AB132" s="230"/>
      <c r="AC132" s="71"/>
      <c r="AD132" s="76"/>
      <c r="AE132" s="76"/>
      <c r="AF132" s="65"/>
      <c r="AG132" s="66"/>
      <c r="AH132" s="77"/>
      <c r="AI132" s="229">
        <f t="shared" ref="AI132:AT132" si="229">P132</f>
        <v>2500</v>
      </c>
      <c r="AJ132" s="229">
        <f t="shared" si="229"/>
        <v>2000</v>
      </c>
      <c r="AK132" s="229">
        <f t="shared" si="229"/>
        <v>2000</v>
      </c>
      <c r="AL132" s="229">
        <f t="shared" si="229"/>
        <v>2000</v>
      </c>
      <c r="AM132" s="229">
        <f t="shared" si="229"/>
        <v>3000</v>
      </c>
      <c r="AN132" s="229">
        <f t="shared" si="229"/>
        <v>3500</v>
      </c>
      <c r="AO132" s="229">
        <f t="shared" si="229"/>
        <v>3500</v>
      </c>
      <c r="AP132" s="229">
        <f t="shared" si="229"/>
        <v>0</v>
      </c>
      <c r="AQ132" s="229">
        <f t="shared" si="229"/>
        <v>0</v>
      </c>
      <c r="AR132" s="229">
        <f t="shared" si="229"/>
        <v>0</v>
      </c>
      <c r="AS132" s="229">
        <f t="shared" si="229"/>
        <v>0</v>
      </c>
      <c r="AT132" s="229">
        <f t="shared" si="229"/>
        <v>0</v>
      </c>
      <c r="AU132" s="230"/>
      <c r="AV132" s="231"/>
    </row>
    <row r="133" spans="1:48" ht="15.6">
      <c r="A133" s="90" t="s">
        <v>132</v>
      </c>
      <c r="B133" s="49" t="s">
        <v>49</v>
      </c>
      <c r="C133" s="50" t="s">
        <v>85</v>
      </c>
      <c r="D133" s="50" t="s">
        <v>123</v>
      </c>
      <c r="E133" s="50" t="s">
        <v>124</v>
      </c>
      <c r="F133" s="49">
        <v>2018</v>
      </c>
      <c r="G133" s="51">
        <v>3433</v>
      </c>
      <c r="H133" s="51" t="s">
        <v>66</v>
      </c>
      <c r="I133" s="81"/>
      <c r="J133" s="82"/>
      <c r="K133" s="54">
        <v>1.04</v>
      </c>
      <c r="L133" s="49">
        <v>0.31</v>
      </c>
      <c r="M133" s="55">
        <v>0</v>
      </c>
      <c r="N133" s="56">
        <f>((K133*G133)*L133)*0.00220462*(1-M133)</f>
        <v>2.4400716523040002</v>
      </c>
      <c r="O133" s="80"/>
      <c r="P133" s="226">
        <f>P137*$N133</f>
        <v>0</v>
      </c>
      <c r="Q133" s="226">
        <f>Q137*$N133</f>
        <v>0</v>
      </c>
      <c r="R133" s="226">
        <f>R137*$N133</f>
        <v>0</v>
      </c>
      <c r="S133" s="226">
        <f>S137*$N133</f>
        <v>0</v>
      </c>
      <c r="T133" s="226">
        <f t="shared" ref="T133:AA133" si="230">T137*$N133</f>
        <v>0</v>
      </c>
      <c r="U133" s="226">
        <f t="shared" si="230"/>
        <v>0</v>
      </c>
      <c r="V133" s="226">
        <f t="shared" si="230"/>
        <v>0</v>
      </c>
      <c r="W133" s="226">
        <f t="shared" si="230"/>
        <v>4880.1433046080001</v>
      </c>
      <c r="X133" s="226">
        <f t="shared" si="230"/>
        <v>9760.2866092160002</v>
      </c>
      <c r="Y133" s="226">
        <f t="shared" si="230"/>
        <v>10980.322435368002</v>
      </c>
      <c r="Z133" s="226">
        <f t="shared" si="230"/>
        <v>8540.2507830640006</v>
      </c>
      <c r="AA133" s="226">
        <f t="shared" si="230"/>
        <v>8540.2507830640006</v>
      </c>
      <c r="AB133" s="227">
        <f>SUM(P133:AA133)</f>
        <v>42701.253915320005</v>
      </c>
      <c r="AC133" s="83"/>
      <c r="AD133" s="85">
        <v>5.0000000000000001E-3</v>
      </c>
      <c r="AE133" s="86"/>
      <c r="AF133" s="49">
        <v>0.31</v>
      </c>
      <c r="AG133" s="55">
        <v>0</v>
      </c>
      <c r="AH133" s="62">
        <f>((SUM(AC133:AE133)*G133)*AF133)*0.00220462*(1-AG133)</f>
        <v>1.1731113712999999E-2</v>
      </c>
      <c r="AI133" s="226">
        <f>AI137*$AH133</f>
        <v>0</v>
      </c>
      <c r="AJ133" s="226">
        <f t="shared" ref="AJ133:AT133" si="231">AJ137*$AH133</f>
        <v>0</v>
      </c>
      <c r="AK133" s="226">
        <f t="shared" si="231"/>
        <v>0</v>
      </c>
      <c r="AL133" s="226">
        <f t="shared" si="231"/>
        <v>0</v>
      </c>
      <c r="AM133" s="226">
        <f t="shared" si="231"/>
        <v>0</v>
      </c>
      <c r="AN133" s="226">
        <f t="shared" si="231"/>
        <v>0</v>
      </c>
      <c r="AO133" s="226">
        <f t="shared" si="231"/>
        <v>0</v>
      </c>
      <c r="AP133" s="226">
        <f t="shared" si="231"/>
        <v>23.462227425999998</v>
      </c>
      <c r="AQ133" s="226">
        <f t="shared" si="231"/>
        <v>46.924454851999997</v>
      </c>
      <c r="AR133" s="226">
        <f t="shared" si="231"/>
        <v>52.790011708499996</v>
      </c>
      <c r="AS133" s="226">
        <f t="shared" si="231"/>
        <v>41.058897995499997</v>
      </c>
      <c r="AT133" s="226">
        <f t="shared" si="231"/>
        <v>41.058897995499997</v>
      </c>
      <c r="AU133" s="227">
        <f>SUM(AI133:AT133)</f>
        <v>205.29448997749998</v>
      </c>
      <c r="AV133" s="228">
        <f>AU133+AB133</f>
        <v>42906.548405297508</v>
      </c>
    </row>
    <row r="134" spans="1:48" ht="15.6">
      <c r="A134" s="90" t="s">
        <v>132</v>
      </c>
      <c r="B134" s="49" t="s">
        <v>49</v>
      </c>
      <c r="C134" s="50" t="s">
        <v>85</v>
      </c>
      <c r="D134" s="50" t="s">
        <v>123</v>
      </c>
      <c r="E134" s="50" t="s">
        <v>124</v>
      </c>
      <c r="F134" s="49">
        <v>2018</v>
      </c>
      <c r="G134" s="51">
        <v>3433</v>
      </c>
      <c r="H134" s="51" t="s">
        <v>66</v>
      </c>
      <c r="I134" s="81"/>
      <c r="J134" s="82"/>
      <c r="K134" s="54">
        <v>1.04</v>
      </c>
      <c r="L134" s="49">
        <v>0.31</v>
      </c>
      <c r="M134" s="55">
        <v>0</v>
      </c>
      <c r="N134" s="56">
        <f>((K134*G134)*L134)*0.00220462*(1-M134)</f>
        <v>2.4400716523040002</v>
      </c>
      <c r="O134" s="80"/>
      <c r="P134" s="226">
        <f>P137*$N134</f>
        <v>0</v>
      </c>
      <c r="Q134" s="226">
        <f>Q137*$N134</f>
        <v>0</v>
      </c>
      <c r="R134" s="226">
        <f>R137*$N134</f>
        <v>0</v>
      </c>
      <c r="S134" s="226">
        <f>S137*$N134</f>
        <v>0</v>
      </c>
      <c r="T134" s="226">
        <f t="shared" ref="T134:AA134" si="232">T137*$N134</f>
        <v>0</v>
      </c>
      <c r="U134" s="226">
        <f t="shared" si="232"/>
        <v>0</v>
      </c>
      <c r="V134" s="226">
        <f t="shared" si="232"/>
        <v>0</v>
      </c>
      <c r="W134" s="226">
        <f t="shared" si="232"/>
        <v>4880.1433046080001</v>
      </c>
      <c r="X134" s="226">
        <f t="shared" si="232"/>
        <v>9760.2866092160002</v>
      </c>
      <c r="Y134" s="226">
        <f t="shared" si="232"/>
        <v>10980.322435368002</v>
      </c>
      <c r="Z134" s="226">
        <f t="shared" si="232"/>
        <v>8540.2507830640006</v>
      </c>
      <c r="AA134" s="226">
        <f t="shared" si="232"/>
        <v>8540.2507830640006</v>
      </c>
      <c r="AB134" s="227">
        <f>SUM(P134:AA134)</f>
        <v>42701.253915320005</v>
      </c>
      <c r="AC134" s="83"/>
      <c r="AD134" s="85">
        <v>5.0000000000000001E-3</v>
      </c>
      <c r="AE134" s="86"/>
      <c r="AF134" s="49">
        <v>0.31</v>
      </c>
      <c r="AG134" s="55">
        <v>0</v>
      </c>
      <c r="AH134" s="62">
        <f>((SUM(AC134:AE134)*G134)*AF134)*0.00220462*(1-AG134)</f>
        <v>1.1731113712999999E-2</v>
      </c>
      <c r="AI134" s="226">
        <f>AI137*$AH134</f>
        <v>0</v>
      </c>
      <c r="AJ134" s="226">
        <f t="shared" ref="AJ134:AT134" si="233">AJ137*$AH134</f>
        <v>0</v>
      </c>
      <c r="AK134" s="226">
        <f t="shared" si="233"/>
        <v>0</v>
      </c>
      <c r="AL134" s="226">
        <f t="shared" si="233"/>
        <v>0</v>
      </c>
      <c r="AM134" s="226">
        <f t="shared" si="233"/>
        <v>0</v>
      </c>
      <c r="AN134" s="226">
        <f t="shared" si="233"/>
        <v>0</v>
      </c>
      <c r="AO134" s="226">
        <f t="shared" si="233"/>
        <v>0</v>
      </c>
      <c r="AP134" s="226">
        <f t="shared" si="233"/>
        <v>23.462227425999998</v>
      </c>
      <c r="AQ134" s="226">
        <f t="shared" si="233"/>
        <v>46.924454851999997</v>
      </c>
      <c r="AR134" s="226">
        <f t="shared" si="233"/>
        <v>52.790011708499996</v>
      </c>
      <c r="AS134" s="226">
        <f t="shared" si="233"/>
        <v>41.058897995499997</v>
      </c>
      <c r="AT134" s="226">
        <f t="shared" si="233"/>
        <v>41.058897995499997</v>
      </c>
      <c r="AU134" s="227">
        <f>SUM(AI134:AT134)</f>
        <v>205.29448997749998</v>
      </c>
      <c r="AV134" s="228">
        <f>AU134+AB134</f>
        <v>42906.548405297508</v>
      </c>
    </row>
    <row r="135" spans="1:48" ht="15.6">
      <c r="A135" s="90" t="s">
        <v>132</v>
      </c>
      <c r="B135" s="49" t="s">
        <v>52</v>
      </c>
      <c r="C135" s="49" t="s">
        <v>53</v>
      </c>
      <c r="D135" s="50" t="s">
        <v>125</v>
      </c>
      <c r="E135" s="50" t="s">
        <v>126</v>
      </c>
      <c r="F135" s="49">
        <v>2017</v>
      </c>
      <c r="G135" s="51">
        <v>245</v>
      </c>
      <c r="H135" s="51" t="s">
        <v>63</v>
      </c>
      <c r="I135" s="81"/>
      <c r="J135" s="82"/>
      <c r="K135" s="83">
        <v>3.22</v>
      </c>
      <c r="L135" s="49">
        <v>0.39</v>
      </c>
      <c r="M135" s="55">
        <v>0</v>
      </c>
      <c r="N135" s="56">
        <f>((K135*G135)*L135)*0.00220462*(1-M135)</f>
        <v>0.67829764002000015</v>
      </c>
      <c r="O135" s="80"/>
      <c r="P135" s="226">
        <f>P137*$N135*0.66667</f>
        <v>0</v>
      </c>
      <c r="Q135" s="226">
        <f>Q137*$N135*0.66667</f>
        <v>0</v>
      </c>
      <c r="R135" s="226">
        <f>R137*$N135*0.66667</f>
        <v>0</v>
      </c>
      <c r="S135" s="226">
        <f>S137*$N135*0.66667</f>
        <v>0</v>
      </c>
      <c r="T135" s="226">
        <f t="shared" ref="T135:AA135" si="234">T137*$N135*0.66667</f>
        <v>0</v>
      </c>
      <c r="U135" s="226">
        <f t="shared" si="234"/>
        <v>0</v>
      </c>
      <c r="V135" s="226">
        <f t="shared" si="234"/>
        <v>0</v>
      </c>
      <c r="W135" s="226">
        <f t="shared" si="234"/>
        <v>904.40137534426697</v>
      </c>
      <c r="X135" s="226">
        <f t="shared" si="234"/>
        <v>1808.8027506885339</v>
      </c>
      <c r="Y135" s="226">
        <f t="shared" si="234"/>
        <v>2034.9030945246006</v>
      </c>
      <c r="Z135" s="226">
        <f t="shared" si="234"/>
        <v>1582.7024068524674</v>
      </c>
      <c r="AA135" s="226">
        <f t="shared" si="234"/>
        <v>1582.7024068524674</v>
      </c>
      <c r="AB135" s="227">
        <f>SUM(P135:AA135)</f>
        <v>7913.5120342623377</v>
      </c>
      <c r="AC135" s="83"/>
      <c r="AD135" s="60"/>
      <c r="AE135" s="84">
        <v>1.2999999999999999E-2</v>
      </c>
      <c r="AF135" s="49">
        <v>0.39</v>
      </c>
      <c r="AG135" s="55">
        <v>0</v>
      </c>
      <c r="AH135" s="62">
        <f>((SUM(AC135:AE135)*G135)*AF135)*0.00220462*(1-AG135)</f>
        <v>2.7384687330000001E-3</v>
      </c>
      <c r="AI135" s="226">
        <f>AI137*$AH135*0.66667</f>
        <v>0</v>
      </c>
      <c r="AJ135" s="226">
        <f t="shared" ref="AJ135:AT135" si="235">AJ137*$AH135*0.66667</f>
        <v>0</v>
      </c>
      <c r="AK135" s="226">
        <f t="shared" si="235"/>
        <v>0</v>
      </c>
      <c r="AL135" s="226">
        <f t="shared" si="235"/>
        <v>0</v>
      </c>
      <c r="AM135" s="226">
        <f t="shared" si="235"/>
        <v>0</v>
      </c>
      <c r="AN135" s="226">
        <f t="shared" si="235"/>
        <v>0</v>
      </c>
      <c r="AO135" s="226">
        <f t="shared" si="235"/>
        <v>0</v>
      </c>
      <c r="AP135" s="226">
        <f t="shared" si="235"/>
        <v>3.6513099004582199</v>
      </c>
      <c r="AQ135" s="226">
        <f t="shared" si="235"/>
        <v>7.3026198009164398</v>
      </c>
      <c r="AR135" s="226">
        <f t="shared" si="235"/>
        <v>8.2154472760309947</v>
      </c>
      <c r="AS135" s="226">
        <f t="shared" si="235"/>
        <v>6.3897923258018858</v>
      </c>
      <c r="AT135" s="226">
        <f t="shared" si="235"/>
        <v>6.3897923258018858</v>
      </c>
      <c r="AU135" s="227">
        <f>SUM(AI135:AT135)</f>
        <v>31.948961629009425</v>
      </c>
      <c r="AV135" s="228">
        <f>AU135+AB135</f>
        <v>7945.460995891347</v>
      </c>
    </row>
    <row r="136" spans="1:48" ht="15.6">
      <c r="A136" s="90" t="s">
        <v>132</v>
      </c>
      <c r="B136" s="49" t="s">
        <v>52</v>
      </c>
      <c r="C136" s="49" t="s">
        <v>53</v>
      </c>
      <c r="D136" s="50" t="s">
        <v>125</v>
      </c>
      <c r="E136" s="50" t="s">
        <v>126</v>
      </c>
      <c r="F136" s="49">
        <v>2017</v>
      </c>
      <c r="G136" s="51">
        <v>245</v>
      </c>
      <c r="H136" s="51" t="s">
        <v>63</v>
      </c>
      <c r="I136" s="81"/>
      <c r="J136" s="82"/>
      <c r="K136" s="83">
        <v>3.22</v>
      </c>
      <c r="L136" s="49">
        <v>0.39</v>
      </c>
      <c r="M136" s="55">
        <v>0</v>
      </c>
      <c r="N136" s="56">
        <f>((K136*G136)*L136)*0.00220462*(1-M136)</f>
        <v>0.67829764002000015</v>
      </c>
      <c r="O136" s="80"/>
      <c r="P136" s="226">
        <f>P137*$N136*0.66667</f>
        <v>0</v>
      </c>
      <c r="Q136" s="226">
        <f>Q137*$N136*0.66667</f>
        <v>0</v>
      </c>
      <c r="R136" s="226">
        <f>R137*$N136*0.66667</f>
        <v>0</v>
      </c>
      <c r="S136" s="226">
        <f>S137*$N136*0.66667</f>
        <v>0</v>
      </c>
      <c r="T136" s="226">
        <f t="shared" ref="T136:AA136" si="236">T137*$N136*0.66667</f>
        <v>0</v>
      </c>
      <c r="U136" s="226">
        <f t="shared" si="236"/>
        <v>0</v>
      </c>
      <c r="V136" s="226">
        <f t="shared" si="236"/>
        <v>0</v>
      </c>
      <c r="W136" s="226">
        <f t="shared" si="236"/>
        <v>904.40137534426697</v>
      </c>
      <c r="X136" s="226">
        <f t="shared" si="236"/>
        <v>1808.8027506885339</v>
      </c>
      <c r="Y136" s="226">
        <f t="shared" si="236"/>
        <v>2034.9030945246006</v>
      </c>
      <c r="Z136" s="226">
        <f t="shared" si="236"/>
        <v>1582.7024068524674</v>
      </c>
      <c r="AA136" s="226">
        <f t="shared" si="236"/>
        <v>1582.7024068524674</v>
      </c>
      <c r="AB136" s="227">
        <f>SUM(P136:AA136)</f>
        <v>7913.5120342623377</v>
      </c>
      <c r="AC136" s="83"/>
      <c r="AD136" s="60"/>
      <c r="AE136" s="84">
        <v>1.2999999999999999E-2</v>
      </c>
      <c r="AF136" s="49">
        <v>0.39</v>
      </c>
      <c r="AG136" s="55">
        <v>0</v>
      </c>
      <c r="AH136" s="62">
        <f>((SUM(AC136:AE136)*G136)*AF136)*0.00220462*(1-AG136)</f>
        <v>2.7384687330000001E-3</v>
      </c>
      <c r="AI136" s="226">
        <f>AI137*$AH136*0.66667</f>
        <v>0</v>
      </c>
      <c r="AJ136" s="226">
        <f t="shared" ref="AJ136:AT136" si="237">AJ137*$AH136*0.66667</f>
        <v>0</v>
      </c>
      <c r="AK136" s="226">
        <f t="shared" si="237"/>
        <v>0</v>
      </c>
      <c r="AL136" s="226">
        <f t="shared" si="237"/>
        <v>0</v>
      </c>
      <c r="AM136" s="226">
        <f t="shared" si="237"/>
        <v>0</v>
      </c>
      <c r="AN136" s="226">
        <f t="shared" si="237"/>
        <v>0</v>
      </c>
      <c r="AO136" s="226">
        <f t="shared" si="237"/>
        <v>0</v>
      </c>
      <c r="AP136" s="226">
        <f t="shared" si="237"/>
        <v>3.6513099004582199</v>
      </c>
      <c r="AQ136" s="226">
        <f t="shared" si="237"/>
        <v>7.3026198009164398</v>
      </c>
      <c r="AR136" s="226">
        <f t="shared" si="237"/>
        <v>8.2154472760309947</v>
      </c>
      <c r="AS136" s="226">
        <f t="shared" si="237"/>
        <v>6.3897923258018858</v>
      </c>
      <c r="AT136" s="226">
        <f t="shared" si="237"/>
        <v>6.3897923258018858</v>
      </c>
      <c r="AU136" s="227">
        <f>SUM(AI136:AT136)</f>
        <v>31.948961629009425</v>
      </c>
      <c r="AV136" s="228">
        <f>AU136+AB136</f>
        <v>7945.460995891347</v>
      </c>
    </row>
    <row r="137" spans="1:48" ht="30">
      <c r="A137" s="64" t="s">
        <v>133</v>
      </c>
      <c r="B137" s="65"/>
      <c r="C137" s="65" t="s">
        <v>57</v>
      </c>
      <c r="D137" s="66">
        <v>0.66700000000000004</v>
      </c>
      <c r="E137" s="67"/>
      <c r="F137" s="65"/>
      <c r="G137" s="68"/>
      <c r="H137" s="68"/>
      <c r="I137" s="69"/>
      <c r="J137" s="70"/>
      <c r="K137" s="71"/>
      <c r="L137" s="65"/>
      <c r="M137" s="66"/>
      <c r="N137" s="72"/>
      <c r="O137" s="73" t="s">
        <v>58</v>
      </c>
      <c r="P137" s="229"/>
      <c r="Q137" s="229"/>
      <c r="R137" s="229"/>
      <c r="S137" s="229"/>
      <c r="T137" s="229"/>
      <c r="U137" s="229"/>
      <c r="V137" s="229"/>
      <c r="W137" s="229">
        <v>2000</v>
      </c>
      <c r="X137" s="229">
        <v>4000</v>
      </c>
      <c r="Y137" s="229">
        <v>4500</v>
      </c>
      <c r="Z137" s="229">
        <v>3500</v>
      </c>
      <c r="AA137" s="229">
        <v>3500</v>
      </c>
      <c r="AB137" s="230"/>
      <c r="AC137" s="71"/>
      <c r="AD137" s="76"/>
      <c r="AE137" s="76"/>
      <c r="AF137" s="65"/>
      <c r="AG137" s="66"/>
      <c r="AH137" s="77"/>
      <c r="AI137" s="229">
        <f t="shared" ref="AI137:AT137" si="238">P137</f>
        <v>0</v>
      </c>
      <c r="AJ137" s="229">
        <f t="shared" si="238"/>
        <v>0</v>
      </c>
      <c r="AK137" s="229">
        <f t="shared" si="238"/>
        <v>0</v>
      </c>
      <c r="AL137" s="229">
        <f t="shared" si="238"/>
        <v>0</v>
      </c>
      <c r="AM137" s="229">
        <f t="shared" si="238"/>
        <v>0</v>
      </c>
      <c r="AN137" s="229">
        <f t="shared" si="238"/>
        <v>0</v>
      </c>
      <c r="AO137" s="229">
        <f t="shared" si="238"/>
        <v>0</v>
      </c>
      <c r="AP137" s="229">
        <f t="shared" si="238"/>
        <v>2000</v>
      </c>
      <c r="AQ137" s="229">
        <f t="shared" si="238"/>
        <v>4000</v>
      </c>
      <c r="AR137" s="229">
        <f t="shared" si="238"/>
        <v>4500</v>
      </c>
      <c r="AS137" s="229">
        <f t="shared" si="238"/>
        <v>3500</v>
      </c>
      <c r="AT137" s="229">
        <f t="shared" si="238"/>
        <v>3500</v>
      </c>
      <c r="AU137" s="230"/>
      <c r="AV137" s="231"/>
    </row>
    <row r="138" spans="1:48" ht="15.6">
      <c r="A138" s="48" t="s">
        <v>134</v>
      </c>
      <c r="B138" s="49" t="s">
        <v>49</v>
      </c>
      <c r="C138" s="50" t="s">
        <v>85</v>
      </c>
      <c r="D138" s="50" t="s">
        <v>123</v>
      </c>
      <c r="E138" s="50" t="s">
        <v>124</v>
      </c>
      <c r="F138" s="49">
        <v>2018</v>
      </c>
      <c r="G138" s="51">
        <v>3433</v>
      </c>
      <c r="H138" s="51">
        <v>4</v>
      </c>
      <c r="I138" s="79">
        <v>2027</v>
      </c>
      <c r="J138" s="53">
        <f>I138+2</f>
        <v>2029</v>
      </c>
      <c r="K138" s="54">
        <v>1.04</v>
      </c>
      <c r="L138" s="49">
        <v>0.31</v>
      </c>
      <c r="M138" s="55">
        <v>0</v>
      </c>
      <c r="N138" s="56">
        <f>((K138*G138)*L138)*0.00220462*(1-M138)</f>
        <v>2.4400716523040002</v>
      </c>
      <c r="O138" s="80"/>
      <c r="P138" s="226">
        <f>P142*$N138</f>
        <v>7320.2149569120011</v>
      </c>
      <c r="Q138" s="226">
        <f>Q142*$N138</f>
        <v>4880.1433046080001</v>
      </c>
      <c r="R138" s="226">
        <f>R142*$N138</f>
        <v>6100.1791307600006</v>
      </c>
      <c r="S138" s="226">
        <f>S142*$N138</f>
        <v>4880.1433046080001</v>
      </c>
      <c r="T138" s="226">
        <f t="shared" ref="T138:AA138" si="239">T142*$N138</f>
        <v>7320.2149569120011</v>
      </c>
      <c r="U138" s="226">
        <f t="shared" si="239"/>
        <v>8540.2507830640006</v>
      </c>
      <c r="V138" s="226">
        <f t="shared" si="239"/>
        <v>7320.2149569120011</v>
      </c>
      <c r="W138" s="226">
        <f t="shared" si="239"/>
        <v>0</v>
      </c>
      <c r="X138" s="226">
        <f t="shared" si="239"/>
        <v>0</v>
      </c>
      <c r="Y138" s="226">
        <f t="shared" si="239"/>
        <v>0</v>
      </c>
      <c r="Z138" s="226">
        <f t="shared" si="239"/>
        <v>0</v>
      </c>
      <c r="AA138" s="226">
        <f t="shared" si="239"/>
        <v>0</v>
      </c>
      <c r="AB138" s="227">
        <f>SUM(P138:AA138)</f>
        <v>46361.361393776009</v>
      </c>
      <c r="AC138" s="54">
        <v>0.03</v>
      </c>
      <c r="AD138" s="85"/>
      <c r="AE138" s="86"/>
      <c r="AF138" s="49">
        <v>0.31</v>
      </c>
      <c r="AG138" s="55">
        <v>0.3</v>
      </c>
      <c r="AH138" s="62">
        <f>((SUM(AC138:AE138)*G138)*AF138)*0.00220462*(1-AG138)</f>
        <v>4.92706775946E-2</v>
      </c>
      <c r="AI138" s="226">
        <f>AI142*$AH138</f>
        <v>147.81203278379999</v>
      </c>
      <c r="AJ138" s="226">
        <f t="shared" ref="AJ138:AT138" si="240">AJ142*$AH138</f>
        <v>98.541355189200004</v>
      </c>
      <c r="AK138" s="226">
        <f t="shared" si="240"/>
        <v>123.1766939865</v>
      </c>
      <c r="AL138" s="226">
        <f t="shared" si="240"/>
        <v>98.541355189200004</v>
      </c>
      <c r="AM138" s="226">
        <f t="shared" si="240"/>
        <v>147.81203278379999</v>
      </c>
      <c r="AN138" s="226">
        <f t="shared" si="240"/>
        <v>172.44737158109999</v>
      </c>
      <c r="AO138" s="226">
        <f t="shared" si="240"/>
        <v>147.81203278379999</v>
      </c>
      <c r="AP138" s="226">
        <f t="shared" si="240"/>
        <v>0</v>
      </c>
      <c r="AQ138" s="226">
        <f t="shared" si="240"/>
        <v>0</v>
      </c>
      <c r="AR138" s="226">
        <f t="shared" si="240"/>
        <v>0</v>
      </c>
      <c r="AS138" s="226">
        <f t="shared" si="240"/>
        <v>0</v>
      </c>
      <c r="AT138" s="226">
        <f t="shared" si="240"/>
        <v>0</v>
      </c>
      <c r="AU138" s="227">
        <f>SUM(AI138:AT138)</f>
        <v>936.14287429739989</v>
      </c>
      <c r="AV138" s="228">
        <f>AU138+AB138</f>
        <v>47297.504268073411</v>
      </c>
    </row>
    <row r="139" spans="1:48" ht="15.6">
      <c r="A139" s="48" t="s">
        <v>134</v>
      </c>
      <c r="B139" s="49" t="s">
        <v>49</v>
      </c>
      <c r="C139" s="50" t="s">
        <v>85</v>
      </c>
      <c r="D139" s="50" t="s">
        <v>123</v>
      </c>
      <c r="E139" s="50" t="s">
        <v>124</v>
      </c>
      <c r="F139" s="49">
        <v>2018</v>
      </c>
      <c r="G139" s="51">
        <v>3433</v>
      </c>
      <c r="H139" s="51">
        <v>4</v>
      </c>
      <c r="I139" s="79">
        <v>2027</v>
      </c>
      <c r="J139" s="53">
        <f>I139+2</f>
        <v>2029</v>
      </c>
      <c r="K139" s="54">
        <v>1.04</v>
      </c>
      <c r="L139" s="49">
        <v>0.31</v>
      </c>
      <c r="M139" s="55">
        <v>0</v>
      </c>
      <c r="N139" s="56">
        <f>((K139*G139)*L139)*0.00220462*(1-M139)</f>
        <v>2.4400716523040002</v>
      </c>
      <c r="O139" s="80"/>
      <c r="P139" s="226">
        <f>P142*$N139</f>
        <v>7320.2149569120011</v>
      </c>
      <c r="Q139" s="226">
        <f>Q142*$N139</f>
        <v>4880.1433046080001</v>
      </c>
      <c r="R139" s="226">
        <f>R142*$N139</f>
        <v>6100.1791307600006</v>
      </c>
      <c r="S139" s="226">
        <f>S142*$N139</f>
        <v>4880.1433046080001</v>
      </c>
      <c r="T139" s="226">
        <f t="shared" ref="T139:AA139" si="241">T142*$N139</f>
        <v>7320.2149569120011</v>
      </c>
      <c r="U139" s="226">
        <f t="shared" si="241"/>
        <v>8540.2507830640006</v>
      </c>
      <c r="V139" s="226">
        <f t="shared" si="241"/>
        <v>7320.2149569120011</v>
      </c>
      <c r="W139" s="226">
        <f t="shared" si="241"/>
        <v>0</v>
      </c>
      <c r="X139" s="226">
        <f t="shared" si="241"/>
        <v>0</v>
      </c>
      <c r="Y139" s="226">
        <f t="shared" si="241"/>
        <v>0</v>
      </c>
      <c r="Z139" s="226">
        <f t="shared" si="241"/>
        <v>0</v>
      </c>
      <c r="AA139" s="226">
        <f t="shared" si="241"/>
        <v>0</v>
      </c>
      <c r="AB139" s="227">
        <f>SUM(P139:AA139)</f>
        <v>46361.361393776009</v>
      </c>
      <c r="AC139" s="54">
        <v>0.03</v>
      </c>
      <c r="AD139" s="85"/>
      <c r="AE139" s="86"/>
      <c r="AF139" s="49">
        <v>0.31</v>
      </c>
      <c r="AG139" s="55">
        <v>0.3</v>
      </c>
      <c r="AH139" s="62">
        <f>((SUM(AC139:AE139)*G139)*AF139)*0.00220462*(1-AG139)</f>
        <v>4.92706775946E-2</v>
      </c>
      <c r="AI139" s="226">
        <f>AI142*$AH139</f>
        <v>147.81203278379999</v>
      </c>
      <c r="AJ139" s="226">
        <f t="shared" ref="AJ139:AT139" si="242">AJ142*$AH139</f>
        <v>98.541355189200004</v>
      </c>
      <c r="AK139" s="226">
        <f t="shared" si="242"/>
        <v>123.1766939865</v>
      </c>
      <c r="AL139" s="226">
        <f t="shared" si="242"/>
        <v>98.541355189200004</v>
      </c>
      <c r="AM139" s="226">
        <f t="shared" si="242"/>
        <v>147.81203278379999</v>
      </c>
      <c r="AN139" s="226">
        <f t="shared" si="242"/>
        <v>172.44737158109999</v>
      </c>
      <c r="AO139" s="226">
        <f t="shared" si="242"/>
        <v>147.81203278379999</v>
      </c>
      <c r="AP139" s="226">
        <f t="shared" si="242"/>
        <v>0</v>
      </c>
      <c r="AQ139" s="226">
        <f t="shared" si="242"/>
        <v>0</v>
      </c>
      <c r="AR139" s="226">
        <f t="shared" si="242"/>
        <v>0</v>
      </c>
      <c r="AS139" s="226">
        <f t="shared" si="242"/>
        <v>0</v>
      </c>
      <c r="AT139" s="226">
        <f t="shared" si="242"/>
        <v>0</v>
      </c>
      <c r="AU139" s="227">
        <f>SUM(AI139:AT139)</f>
        <v>936.14287429739989</v>
      </c>
      <c r="AV139" s="228">
        <f>AU139+AB139</f>
        <v>47297.504268073411</v>
      </c>
    </row>
    <row r="140" spans="1:48" ht="15.6">
      <c r="A140" s="48" t="s">
        <v>134</v>
      </c>
      <c r="B140" s="49" t="s">
        <v>52</v>
      </c>
      <c r="C140" s="49" t="s">
        <v>53</v>
      </c>
      <c r="D140" s="50" t="s">
        <v>125</v>
      </c>
      <c r="E140" s="50" t="s">
        <v>126</v>
      </c>
      <c r="F140" s="49">
        <v>2017</v>
      </c>
      <c r="G140" s="51">
        <v>245</v>
      </c>
      <c r="H140" s="51">
        <v>3</v>
      </c>
      <c r="I140" s="79">
        <v>2027</v>
      </c>
      <c r="J140" s="53">
        <f>I140+2</f>
        <v>2029</v>
      </c>
      <c r="K140" s="54">
        <v>3.22</v>
      </c>
      <c r="L140" s="49">
        <v>0.39</v>
      </c>
      <c r="M140" s="55">
        <v>0.1</v>
      </c>
      <c r="N140" s="56">
        <f>((K140*G140)*L140)*0.00220462*(1-M140)</f>
        <v>0.61046787601800012</v>
      </c>
      <c r="O140" s="80"/>
      <c r="P140" s="226">
        <f>P142*$N140*0.66667</f>
        <v>1220.9418567147604</v>
      </c>
      <c r="Q140" s="226">
        <f>Q142*$N140*0.66667</f>
        <v>813.96123780984021</v>
      </c>
      <c r="R140" s="226">
        <f>R142*$N140*0.66667</f>
        <v>1017.4515472623003</v>
      </c>
      <c r="S140" s="226">
        <f>S142*$N140*0.66667</f>
        <v>813.96123780984021</v>
      </c>
      <c r="T140" s="226">
        <f t="shared" ref="T140:AA140" si="243">T142*$N140*0.66667</f>
        <v>1220.9418567147604</v>
      </c>
      <c r="U140" s="226">
        <f t="shared" si="243"/>
        <v>1424.4321661672207</v>
      </c>
      <c r="V140" s="226">
        <f t="shared" si="243"/>
        <v>1220.9418567147604</v>
      </c>
      <c r="W140" s="226">
        <f t="shared" si="243"/>
        <v>0</v>
      </c>
      <c r="X140" s="226">
        <f t="shared" si="243"/>
        <v>0</v>
      </c>
      <c r="Y140" s="226">
        <f t="shared" si="243"/>
        <v>0</v>
      </c>
      <c r="Z140" s="226">
        <f t="shared" si="243"/>
        <v>0</v>
      </c>
      <c r="AA140" s="226">
        <f t="shared" si="243"/>
        <v>0</v>
      </c>
      <c r="AB140" s="227">
        <f>SUM(P140:AA140)</f>
        <v>7732.6317591934821</v>
      </c>
      <c r="AC140" s="54">
        <v>7.0000000000000007E-2</v>
      </c>
      <c r="AD140" s="60"/>
      <c r="AE140" s="84"/>
      <c r="AF140" s="49">
        <v>0.39</v>
      </c>
      <c r="AG140" s="55">
        <v>0.3</v>
      </c>
      <c r="AH140" s="62">
        <f>((SUM(AC140:AE140)*G140)*AF140)*0.00220462*(1-AG140)</f>
        <v>1.0321920609000002E-2</v>
      </c>
      <c r="AI140" s="226">
        <f>AI142*$AH140*0.66667</f>
        <v>20.643944437206091</v>
      </c>
      <c r="AJ140" s="226">
        <f t="shared" ref="AJ140:AT140" si="244">AJ142*$AH140*0.66667</f>
        <v>13.762629624804061</v>
      </c>
      <c r="AK140" s="226">
        <f t="shared" si="244"/>
        <v>17.203287031005075</v>
      </c>
      <c r="AL140" s="226">
        <f t="shared" si="244"/>
        <v>13.762629624804061</v>
      </c>
      <c r="AM140" s="226">
        <f t="shared" si="244"/>
        <v>20.643944437206091</v>
      </c>
      <c r="AN140" s="226">
        <f t="shared" si="244"/>
        <v>24.084601843407107</v>
      </c>
      <c r="AO140" s="226">
        <f t="shared" si="244"/>
        <v>20.643944437206091</v>
      </c>
      <c r="AP140" s="226">
        <f t="shared" si="244"/>
        <v>0</v>
      </c>
      <c r="AQ140" s="226">
        <f t="shared" si="244"/>
        <v>0</v>
      </c>
      <c r="AR140" s="226">
        <f t="shared" si="244"/>
        <v>0</v>
      </c>
      <c r="AS140" s="226">
        <f t="shared" si="244"/>
        <v>0</v>
      </c>
      <c r="AT140" s="226">
        <f t="shared" si="244"/>
        <v>0</v>
      </c>
      <c r="AU140" s="227">
        <f>SUM(AI140:AT140)</f>
        <v>130.74498143563858</v>
      </c>
      <c r="AV140" s="228">
        <f>AU140+AB140</f>
        <v>7863.3767406291208</v>
      </c>
    </row>
    <row r="141" spans="1:48" ht="15.6">
      <c r="A141" s="48" t="s">
        <v>134</v>
      </c>
      <c r="B141" s="49" t="s">
        <v>52</v>
      </c>
      <c r="C141" s="49" t="s">
        <v>53</v>
      </c>
      <c r="D141" s="50" t="s">
        <v>125</v>
      </c>
      <c r="E141" s="50" t="s">
        <v>126</v>
      </c>
      <c r="F141" s="49">
        <v>2017</v>
      </c>
      <c r="G141" s="51">
        <v>245</v>
      </c>
      <c r="H141" s="51">
        <v>3</v>
      </c>
      <c r="I141" s="79">
        <v>2027</v>
      </c>
      <c r="J141" s="53">
        <f>I141+2</f>
        <v>2029</v>
      </c>
      <c r="K141" s="54">
        <v>3.22</v>
      </c>
      <c r="L141" s="49">
        <v>0.39</v>
      </c>
      <c r="M141" s="55">
        <v>0.1</v>
      </c>
      <c r="N141" s="56">
        <f>((K141*G141)*L141)*0.00220462*(1-M141)</f>
        <v>0.61046787601800012</v>
      </c>
      <c r="O141" s="80"/>
      <c r="P141" s="226">
        <f>P142*$N141*0.66667</f>
        <v>1220.9418567147604</v>
      </c>
      <c r="Q141" s="226">
        <f>Q142*$N141*0.66667</f>
        <v>813.96123780984021</v>
      </c>
      <c r="R141" s="226">
        <f>R142*$N141*0.66667</f>
        <v>1017.4515472623003</v>
      </c>
      <c r="S141" s="226">
        <f>S142*$N141*0.66667</f>
        <v>813.96123780984021</v>
      </c>
      <c r="T141" s="226">
        <f t="shared" ref="T141:AA141" si="245">T142*$N141*0.66667</f>
        <v>1220.9418567147604</v>
      </c>
      <c r="U141" s="226">
        <f t="shared" si="245"/>
        <v>1424.4321661672207</v>
      </c>
      <c r="V141" s="226">
        <f t="shared" si="245"/>
        <v>1220.9418567147604</v>
      </c>
      <c r="W141" s="226">
        <f t="shared" si="245"/>
        <v>0</v>
      </c>
      <c r="X141" s="226">
        <f t="shared" si="245"/>
        <v>0</v>
      </c>
      <c r="Y141" s="226">
        <f t="shared" si="245"/>
        <v>0</v>
      </c>
      <c r="Z141" s="226">
        <f t="shared" si="245"/>
        <v>0</v>
      </c>
      <c r="AA141" s="226">
        <f t="shared" si="245"/>
        <v>0</v>
      </c>
      <c r="AB141" s="227">
        <f>SUM(P141:AA141)</f>
        <v>7732.6317591934821</v>
      </c>
      <c r="AC141" s="54">
        <v>7.0000000000000007E-2</v>
      </c>
      <c r="AD141" s="60"/>
      <c r="AE141" s="84"/>
      <c r="AF141" s="49">
        <v>0.39</v>
      </c>
      <c r="AG141" s="55">
        <v>0.3</v>
      </c>
      <c r="AH141" s="62">
        <f>((SUM(AC141:AE141)*G141)*AF141)*0.00220462*(1-AG141)</f>
        <v>1.0321920609000002E-2</v>
      </c>
      <c r="AI141" s="226">
        <f>AI142*$AH141*0.66667</f>
        <v>20.643944437206091</v>
      </c>
      <c r="AJ141" s="226">
        <f t="shared" ref="AJ141:AT141" si="246">AJ142*$AH141*0.66667</f>
        <v>13.762629624804061</v>
      </c>
      <c r="AK141" s="226">
        <f t="shared" si="246"/>
        <v>17.203287031005075</v>
      </c>
      <c r="AL141" s="226">
        <f t="shared" si="246"/>
        <v>13.762629624804061</v>
      </c>
      <c r="AM141" s="226">
        <f t="shared" si="246"/>
        <v>20.643944437206091</v>
      </c>
      <c r="AN141" s="226">
        <f t="shared" si="246"/>
        <v>24.084601843407107</v>
      </c>
      <c r="AO141" s="226">
        <f t="shared" si="246"/>
        <v>20.643944437206091</v>
      </c>
      <c r="AP141" s="226">
        <f t="shared" si="246"/>
        <v>0</v>
      </c>
      <c r="AQ141" s="226">
        <f t="shared" si="246"/>
        <v>0</v>
      </c>
      <c r="AR141" s="226">
        <f t="shared" si="246"/>
        <v>0</v>
      </c>
      <c r="AS141" s="226">
        <f t="shared" si="246"/>
        <v>0</v>
      </c>
      <c r="AT141" s="226">
        <f t="shared" si="246"/>
        <v>0</v>
      </c>
      <c r="AU141" s="227">
        <f>SUM(AI141:AT141)</f>
        <v>130.74498143563858</v>
      </c>
      <c r="AV141" s="228">
        <f>AU141+AB141</f>
        <v>7863.3767406291208</v>
      </c>
    </row>
    <row r="142" spans="1:48" ht="30">
      <c r="A142" s="64" t="s">
        <v>135</v>
      </c>
      <c r="B142" s="65"/>
      <c r="C142" s="65" t="s">
        <v>57</v>
      </c>
      <c r="D142" s="66">
        <v>0.66700000000000004</v>
      </c>
      <c r="E142" s="67"/>
      <c r="F142" s="65"/>
      <c r="G142" s="68"/>
      <c r="H142" s="68"/>
      <c r="I142" s="69"/>
      <c r="J142" s="70"/>
      <c r="K142" s="71"/>
      <c r="L142" s="65"/>
      <c r="M142" s="66"/>
      <c r="N142" s="72"/>
      <c r="O142" s="73" t="s">
        <v>58</v>
      </c>
      <c r="P142" s="229">
        <v>3000</v>
      </c>
      <c r="Q142" s="229">
        <v>2000</v>
      </c>
      <c r="R142" s="229">
        <v>2500</v>
      </c>
      <c r="S142" s="229">
        <v>2000</v>
      </c>
      <c r="T142" s="229">
        <v>3000</v>
      </c>
      <c r="U142" s="229">
        <v>3500</v>
      </c>
      <c r="V142" s="229">
        <v>3000</v>
      </c>
      <c r="W142" s="229"/>
      <c r="X142" s="229"/>
      <c r="Y142" s="229"/>
      <c r="Z142" s="229"/>
      <c r="AA142" s="229"/>
      <c r="AB142" s="230"/>
      <c r="AC142" s="71"/>
      <c r="AD142" s="76"/>
      <c r="AE142" s="76"/>
      <c r="AF142" s="65"/>
      <c r="AG142" s="66"/>
      <c r="AH142" s="77"/>
      <c r="AI142" s="229">
        <f t="shared" ref="AI142:AT142" si="247">P142</f>
        <v>3000</v>
      </c>
      <c r="AJ142" s="229">
        <f t="shared" si="247"/>
        <v>2000</v>
      </c>
      <c r="AK142" s="229">
        <f t="shared" si="247"/>
        <v>2500</v>
      </c>
      <c r="AL142" s="229">
        <f t="shared" si="247"/>
        <v>2000</v>
      </c>
      <c r="AM142" s="229">
        <f t="shared" si="247"/>
        <v>3000</v>
      </c>
      <c r="AN142" s="229">
        <f t="shared" si="247"/>
        <v>3500</v>
      </c>
      <c r="AO142" s="229">
        <f t="shared" si="247"/>
        <v>3000</v>
      </c>
      <c r="AP142" s="229">
        <f t="shared" si="247"/>
        <v>0</v>
      </c>
      <c r="AQ142" s="229">
        <f t="shared" si="247"/>
        <v>0</v>
      </c>
      <c r="AR142" s="229">
        <f t="shared" si="247"/>
        <v>0</v>
      </c>
      <c r="AS142" s="229">
        <f t="shared" si="247"/>
        <v>0</v>
      </c>
      <c r="AT142" s="229">
        <f t="shared" si="247"/>
        <v>0</v>
      </c>
      <c r="AU142" s="230"/>
      <c r="AV142" s="231"/>
    </row>
    <row r="143" spans="1:48" ht="15.6">
      <c r="A143" s="48" t="s">
        <v>136</v>
      </c>
      <c r="B143" s="49" t="s">
        <v>49</v>
      </c>
      <c r="C143" s="50" t="s">
        <v>85</v>
      </c>
      <c r="D143" s="50" t="s">
        <v>123</v>
      </c>
      <c r="E143" s="50" t="s">
        <v>124</v>
      </c>
      <c r="F143" s="49">
        <v>2018</v>
      </c>
      <c r="G143" s="51">
        <v>3433</v>
      </c>
      <c r="H143" s="51" t="s">
        <v>66</v>
      </c>
      <c r="I143" s="81"/>
      <c r="J143" s="82"/>
      <c r="K143" s="54">
        <v>1.04</v>
      </c>
      <c r="L143" s="49">
        <v>0.31</v>
      </c>
      <c r="M143" s="55">
        <v>0</v>
      </c>
      <c r="N143" s="56">
        <f>((K143*G143)*L143)*0.00220462*(1-M143)</f>
        <v>2.4400716523040002</v>
      </c>
      <c r="O143" s="80"/>
      <c r="P143" s="226">
        <f>P147*$N143</f>
        <v>0</v>
      </c>
      <c r="Q143" s="226">
        <f>Q147*$N143</f>
        <v>0</v>
      </c>
      <c r="R143" s="226">
        <f>R147*$N143</f>
        <v>0</v>
      </c>
      <c r="S143" s="226">
        <f>S147*$N143</f>
        <v>0</v>
      </c>
      <c r="T143" s="226">
        <f t="shared" ref="T143:AA143" si="248">T147*$N143</f>
        <v>0</v>
      </c>
      <c r="U143" s="226">
        <f t="shared" si="248"/>
        <v>0</v>
      </c>
      <c r="V143" s="226">
        <f t="shared" si="248"/>
        <v>0</v>
      </c>
      <c r="W143" s="226">
        <f t="shared" si="248"/>
        <v>6100.1791307600006</v>
      </c>
      <c r="X143" s="226">
        <f t="shared" si="248"/>
        <v>7320.2149569120011</v>
      </c>
      <c r="Y143" s="226">
        <f t="shared" si="248"/>
        <v>10980.322435368002</v>
      </c>
      <c r="Z143" s="226">
        <f t="shared" si="248"/>
        <v>8540.2507830640006</v>
      </c>
      <c r="AA143" s="226">
        <f t="shared" si="248"/>
        <v>8540.2507830640006</v>
      </c>
      <c r="AB143" s="227">
        <f>SUM(P143:AA143)</f>
        <v>41481.218089168004</v>
      </c>
      <c r="AC143" s="83"/>
      <c r="AD143" s="85">
        <v>5.0000000000000001E-3</v>
      </c>
      <c r="AE143" s="86"/>
      <c r="AF143" s="49">
        <v>0.31</v>
      </c>
      <c r="AG143" s="55">
        <v>0</v>
      </c>
      <c r="AH143" s="62">
        <f>((SUM(AC143:AE143)*G143)*AF143)*0.00220462*(1-AG143)</f>
        <v>1.1731113712999999E-2</v>
      </c>
      <c r="AI143" s="226">
        <f>AI147*$AH143</f>
        <v>0</v>
      </c>
      <c r="AJ143" s="226">
        <f t="shared" ref="AJ143:AT143" si="249">AJ147*$AH143</f>
        <v>0</v>
      </c>
      <c r="AK143" s="226">
        <f t="shared" si="249"/>
        <v>0</v>
      </c>
      <c r="AL143" s="226">
        <f t="shared" si="249"/>
        <v>0</v>
      </c>
      <c r="AM143" s="226">
        <f t="shared" si="249"/>
        <v>0</v>
      </c>
      <c r="AN143" s="226">
        <f t="shared" si="249"/>
        <v>0</v>
      </c>
      <c r="AO143" s="226">
        <f t="shared" si="249"/>
        <v>0</v>
      </c>
      <c r="AP143" s="226">
        <f t="shared" si="249"/>
        <v>29.327784282499998</v>
      </c>
      <c r="AQ143" s="226">
        <f t="shared" si="249"/>
        <v>35.193341138999997</v>
      </c>
      <c r="AR143" s="226">
        <f t="shared" si="249"/>
        <v>52.790011708499996</v>
      </c>
      <c r="AS143" s="226">
        <f t="shared" si="249"/>
        <v>41.058897995499997</v>
      </c>
      <c r="AT143" s="226">
        <f t="shared" si="249"/>
        <v>41.058897995499997</v>
      </c>
      <c r="AU143" s="227">
        <f>SUM(AI143:AT143)</f>
        <v>199.42893312099997</v>
      </c>
      <c r="AV143" s="228">
        <f>AU143+AB143</f>
        <v>41680.647022289006</v>
      </c>
    </row>
    <row r="144" spans="1:48" ht="15.6">
      <c r="A144" s="48" t="s">
        <v>136</v>
      </c>
      <c r="B144" s="49" t="s">
        <v>49</v>
      </c>
      <c r="C144" s="50" t="s">
        <v>85</v>
      </c>
      <c r="D144" s="50" t="s">
        <v>123</v>
      </c>
      <c r="E144" s="50" t="s">
        <v>124</v>
      </c>
      <c r="F144" s="49">
        <v>2018</v>
      </c>
      <c r="G144" s="51">
        <v>3433</v>
      </c>
      <c r="H144" s="51" t="s">
        <v>66</v>
      </c>
      <c r="I144" s="81"/>
      <c r="J144" s="82"/>
      <c r="K144" s="54">
        <v>1.04</v>
      </c>
      <c r="L144" s="49">
        <v>0.31</v>
      </c>
      <c r="M144" s="55">
        <v>0</v>
      </c>
      <c r="N144" s="56">
        <f>((K144*G144)*L144)*0.00220462*(1-M144)</f>
        <v>2.4400716523040002</v>
      </c>
      <c r="O144" s="80"/>
      <c r="P144" s="226">
        <f>P147*$N144</f>
        <v>0</v>
      </c>
      <c r="Q144" s="226">
        <f>Q147*$N144</f>
        <v>0</v>
      </c>
      <c r="R144" s="226">
        <f>R147*$N144</f>
        <v>0</v>
      </c>
      <c r="S144" s="226">
        <f>S147*$N144</f>
        <v>0</v>
      </c>
      <c r="T144" s="226">
        <f t="shared" ref="T144:AA144" si="250">T147*$N144</f>
        <v>0</v>
      </c>
      <c r="U144" s="226">
        <f t="shared" si="250"/>
        <v>0</v>
      </c>
      <c r="V144" s="226">
        <f t="shared" si="250"/>
        <v>0</v>
      </c>
      <c r="W144" s="226">
        <f t="shared" si="250"/>
        <v>6100.1791307600006</v>
      </c>
      <c r="X144" s="226">
        <f t="shared" si="250"/>
        <v>7320.2149569120011</v>
      </c>
      <c r="Y144" s="226">
        <f t="shared" si="250"/>
        <v>10980.322435368002</v>
      </c>
      <c r="Z144" s="226">
        <f t="shared" si="250"/>
        <v>8540.2507830640006</v>
      </c>
      <c r="AA144" s="226">
        <f t="shared" si="250"/>
        <v>8540.2507830640006</v>
      </c>
      <c r="AB144" s="227">
        <f>SUM(P144:AA144)</f>
        <v>41481.218089168004</v>
      </c>
      <c r="AC144" s="83"/>
      <c r="AD144" s="85">
        <v>5.0000000000000001E-3</v>
      </c>
      <c r="AE144" s="86"/>
      <c r="AF144" s="49">
        <v>0.31</v>
      </c>
      <c r="AG144" s="55">
        <v>0</v>
      </c>
      <c r="AH144" s="62">
        <f>((SUM(AC144:AE144)*G144)*AF144)*0.00220462*(1-AG144)</f>
        <v>1.1731113712999999E-2</v>
      </c>
      <c r="AI144" s="226">
        <f>AI147*$AH144</f>
        <v>0</v>
      </c>
      <c r="AJ144" s="226">
        <f t="shared" ref="AJ144:AT144" si="251">AJ147*$AH144</f>
        <v>0</v>
      </c>
      <c r="AK144" s="226">
        <f t="shared" si="251"/>
        <v>0</v>
      </c>
      <c r="AL144" s="226">
        <f t="shared" si="251"/>
        <v>0</v>
      </c>
      <c r="AM144" s="226">
        <f t="shared" si="251"/>
        <v>0</v>
      </c>
      <c r="AN144" s="226">
        <f t="shared" si="251"/>
        <v>0</v>
      </c>
      <c r="AO144" s="226">
        <f t="shared" si="251"/>
        <v>0</v>
      </c>
      <c r="AP144" s="226">
        <f t="shared" si="251"/>
        <v>29.327784282499998</v>
      </c>
      <c r="AQ144" s="226">
        <f t="shared" si="251"/>
        <v>35.193341138999997</v>
      </c>
      <c r="AR144" s="226">
        <f t="shared" si="251"/>
        <v>52.790011708499996</v>
      </c>
      <c r="AS144" s="226">
        <f t="shared" si="251"/>
        <v>41.058897995499997</v>
      </c>
      <c r="AT144" s="226">
        <f t="shared" si="251"/>
        <v>41.058897995499997</v>
      </c>
      <c r="AU144" s="227">
        <f>SUM(AI144:AT144)</f>
        <v>199.42893312099997</v>
      </c>
      <c r="AV144" s="228">
        <f>AU144+AB144</f>
        <v>41680.647022289006</v>
      </c>
    </row>
    <row r="145" spans="1:48" ht="15.6">
      <c r="A145" s="48" t="s">
        <v>136</v>
      </c>
      <c r="B145" s="49" t="s">
        <v>52</v>
      </c>
      <c r="C145" s="49" t="s">
        <v>53</v>
      </c>
      <c r="D145" s="50" t="s">
        <v>125</v>
      </c>
      <c r="E145" s="50" t="s">
        <v>126</v>
      </c>
      <c r="F145" s="49">
        <v>2017</v>
      </c>
      <c r="G145" s="51">
        <v>245</v>
      </c>
      <c r="H145" s="51" t="s">
        <v>63</v>
      </c>
      <c r="I145" s="81"/>
      <c r="J145" s="82"/>
      <c r="K145" s="83">
        <v>3.22</v>
      </c>
      <c r="L145" s="49">
        <v>0.39</v>
      </c>
      <c r="M145" s="55">
        <v>0</v>
      </c>
      <c r="N145" s="56">
        <f>((K145*G145)*L145)*0.00220462*(1-M145)</f>
        <v>0.67829764002000015</v>
      </c>
      <c r="O145" s="80"/>
      <c r="P145" s="226">
        <f>P147*$N145*0.66667</f>
        <v>0</v>
      </c>
      <c r="Q145" s="226">
        <f>Q147*$N145*0.66667</f>
        <v>0</v>
      </c>
      <c r="R145" s="226">
        <f>R147*$N145*0.66667</f>
        <v>0</v>
      </c>
      <c r="S145" s="226">
        <f>S147*$N145*0.66667</f>
        <v>0</v>
      </c>
      <c r="T145" s="226">
        <f t="shared" ref="T145:AA145" si="252">T147*$N145*0.66667</f>
        <v>0</v>
      </c>
      <c r="U145" s="226">
        <f t="shared" si="252"/>
        <v>0</v>
      </c>
      <c r="V145" s="226">
        <f t="shared" si="252"/>
        <v>0</v>
      </c>
      <c r="W145" s="226">
        <f t="shared" si="252"/>
        <v>1130.5017191803336</v>
      </c>
      <c r="X145" s="226">
        <f t="shared" si="252"/>
        <v>1356.6020630164005</v>
      </c>
      <c r="Y145" s="226">
        <f t="shared" si="252"/>
        <v>2034.9030945246006</v>
      </c>
      <c r="Z145" s="226">
        <f t="shared" si="252"/>
        <v>1582.7024068524674</v>
      </c>
      <c r="AA145" s="226">
        <f t="shared" si="252"/>
        <v>1582.7024068524674</v>
      </c>
      <c r="AB145" s="227">
        <f>SUM(P145:AA145)</f>
        <v>7687.4116904262701</v>
      </c>
      <c r="AC145" s="83"/>
      <c r="AD145" s="60"/>
      <c r="AE145" s="84">
        <v>1.2999999999999999E-2</v>
      </c>
      <c r="AF145" s="49">
        <v>0.39</v>
      </c>
      <c r="AG145" s="55">
        <v>0</v>
      </c>
      <c r="AH145" s="62">
        <f>((SUM(AC145:AE145)*G145)*AF145)*0.00220462*(1-AG145)</f>
        <v>2.7384687330000001E-3</v>
      </c>
      <c r="AI145" s="226">
        <f>AI147*$AH145*0.66667</f>
        <v>0</v>
      </c>
      <c r="AJ145" s="226">
        <f t="shared" ref="AJ145:AT145" si="253">AJ147*$AH145*0.66667</f>
        <v>0</v>
      </c>
      <c r="AK145" s="226">
        <f t="shared" si="253"/>
        <v>0</v>
      </c>
      <c r="AL145" s="226">
        <f t="shared" si="253"/>
        <v>0</v>
      </c>
      <c r="AM145" s="226">
        <f t="shared" si="253"/>
        <v>0</v>
      </c>
      <c r="AN145" s="226">
        <f t="shared" si="253"/>
        <v>0</v>
      </c>
      <c r="AO145" s="226">
        <f t="shared" si="253"/>
        <v>0</v>
      </c>
      <c r="AP145" s="226">
        <f t="shared" si="253"/>
        <v>4.5641373755727752</v>
      </c>
      <c r="AQ145" s="226">
        <f t="shared" si="253"/>
        <v>5.4769648506873301</v>
      </c>
      <c r="AR145" s="226">
        <f t="shared" si="253"/>
        <v>8.2154472760309947</v>
      </c>
      <c r="AS145" s="226">
        <f t="shared" si="253"/>
        <v>6.3897923258018858</v>
      </c>
      <c r="AT145" s="226">
        <f t="shared" si="253"/>
        <v>6.3897923258018858</v>
      </c>
      <c r="AU145" s="227">
        <f>SUM(AI145:AT145)</f>
        <v>31.036134153894871</v>
      </c>
      <c r="AV145" s="228">
        <f>AU145+AB145</f>
        <v>7718.4478245801647</v>
      </c>
    </row>
    <row r="146" spans="1:48" ht="15.6">
      <c r="A146" s="48" t="s">
        <v>136</v>
      </c>
      <c r="B146" s="49" t="s">
        <v>52</v>
      </c>
      <c r="C146" s="49" t="s">
        <v>53</v>
      </c>
      <c r="D146" s="50" t="s">
        <v>125</v>
      </c>
      <c r="E146" s="50" t="s">
        <v>126</v>
      </c>
      <c r="F146" s="49">
        <v>2017</v>
      </c>
      <c r="G146" s="51">
        <v>245</v>
      </c>
      <c r="H146" s="51" t="s">
        <v>63</v>
      </c>
      <c r="I146" s="81"/>
      <c r="J146" s="82"/>
      <c r="K146" s="83">
        <v>3.22</v>
      </c>
      <c r="L146" s="49">
        <v>0.39</v>
      </c>
      <c r="M146" s="55">
        <v>0</v>
      </c>
      <c r="N146" s="56">
        <f>((K146*G146)*L146)*0.00220462*(1-M146)</f>
        <v>0.67829764002000015</v>
      </c>
      <c r="O146" s="80"/>
      <c r="P146" s="226">
        <f>P147*$N146*0.66667</f>
        <v>0</v>
      </c>
      <c r="Q146" s="226">
        <f>Q147*$N146*0.66667</f>
        <v>0</v>
      </c>
      <c r="R146" s="226">
        <f>R147*$N146*0.66667</f>
        <v>0</v>
      </c>
      <c r="S146" s="226">
        <f>S147*$N146*0.66667</f>
        <v>0</v>
      </c>
      <c r="T146" s="226">
        <f t="shared" ref="T146:AA146" si="254">T147*$N146*0.66667</f>
        <v>0</v>
      </c>
      <c r="U146" s="226">
        <f t="shared" si="254"/>
        <v>0</v>
      </c>
      <c r="V146" s="226">
        <f t="shared" si="254"/>
        <v>0</v>
      </c>
      <c r="W146" s="226">
        <f t="shared" si="254"/>
        <v>1130.5017191803336</v>
      </c>
      <c r="X146" s="226">
        <f t="shared" si="254"/>
        <v>1356.6020630164005</v>
      </c>
      <c r="Y146" s="226">
        <f t="shared" si="254"/>
        <v>2034.9030945246006</v>
      </c>
      <c r="Z146" s="226">
        <f t="shared" si="254"/>
        <v>1582.7024068524674</v>
      </c>
      <c r="AA146" s="226">
        <f t="shared" si="254"/>
        <v>1582.7024068524674</v>
      </c>
      <c r="AB146" s="227">
        <f>SUM(P146:AA146)</f>
        <v>7687.4116904262701</v>
      </c>
      <c r="AC146" s="83"/>
      <c r="AD146" s="60"/>
      <c r="AE146" s="84">
        <v>1.2999999999999999E-2</v>
      </c>
      <c r="AF146" s="49">
        <v>0.39</v>
      </c>
      <c r="AG146" s="55">
        <v>0</v>
      </c>
      <c r="AH146" s="62">
        <f>((SUM(AC146:AE146)*G146)*AF146)*0.00220462*(1-AG146)</f>
        <v>2.7384687330000001E-3</v>
      </c>
      <c r="AI146" s="226">
        <f>AI147*$AH146*0.66667</f>
        <v>0</v>
      </c>
      <c r="AJ146" s="226">
        <f t="shared" ref="AJ146:AT146" si="255">AJ147*$AH146*0.66667</f>
        <v>0</v>
      </c>
      <c r="AK146" s="226">
        <f t="shared" si="255"/>
        <v>0</v>
      </c>
      <c r="AL146" s="226">
        <f t="shared" si="255"/>
        <v>0</v>
      </c>
      <c r="AM146" s="226">
        <f t="shared" si="255"/>
        <v>0</v>
      </c>
      <c r="AN146" s="226">
        <f t="shared" si="255"/>
        <v>0</v>
      </c>
      <c r="AO146" s="226">
        <f t="shared" si="255"/>
        <v>0</v>
      </c>
      <c r="AP146" s="226">
        <f t="shared" si="255"/>
        <v>4.5641373755727752</v>
      </c>
      <c r="AQ146" s="226">
        <f t="shared" si="255"/>
        <v>5.4769648506873301</v>
      </c>
      <c r="AR146" s="226">
        <f t="shared" si="255"/>
        <v>8.2154472760309947</v>
      </c>
      <c r="AS146" s="226">
        <f t="shared" si="255"/>
        <v>6.3897923258018858</v>
      </c>
      <c r="AT146" s="226">
        <f t="shared" si="255"/>
        <v>6.3897923258018858</v>
      </c>
      <c r="AU146" s="227">
        <f>SUM(AI146:AT146)</f>
        <v>31.036134153894871</v>
      </c>
      <c r="AV146" s="228">
        <f>AU146+AB146</f>
        <v>7718.4478245801647</v>
      </c>
    </row>
    <row r="147" spans="1:48" ht="30">
      <c r="A147" s="64" t="s">
        <v>137</v>
      </c>
      <c r="B147" s="65"/>
      <c r="C147" s="65" t="s">
        <v>57</v>
      </c>
      <c r="D147" s="66">
        <v>0.66700000000000004</v>
      </c>
      <c r="E147" s="67"/>
      <c r="F147" s="65"/>
      <c r="G147" s="68"/>
      <c r="H147" s="68"/>
      <c r="I147" s="69"/>
      <c r="J147" s="70"/>
      <c r="K147" s="71"/>
      <c r="L147" s="65"/>
      <c r="M147" s="66"/>
      <c r="N147" s="72"/>
      <c r="O147" s="73" t="s">
        <v>58</v>
      </c>
      <c r="P147" s="229"/>
      <c r="Q147" s="229"/>
      <c r="R147" s="229"/>
      <c r="S147" s="229"/>
      <c r="T147" s="229">
        <v>0</v>
      </c>
      <c r="U147" s="229"/>
      <c r="V147" s="229"/>
      <c r="W147" s="229">
        <v>2500</v>
      </c>
      <c r="X147" s="229">
        <v>3000</v>
      </c>
      <c r="Y147" s="229">
        <v>4500</v>
      </c>
      <c r="Z147" s="229">
        <v>3500</v>
      </c>
      <c r="AA147" s="229">
        <v>3500</v>
      </c>
      <c r="AB147" s="230"/>
      <c r="AC147" s="71"/>
      <c r="AD147" s="76"/>
      <c r="AE147" s="76"/>
      <c r="AF147" s="65"/>
      <c r="AG147" s="66"/>
      <c r="AH147" s="77"/>
      <c r="AI147" s="229">
        <f t="shared" ref="AI147:AT147" si="256">P147</f>
        <v>0</v>
      </c>
      <c r="AJ147" s="229">
        <f t="shared" si="256"/>
        <v>0</v>
      </c>
      <c r="AK147" s="229">
        <f t="shared" si="256"/>
        <v>0</v>
      </c>
      <c r="AL147" s="229">
        <f t="shared" si="256"/>
        <v>0</v>
      </c>
      <c r="AM147" s="229">
        <f t="shared" si="256"/>
        <v>0</v>
      </c>
      <c r="AN147" s="229">
        <f t="shared" si="256"/>
        <v>0</v>
      </c>
      <c r="AO147" s="229">
        <f t="shared" si="256"/>
        <v>0</v>
      </c>
      <c r="AP147" s="229">
        <f t="shared" si="256"/>
        <v>2500</v>
      </c>
      <c r="AQ147" s="229">
        <f t="shared" si="256"/>
        <v>3000</v>
      </c>
      <c r="AR147" s="229">
        <f t="shared" si="256"/>
        <v>4500</v>
      </c>
      <c r="AS147" s="229">
        <f t="shared" si="256"/>
        <v>3500</v>
      </c>
      <c r="AT147" s="229">
        <f t="shared" si="256"/>
        <v>3500</v>
      </c>
      <c r="AU147" s="230"/>
      <c r="AV147" s="231"/>
    </row>
    <row r="148" spans="1:48" ht="15.6">
      <c r="A148" s="87" t="s">
        <v>138</v>
      </c>
      <c r="B148" s="49" t="s">
        <v>49</v>
      </c>
      <c r="C148" s="50" t="s">
        <v>85</v>
      </c>
      <c r="D148" s="50" t="s">
        <v>139</v>
      </c>
      <c r="E148" s="50" t="s">
        <v>140</v>
      </c>
      <c r="F148" s="49">
        <v>2010</v>
      </c>
      <c r="G148" s="51">
        <v>3433</v>
      </c>
      <c r="H148" s="51">
        <v>2</v>
      </c>
      <c r="I148" s="79">
        <v>2025</v>
      </c>
      <c r="J148" s="53">
        <f>I148+2</f>
        <v>2027</v>
      </c>
      <c r="K148" s="54">
        <v>5.08</v>
      </c>
      <c r="L148" s="49">
        <v>0.31</v>
      </c>
      <c r="M148" s="55">
        <v>0.1</v>
      </c>
      <c r="N148" s="56">
        <f>((K148*G148)*L148)*0.00220462*(1-M148)</f>
        <v>10.726930379167198</v>
      </c>
      <c r="O148" s="80"/>
      <c r="P148" s="226">
        <f>P152*$N148</f>
        <v>32180.791137501594</v>
      </c>
      <c r="Q148" s="226">
        <f>Q152*$N148</f>
        <v>32180.791137501594</v>
      </c>
      <c r="R148" s="226">
        <f>R152*$N148</f>
        <v>32180.791137501594</v>
      </c>
      <c r="S148" s="226">
        <f>S152*$N148</f>
        <v>32180.791137501594</v>
      </c>
      <c r="T148" s="226">
        <f t="shared" ref="T148:AA148" si="257">T152*$N148</f>
        <v>21453.860758334398</v>
      </c>
      <c r="U148" s="226">
        <f t="shared" si="257"/>
        <v>0</v>
      </c>
      <c r="V148" s="226">
        <f t="shared" si="257"/>
        <v>0</v>
      </c>
      <c r="W148" s="226">
        <f t="shared" si="257"/>
        <v>0</v>
      </c>
      <c r="X148" s="226">
        <f t="shared" si="257"/>
        <v>0</v>
      </c>
      <c r="Y148" s="226">
        <f t="shared" si="257"/>
        <v>0</v>
      </c>
      <c r="Z148" s="226">
        <f t="shared" si="257"/>
        <v>0</v>
      </c>
      <c r="AA148" s="226">
        <f t="shared" si="257"/>
        <v>0</v>
      </c>
      <c r="AB148" s="227">
        <f>SUM(P148:AA148)</f>
        <v>150177.02530834079</v>
      </c>
      <c r="AC148" s="54">
        <v>0.09</v>
      </c>
      <c r="AD148" s="85"/>
      <c r="AE148" s="86"/>
      <c r="AF148" s="49">
        <v>0.31</v>
      </c>
      <c r="AG148" s="55">
        <v>0.3</v>
      </c>
      <c r="AH148" s="62">
        <f>((SUM(AC148:AE148)*G148)*AF148)*0.00220462*(1-AG148)</f>
        <v>0.14781203278379998</v>
      </c>
      <c r="AI148" s="226">
        <f>AI152*$AH148</f>
        <v>443.43609835139995</v>
      </c>
      <c r="AJ148" s="226">
        <f t="shared" ref="AJ148:AT148" si="258">AJ152*$AH148</f>
        <v>443.43609835139995</v>
      </c>
      <c r="AK148" s="226">
        <f t="shared" si="258"/>
        <v>443.43609835139995</v>
      </c>
      <c r="AL148" s="226">
        <f t="shared" si="258"/>
        <v>443.43609835139995</v>
      </c>
      <c r="AM148" s="226">
        <f t="shared" si="258"/>
        <v>295.62406556759998</v>
      </c>
      <c r="AN148" s="226">
        <f t="shared" si="258"/>
        <v>0</v>
      </c>
      <c r="AO148" s="226">
        <f t="shared" si="258"/>
        <v>0</v>
      </c>
      <c r="AP148" s="226">
        <f t="shared" si="258"/>
        <v>0</v>
      </c>
      <c r="AQ148" s="226">
        <f t="shared" si="258"/>
        <v>0</v>
      </c>
      <c r="AR148" s="226">
        <f t="shared" si="258"/>
        <v>0</v>
      </c>
      <c r="AS148" s="226">
        <f t="shared" si="258"/>
        <v>0</v>
      </c>
      <c r="AT148" s="226">
        <f t="shared" si="258"/>
        <v>0</v>
      </c>
      <c r="AU148" s="227">
        <f>SUM(AI148:AT148)</f>
        <v>2069.3684589731997</v>
      </c>
      <c r="AV148" s="228">
        <f>AU148+AB148</f>
        <v>152246.39376731397</v>
      </c>
    </row>
    <row r="149" spans="1:48" ht="15.6">
      <c r="A149" s="87" t="s">
        <v>138</v>
      </c>
      <c r="B149" s="49" t="s">
        <v>49</v>
      </c>
      <c r="C149" s="50" t="s">
        <v>85</v>
      </c>
      <c r="D149" s="50" t="s">
        <v>139</v>
      </c>
      <c r="E149" s="50" t="s">
        <v>140</v>
      </c>
      <c r="F149" s="49">
        <v>2009</v>
      </c>
      <c r="G149" s="51">
        <v>3433</v>
      </c>
      <c r="H149" s="51">
        <v>2</v>
      </c>
      <c r="I149" s="79">
        <v>2024</v>
      </c>
      <c r="J149" s="53">
        <f>I149+2</f>
        <v>2026</v>
      </c>
      <c r="K149" s="54">
        <v>5.08</v>
      </c>
      <c r="L149" s="49">
        <v>0.31</v>
      </c>
      <c r="M149" s="55">
        <v>0.1</v>
      </c>
      <c r="N149" s="56">
        <f>((K149*G149)*L149)*0.00220462*(1-M149)</f>
        <v>10.726930379167198</v>
      </c>
      <c r="O149" s="80"/>
      <c r="P149" s="226">
        <f>P152*$N149</f>
        <v>32180.791137501594</v>
      </c>
      <c r="Q149" s="226">
        <f>Q152*$N149</f>
        <v>32180.791137501594</v>
      </c>
      <c r="R149" s="226">
        <f>R152*$N149</f>
        <v>32180.791137501594</v>
      </c>
      <c r="S149" s="226">
        <f>S152*$N149</f>
        <v>32180.791137501594</v>
      </c>
      <c r="T149" s="226">
        <f t="shared" ref="T149:AA149" si="259">T152*$N149</f>
        <v>21453.860758334398</v>
      </c>
      <c r="U149" s="226">
        <f t="shared" si="259"/>
        <v>0</v>
      </c>
      <c r="V149" s="226">
        <f t="shared" si="259"/>
        <v>0</v>
      </c>
      <c r="W149" s="226">
        <f t="shared" si="259"/>
        <v>0</v>
      </c>
      <c r="X149" s="226">
        <f t="shared" si="259"/>
        <v>0</v>
      </c>
      <c r="Y149" s="226">
        <f t="shared" si="259"/>
        <v>0</v>
      </c>
      <c r="Z149" s="226">
        <f t="shared" si="259"/>
        <v>0</v>
      </c>
      <c r="AA149" s="226">
        <f t="shared" si="259"/>
        <v>0</v>
      </c>
      <c r="AB149" s="227">
        <f>SUM(P149:AA149)</f>
        <v>150177.02530834079</v>
      </c>
      <c r="AC149" s="54">
        <v>0.09</v>
      </c>
      <c r="AD149" s="85"/>
      <c r="AE149" s="86"/>
      <c r="AF149" s="49">
        <v>0.31</v>
      </c>
      <c r="AG149" s="55">
        <v>0.3</v>
      </c>
      <c r="AH149" s="62">
        <f>((SUM(AC149:AE149)*G149)*AF149)*0.00220462*(1-AG149)</f>
        <v>0.14781203278379998</v>
      </c>
      <c r="AI149" s="226">
        <f>AI152*$AH149</f>
        <v>443.43609835139995</v>
      </c>
      <c r="AJ149" s="226">
        <f t="shared" ref="AJ149:AT149" si="260">AJ152*$AH149</f>
        <v>443.43609835139995</v>
      </c>
      <c r="AK149" s="226">
        <f t="shared" si="260"/>
        <v>443.43609835139995</v>
      </c>
      <c r="AL149" s="226">
        <f t="shared" si="260"/>
        <v>443.43609835139995</v>
      </c>
      <c r="AM149" s="226">
        <f t="shared" si="260"/>
        <v>295.62406556759998</v>
      </c>
      <c r="AN149" s="226">
        <f t="shared" si="260"/>
        <v>0</v>
      </c>
      <c r="AO149" s="226">
        <f t="shared" si="260"/>
        <v>0</v>
      </c>
      <c r="AP149" s="226">
        <f t="shared" si="260"/>
        <v>0</v>
      </c>
      <c r="AQ149" s="226">
        <f t="shared" si="260"/>
        <v>0</v>
      </c>
      <c r="AR149" s="226">
        <f t="shared" si="260"/>
        <v>0</v>
      </c>
      <c r="AS149" s="226">
        <f t="shared" si="260"/>
        <v>0</v>
      </c>
      <c r="AT149" s="226">
        <f t="shared" si="260"/>
        <v>0</v>
      </c>
      <c r="AU149" s="227">
        <f>SUM(AI149:AT149)</f>
        <v>2069.3684589731997</v>
      </c>
      <c r="AV149" s="228">
        <f>AU149+AB149</f>
        <v>152246.39376731397</v>
      </c>
    </row>
    <row r="150" spans="1:48" ht="15.6">
      <c r="A150" s="87" t="s">
        <v>138</v>
      </c>
      <c r="B150" s="49" t="s">
        <v>52</v>
      </c>
      <c r="C150" s="49" t="s">
        <v>53</v>
      </c>
      <c r="D150" s="50" t="s">
        <v>141</v>
      </c>
      <c r="E150" s="50" t="s">
        <v>126</v>
      </c>
      <c r="F150" s="49">
        <v>2011</v>
      </c>
      <c r="G150" s="51">
        <v>150</v>
      </c>
      <c r="H150" s="51">
        <v>2</v>
      </c>
      <c r="I150" s="79">
        <v>2025</v>
      </c>
      <c r="J150" s="53">
        <f>I150+2</f>
        <v>2027</v>
      </c>
      <c r="K150" s="54">
        <v>3.02</v>
      </c>
      <c r="L150" s="49">
        <v>0.39</v>
      </c>
      <c r="M150" s="55">
        <v>0.1</v>
      </c>
      <c r="N150" s="56">
        <f>((K150*G150)*L150)*0.00220462*(1-M150)</f>
        <v>0.35054119386000004</v>
      </c>
      <c r="O150" s="80"/>
      <c r="P150" s="226">
        <f>P152*$N150*0.66667</f>
        <v>701.08589313193863</v>
      </c>
      <c r="Q150" s="226">
        <f>Q152*$N150*0.66667</f>
        <v>701.08589313193863</v>
      </c>
      <c r="R150" s="226">
        <f>R152*$N150*0.66667</f>
        <v>701.08589313193863</v>
      </c>
      <c r="S150" s="226">
        <f>S152*$N150*0.66667</f>
        <v>701.08589313193863</v>
      </c>
      <c r="T150" s="226">
        <f t="shared" ref="T150:AA150" si="261">T152*$N150*0.66667</f>
        <v>467.3905954212924</v>
      </c>
      <c r="U150" s="226">
        <f t="shared" si="261"/>
        <v>0</v>
      </c>
      <c r="V150" s="226">
        <f t="shared" si="261"/>
        <v>0</v>
      </c>
      <c r="W150" s="226">
        <f t="shared" si="261"/>
        <v>0</v>
      </c>
      <c r="X150" s="226">
        <f t="shared" si="261"/>
        <v>0</v>
      </c>
      <c r="Y150" s="226">
        <f t="shared" si="261"/>
        <v>0</v>
      </c>
      <c r="Z150" s="226">
        <f t="shared" si="261"/>
        <v>0</v>
      </c>
      <c r="AA150" s="226">
        <f t="shared" si="261"/>
        <v>0</v>
      </c>
      <c r="AB150" s="227">
        <f>SUM(P150:AA150)</f>
        <v>3271.7341679490469</v>
      </c>
      <c r="AC150" s="54">
        <v>0.11</v>
      </c>
      <c r="AD150" s="60"/>
      <c r="AE150" s="84"/>
      <c r="AF150" s="49">
        <v>0.39</v>
      </c>
      <c r="AG150" s="55">
        <v>0.3</v>
      </c>
      <c r="AH150" s="62">
        <f>((SUM(AC150:AE150)*G150)*AF150)*0.00220462*(1-AG150)</f>
        <v>9.93071079E-3</v>
      </c>
      <c r="AI150" s="226">
        <f>AI152*$AH150*0.66667</f>
        <v>19.861520887107901</v>
      </c>
      <c r="AJ150" s="226">
        <f t="shared" ref="AJ150:AT150" si="262">AJ152*$AH150*0.66667</f>
        <v>19.861520887107901</v>
      </c>
      <c r="AK150" s="226">
        <f t="shared" si="262"/>
        <v>19.861520887107901</v>
      </c>
      <c r="AL150" s="226">
        <f t="shared" si="262"/>
        <v>19.861520887107901</v>
      </c>
      <c r="AM150" s="226">
        <f t="shared" si="262"/>
        <v>13.241013924738601</v>
      </c>
      <c r="AN150" s="226">
        <f t="shared" si="262"/>
        <v>0</v>
      </c>
      <c r="AO150" s="226">
        <f t="shared" si="262"/>
        <v>0</v>
      </c>
      <c r="AP150" s="226">
        <f t="shared" si="262"/>
        <v>0</v>
      </c>
      <c r="AQ150" s="226">
        <f t="shared" si="262"/>
        <v>0</v>
      </c>
      <c r="AR150" s="226">
        <f t="shared" si="262"/>
        <v>0</v>
      </c>
      <c r="AS150" s="226">
        <f t="shared" si="262"/>
        <v>0</v>
      </c>
      <c r="AT150" s="226">
        <f t="shared" si="262"/>
        <v>0</v>
      </c>
      <c r="AU150" s="227">
        <f>SUM(AI150:AT150)</f>
        <v>92.687097473170198</v>
      </c>
      <c r="AV150" s="228">
        <f>AU150+AB150</f>
        <v>3364.4212654222169</v>
      </c>
    </row>
    <row r="151" spans="1:48" ht="15.6">
      <c r="A151" s="87" t="s">
        <v>138</v>
      </c>
      <c r="B151" s="49" t="s">
        <v>52</v>
      </c>
      <c r="C151" s="49" t="s">
        <v>53</v>
      </c>
      <c r="D151" s="50" t="s">
        <v>141</v>
      </c>
      <c r="E151" s="50" t="s">
        <v>126</v>
      </c>
      <c r="F151" s="49">
        <v>2011</v>
      </c>
      <c r="G151" s="51">
        <v>150</v>
      </c>
      <c r="H151" s="51">
        <v>2</v>
      </c>
      <c r="I151" s="79">
        <v>2025</v>
      </c>
      <c r="J151" s="53">
        <f>I151+2</f>
        <v>2027</v>
      </c>
      <c r="K151" s="54">
        <v>3.02</v>
      </c>
      <c r="L151" s="49">
        <v>0.39</v>
      </c>
      <c r="M151" s="55">
        <v>0.1</v>
      </c>
      <c r="N151" s="56">
        <f>((K151*G151)*L151)*0.00220462*(1-M151)</f>
        <v>0.35054119386000004</v>
      </c>
      <c r="O151" s="80"/>
      <c r="P151" s="226">
        <f>P152*$N151*0.66667</f>
        <v>701.08589313193863</v>
      </c>
      <c r="Q151" s="226">
        <f>Q152*$N151*0.66667</f>
        <v>701.08589313193863</v>
      </c>
      <c r="R151" s="226">
        <f>R152*$N151*0.66667</f>
        <v>701.08589313193863</v>
      </c>
      <c r="S151" s="226">
        <f>S152*$N151*0.66667</f>
        <v>701.08589313193863</v>
      </c>
      <c r="T151" s="226">
        <f t="shared" ref="T151:AA151" si="263">T152*$N151*0.66667</f>
        <v>467.3905954212924</v>
      </c>
      <c r="U151" s="226">
        <f t="shared" si="263"/>
        <v>0</v>
      </c>
      <c r="V151" s="226">
        <f t="shared" si="263"/>
        <v>0</v>
      </c>
      <c r="W151" s="226">
        <f t="shared" si="263"/>
        <v>0</v>
      </c>
      <c r="X151" s="226">
        <f t="shared" si="263"/>
        <v>0</v>
      </c>
      <c r="Y151" s="226">
        <f t="shared" si="263"/>
        <v>0</v>
      </c>
      <c r="Z151" s="226">
        <f t="shared" si="263"/>
        <v>0</v>
      </c>
      <c r="AA151" s="226">
        <f t="shared" si="263"/>
        <v>0</v>
      </c>
      <c r="AB151" s="227">
        <f>SUM(P151:AA151)</f>
        <v>3271.7341679490469</v>
      </c>
      <c r="AC151" s="54">
        <v>0.11</v>
      </c>
      <c r="AD151" s="60"/>
      <c r="AE151" s="84"/>
      <c r="AF151" s="49">
        <v>0.39</v>
      </c>
      <c r="AG151" s="55">
        <v>0.3</v>
      </c>
      <c r="AH151" s="62">
        <f>((SUM(AC151:AE151)*G151)*AF151)*0.00220462*(1-AG151)</f>
        <v>9.93071079E-3</v>
      </c>
      <c r="AI151" s="226">
        <f>AI152*$AH151*0.66667</f>
        <v>19.861520887107901</v>
      </c>
      <c r="AJ151" s="226">
        <f t="shared" ref="AJ151:AT151" si="264">AJ152*$AH151*0.66667</f>
        <v>19.861520887107901</v>
      </c>
      <c r="AK151" s="226">
        <f t="shared" si="264"/>
        <v>19.861520887107901</v>
      </c>
      <c r="AL151" s="226">
        <f t="shared" si="264"/>
        <v>19.861520887107901</v>
      </c>
      <c r="AM151" s="226">
        <f t="shared" si="264"/>
        <v>13.241013924738601</v>
      </c>
      <c r="AN151" s="226">
        <f t="shared" si="264"/>
        <v>0</v>
      </c>
      <c r="AO151" s="226">
        <f t="shared" si="264"/>
        <v>0</v>
      </c>
      <c r="AP151" s="226">
        <f t="shared" si="264"/>
        <v>0</v>
      </c>
      <c r="AQ151" s="226">
        <f t="shared" si="264"/>
        <v>0</v>
      </c>
      <c r="AR151" s="226">
        <f t="shared" si="264"/>
        <v>0</v>
      </c>
      <c r="AS151" s="226">
        <f t="shared" si="264"/>
        <v>0</v>
      </c>
      <c r="AT151" s="226">
        <f t="shared" si="264"/>
        <v>0</v>
      </c>
      <c r="AU151" s="227">
        <f>SUM(AI151:AT151)</f>
        <v>92.687097473170198</v>
      </c>
      <c r="AV151" s="228">
        <f>AU151+AB151</f>
        <v>3364.4212654222169</v>
      </c>
    </row>
    <row r="152" spans="1:48" ht="30">
      <c r="A152" s="64" t="s">
        <v>142</v>
      </c>
      <c r="B152" s="65"/>
      <c r="C152" s="65" t="s">
        <v>57</v>
      </c>
      <c r="D152" s="66">
        <v>0.66700000000000004</v>
      </c>
      <c r="E152" s="67"/>
      <c r="F152" s="65"/>
      <c r="G152" s="68"/>
      <c r="H152" s="68"/>
      <c r="I152" s="69"/>
      <c r="J152" s="70"/>
      <c r="K152" s="71"/>
      <c r="L152" s="65"/>
      <c r="M152" s="66"/>
      <c r="N152" s="72"/>
      <c r="O152" s="73" t="s">
        <v>58</v>
      </c>
      <c r="P152" s="229">
        <v>3000</v>
      </c>
      <c r="Q152" s="229">
        <v>3000</v>
      </c>
      <c r="R152" s="229">
        <v>3000</v>
      </c>
      <c r="S152" s="229">
        <v>3000</v>
      </c>
      <c r="T152" s="229">
        <v>2000</v>
      </c>
      <c r="U152" s="229"/>
      <c r="V152" s="229"/>
      <c r="W152" s="229"/>
      <c r="X152" s="229"/>
      <c r="Y152" s="229"/>
      <c r="Z152" s="229"/>
      <c r="AA152" s="229"/>
      <c r="AB152" s="230"/>
      <c r="AC152" s="71"/>
      <c r="AD152" s="76"/>
      <c r="AE152" s="76"/>
      <c r="AF152" s="65"/>
      <c r="AG152" s="66"/>
      <c r="AH152" s="77"/>
      <c r="AI152" s="229">
        <f t="shared" ref="AI152:AT152" si="265">P152</f>
        <v>3000</v>
      </c>
      <c r="AJ152" s="229">
        <f t="shared" si="265"/>
        <v>3000</v>
      </c>
      <c r="AK152" s="229">
        <f t="shared" si="265"/>
        <v>3000</v>
      </c>
      <c r="AL152" s="229">
        <f t="shared" si="265"/>
        <v>3000</v>
      </c>
      <c r="AM152" s="229">
        <f t="shared" si="265"/>
        <v>2000</v>
      </c>
      <c r="AN152" s="229">
        <f t="shared" si="265"/>
        <v>0</v>
      </c>
      <c r="AO152" s="229">
        <f t="shared" si="265"/>
        <v>0</v>
      </c>
      <c r="AP152" s="229">
        <f t="shared" si="265"/>
        <v>0</v>
      </c>
      <c r="AQ152" s="229">
        <f t="shared" si="265"/>
        <v>0</v>
      </c>
      <c r="AR152" s="229">
        <f t="shared" si="265"/>
        <v>0</v>
      </c>
      <c r="AS152" s="229">
        <f t="shared" si="265"/>
        <v>0</v>
      </c>
      <c r="AT152" s="229">
        <f t="shared" si="265"/>
        <v>0</v>
      </c>
      <c r="AU152" s="230"/>
      <c r="AV152" s="231"/>
    </row>
    <row r="153" spans="1:48" ht="15.6">
      <c r="A153" s="89" t="s">
        <v>143</v>
      </c>
      <c r="B153" s="49" t="s">
        <v>49</v>
      </c>
      <c r="C153" s="50" t="s">
        <v>85</v>
      </c>
      <c r="D153" s="50" t="s">
        <v>139</v>
      </c>
      <c r="E153" s="50" t="s">
        <v>140</v>
      </c>
      <c r="F153" s="49">
        <v>2009</v>
      </c>
      <c r="G153" s="51">
        <v>3433</v>
      </c>
      <c r="H153" s="51">
        <v>2</v>
      </c>
      <c r="I153" s="79">
        <v>2024</v>
      </c>
      <c r="J153" s="53">
        <f>I153+2</f>
        <v>2026</v>
      </c>
      <c r="K153" s="54">
        <v>5.08</v>
      </c>
      <c r="L153" s="49">
        <v>0.31</v>
      </c>
      <c r="M153" s="55">
        <v>0.1</v>
      </c>
      <c r="N153" s="56">
        <f>((K153*G153)*L153)*0.00220462*(1-M153)</f>
        <v>10.726930379167198</v>
      </c>
      <c r="O153" s="80"/>
      <c r="P153" s="226">
        <f>P157*$N153</f>
        <v>32180.791137501594</v>
      </c>
      <c r="Q153" s="226">
        <f>Q157*$N153</f>
        <v>32180.791137501594</v>
      </c>
      <c r="R153" s="226">
        <f>R157*$N153</f>
        <v>32180.791137501594</v>
      </c>
      <c r="S153" s="226">
        <f>S157*$N153</f>
        <v>26817.325947917994</v>
      </c>
      <c r="T153" s="226">
        <f t="shared" ref="T153:AA153" si="266">T157*$N153</f>
        <v>0</v>
      </c>
      <c r="U153" s="226">
        <f t="shared" si="266"/>
        <v>0</v>
      </c>
      <c r="V153" s="226">
        <f t="shared" si="266"/>
        <v>0</v>
      </c>
      <c r="W153" s="226">
        <f t="shared" si="266"/>
        <v>0</v>
      </c>
      <c r="X153" s="226">
        <f t="shared" si="266"/>
        <v>0</v>
      </c>
      <c r="Y153" s="226">
        <f t="shared" si="266"/>
        <v>0</v>
      </c>
      <c r="Z153" s="226">
        <f t="shared" si="266"/>
        <v>0</v>
      </c>
      <c r="AA153" s="226">
        <f t="shared" si="266"/>
        <v>0</v>
      </c>
      <c r="AB153" s="227">
        <f>SUM(P153:AA153)</f>
        <v>123359.69936042278</v>
      </c>
      <c r="AC153" s="54">
        <v>0.09</v>
      </c>
      <c r="AD153" s="85"/>
      <c r="AE153" s="86"/>
      <c r="AF153" s="49">
        <v>0.31</v>
      </c>
      <c r="AG153" s="55">
        <v>0.3</v>
      </c>
      <c r="AH153" s="62">
        <f>((SUM(AC153:AE153)*G153)*AF153)*0.00220462*(1-AG153)</f>
        <v>0.14781203278379998</v>
      </c>
      <c r="AI153" s="226">
        <f>AI157*$AH153</f>
        <v>443.43609835139995</v>
      </c>
      <c r="AJ153" s="226">
        <f t="shared" ref="AJ153:AT153" si="267">AJ157*$AH153</f>
        <v>443.43609835139995</v>
      </c>
      <c r="AK153" s="226">
        <f t="shared" si="267"/>
        <v>443.43609835139995</v>
      </c>
      <c r="AL153" s="226">
        <f t="shared" si="267"/>
        <v>369.53008195949997</v>
      </c>
      <c r="AM153" s="226">
        <f t="shared" si="267"/>
        <v>0</v>
      </c>
      <c r="AN153" s="226">
        <f t="shared" si="267"/>
        <v>0</v>
      </c>
      <c r="AO153" s="226">
        <f t="shared" si="267"/>
        <v>0</v>
      </c>
      <c r="AP153" s="226">
        <f t="shared" si="267"/>
        <v>0</v>
      </c>
      <c r="AQ153" s="226">
        <f t="shared" si="267"/>
        <v>0</v>
      </c>
      <c r="AR153" s="226">
        <f t="shared" si="267"/>
        <v>0</v>
      </c>
      <c r="AS153" s="226">
        <f t="shared" si="267"/>
        <v>0</v>
      </c>
      <c r="AT153" s="226">
        <f t="shared" si="267"/>
        <v>0</v>
      </c>
      <c r="AU153" s="227">
        <f>SUM(AI153:AT153)</f>
        <v>1699.8383770136998</v>
      </c>
      <c r="AV153" s="228">
        <f>AU153+AB153</f>
        <v>125059.53773743648</v>
      </c>
    </row>
    <row r="154" spans="1:48" ht="15.6">
      <c r="A154" s="89" t="s">
        <v>143</v>
      </c>
      <c r="B154" s="49" t="s">
        <v>49</v>
      </c>
      <c r="C154" s="50" t="s">
        <v>85</v>
      </c>
      <c r="D154" s="50" t="s">
        <v>139</v>
      </c>
      <c r="E154" s="50" t="s">
        <v>140</v>
      </c>
      <c r="F154" s="49">
        <v>2009</v>
      </c>
      <c r="G154" s="51">
        <v>3433</v>
      </c>
      <c r="H154" s="51">
        <v>2</v>
      </c>
      <c r="I154" s="79">
        <v>2024</v>
      </c>
      <c r="J154" s="53">
        <f>I154+2</f>
        <v>2026</v>
      </c>
      <c r="K154" s="54">
        <v>5.08</v>
      </c>
      <c r="L154" s="49">
        <v>0.31</v>
      </c>
      <c r="M154" s="55">
        <v>0.1</v>
      </c>
      <c r="N154" s="56">
        <f>((K154*G154)*L154)*0.00220462*(1-M154)</f>
        <v>10.726930379167198</v>
      </c>
      <c r="O154" s="80"/>
      <c r="P154" s="226">
        <f>P157*$N154</f>
        <v>32180.791137501594</v>
      </c>
      <c r="Q154" s="226">
        <f>Q157*$N154</f>
        <v>32180.791137501594</v>
      </c>
      <c r="R154" s="226">
        <f>R157*$N154</f>
        <v>32180.791137501594</v>
      </c>
      <c r="S154" s="226">
        <f>S157*$N154</f>
        <v>26817.325947917994</v>
      </c>
      <c r="T154" s="226">
        <f t="shared" ref="T154:AA154" si="268">T157*$N154</f>
        <v>0</v>
      </c>
      <c r="U154" s="226">
        <f t="shared" si="268"/>
        <v>0</v>
      </c>
      <c r="V154" s="226">
        <f t="shared" si="268"/>
        <v>0</v>
      </c>
      <c r="W154" s="226">
        <f t="shared" si="268"/>
        <v>0</v>
      </c>
      <c r="X154" s="226">
        <f t="shared" si="268"/>
        <v>0</v>
      </c>
      <c r="Y154" s="226">
        <f t="shared" si="268"/>
        <v>0</v>
      </c>
      <c r="Z154" s="226">
        <f t="shared" si="268"/>
        <v>0</v>
      </c>
      <c r="AA154" s="226">
        <f t="shared" si="268"/>
        <v>0</v>
      </c>
      <c r="AB154" s="227">
        <f>SUM(P154:AA154)</f>
        <v>123359.69936042278</v>
      </c>
      <c r="AC154" s="54">
        <v>0.09</v>
      </c>
      <c r="AD154" s="85"/>
      <c r="AE154" s="86"/>
      <c r="AF154" s="49">
        <v>0.31</v>
      </c>
      <c r="AG154" s="55">
        <v>0.3</v>
      </c>
      <c r="AH154" s="62">
        <f>((SUM(AC154:AE154)*G154)*AF154)*0.00220462*(1-AG154)</f>
        <v>0.14781203278379998</v>
      </c>
      <c r="AI154" s="226">
        <f>AI157*$AH154</f>
        <v>443.43609835139995</v>
      </c>
      <c r="AJ154" s="226">
        <f t="shared" ref="AJ154:AT154" si="269">AJ157*$AH154</f>
        <v>443.43609835139995</v>
      </c>
      <c r="AK154" s="226">
        <f t="shared" si="269"/>
        <v>443.43609835139995</v>
      </c>
      <c r="AL154" s="226">
        <f t="shared" si="269"/>
        <v>369.53008195949997</v>
      </c>
      <c r="AM154" s="226">
        <f t="shared" si="269"/>
        <v>0</v>
      </c>
      <c r="AN154" s="226">
        <f t="shared" si="269"/>
        <v>0</v>
      </c>
      <c r="AO154" s="226">
        <f t="shared" si="269"/>
        <v>0</v>
      </c>
      <c r="AP154" s="226">
        <f t="shared" si="269"/>
        <v>0</v>
      </c>
      <c r="AQ154" s="226">
        <f t="shared" si="269"/>
        <v>0</v>
      </c>
      <c r="AR154" s="226">
        <f t="shared" si="269"/>
        <v>0</v>
      </c>
      <c r="AS154" s="226">
        <f t="shared" si="269"/>
        <v>0</v>
      </c>
      <c r="AT154" s="226">
        <f t="shared" si="269"/>
        <v>0</v>
      </c>
      <c r="AU154" s="227">
        <f>SUM(AI154:AT154)</f>
        <v>1699.8383770136998</v>
      </c>
      <c r="AV154" s="228">
        <f>AU154+AB154</f>
        <v>125059.53773743648</v>
      </c>
    </row>
    <row r="155" spans="1:48" ht="15.6">
      <c r="A155" s="89" t="s">
        <v>143</v>
      </c>
      <c r="B155" s="49" t="s">
        <v>52</v>
      </c>
      <c r="C155" s="49" t="s">
        <v>53</v>
      </c>
      <c r="D155" s="50" t="s">
        <v>141</v>
      </c>
      <c r="E155" s="50" t="s">
        <v>126</v>
      </c>
      <c r="F155" s="49">
        <v>2010</v>
      </c>
      <c r="G155" s="51">
        <v>150</v>
      </c>
      <c r="H155" s="51">
        <v>2</v>
      </c>
      <c r="I155" s="79">
        <v>2025</v>
      </c>
      <c r="J155" s="53">
        <f>I155+2</f>
        <v>2027</v>
      </c>
      <c r="K155" s="54">
        <v>3.02</v>
      </c>
      <c r="L155" s="49">
        <v>0.39</v>
      </c>
      <c r="M155" s="55">
        <v>0.1</v>
      </c>
      <c r="N155" s="56">
        <f>((K155*G155)*L155)*0.00220462*(1-M155)</f>
        <v>0.35054119386000004</v>
      </c>
      <c r="O155" s="80"/>
      <c r="P155" s="226">
        <f>P157*$N155*0.66667</f>
        <v>701.08589313193863</v>
      </c>
      <c r="Q155" s="226">
        <f>Q157*$N155*0.66667</f>
        <v>701.08589313193863</v>
      </c>
      <c r="R155" s="226">
        <f>R157*$N155*0.66667</f>
        <v>701.08589313193863</v>
      </c>
      <c r="S155" s="226">
        <f>S157*$N155*0.66667</f>
        <v>584.23824427661555</v>
      </c>
      <c r="T155" s="226">
        <f t="shared" ref="T155:AA155" si="270">T157*$N155*0.66667</f>
        <v>0</v>
      </c>
      <c r="U155" s="226">
        <f t="shared" si="270"/>
        <v>0</v>
      </c>
      <c r="V155" s="226">
        <f t="shared" si="270"/>
        <v>0</v>
      </c>
      <c r="W155" s="226">
        <f t="shared" si="270"/>
        <v>0</v>
      </c>
      <c r="X155" s="226">
        <f t="shared" si="270"/>
        <v>0</v>
      </c>
      <c r="Y155" s="226">
        <f t="shared" si="270"/>
        <v>0</v>
      </c>
      <c r="Z155" s="226">
        <f t="shared" si="270"/>
        <v>0</v>
      </c>
      <c r="AA155" s="226">
        <f t="shared" si="270"/>
        <v>0</v>
      </c>
      <c r="AB155" s="227">
        <f>SUM(P155:AA155)</f>
        <v>2687.4959236724317</v>
      </c>
      <c r="AC155" s="54">
        <v>0.11</v>
      </c>
      <c r="AD155" s="60"/>
      <c r="AE155" s="91"/>
      <c r="AF155" s="49">
        <v>0.39</v>
      </c>
      <c r="AG155" s="55">
        <v>0.3</v>
      </c>
      <c r="AH155" s="62">
        <f>((SUM(AC155:AE155)*G155)*AF155)*0.00220462*(1-AG155)</f>
        <v>9.93071079E-3</v>
      </c>
      <c r="AI155" s="226">
        <f>AI157*$AH155*0.66667</f>
        <v>19.861520887107901</v>
      </c>
      <c r="AJ155" s="226">
        <f t="shared" ref="AJ155:AT155" si="271">AJ157*$AH155*0.66667</f>
        <v>19.861520887107901</v>
      </c>
      <c r="AK155" s="226">
        <f t="shared" si="271"/>
        <v>19.861520887107901</v>
      </c>
      <c r="AL155" s="226">
        <f t="shared" si="271"/>
        <v>16.551267405923252</v>
      </c>
      <c r="AM155" s="226">
        <f t="shared" si="271"/>
        <v>0</v>
      </c>
      <c r="AN155" s="226">
        <f t="shared" si="271"/>
        <v>0</v>
      </c>
      <c r="AO155" s="226">
        <f t="shared" si="271"/>
        <v>0</v>
      </c>
      <c r="AP155" s="226">
        <f t="shared" si="271"/>
        <v>0</v>
      </c>
      <c r="AQ155" s="226">
        <f t="shared" si="271"/>
        <v>0</v>
      </c>
      <c r="AR155" s="226">
        <f t="shared" si="271"/>
        <v>0</v>
      </c>
      <c r="AS155" s="226">
        <f t="shared" si="271"/>
        <v>0</v>
      </c>
      <c r="AT155" s="226">
        <f t="shared" si="271"/>
        <v>0</v>
      </c>
      <c r="AU155" s="227">
        <f>SUM(AI155:AT155)</f>
        <v>76.135830067246957</v>
      </c>
      <c r="AV155" s="228">
        <f>AU155+AB155</f>
        <v>2763.6317537396785</v>
      </c>
    </row>
    <row r="156" spans="1:48" ht="15.6">
      <c r="A156" s="89" t="s">
        <v>143</v>
      </c>
      <c r="B156" s="49" t="s">
        <v>52</v>
      </c>
      <c r="C156" s="49" t="s">
        <v>53</v>
      </c>
      <c r="D156" s="50" t="s">
        <v>141</v>
      </c>
      <c r="E156" s="50" t="s">
        <v>126</v>
      </c>
      <c r="F156" s="49">
        <v>2011</v>
      </c>
      <c r="G156" s="51">
        <v>150</v>
      </c>
      <c r="H156" s="51">
        <v>2</v>
      </c>
      <c r="I156" s="79">
        <v>2025</v>
      </c>
      <c r="J156" s="53">
        <f>I156+2</f>
        <v>2027</v>
      </c>
      <c r="K156" s="54">
        <v>3.02</v>
      </c>
      <c r="L156" s="49">
        <v>0.39</v>
      </c>
      <c r="M156" s="55">
        <v>0.1</v>
      </c>
      <c r="N156" s="56">
        <f>((K156*G156)*L156)*0.00220462*(1-M156)</f>
        <v>0.35054119386000004</v>
      </c>
      <c r="O156" s="80"/>
      <c r="P156" s="226">
        <f>P157*$N156*0.66667</f>
        <v>701.08589313193863</v>
      </c>
      <c r="Q156" s="226">
        <f>Q157*$N156*0.66667</f>
        <v>701.08589313193863</v>
      </c>
      <c r="R156" s="226">
        <f>R157*$N156*0.66667</f>
        <v>701.08589313193863</v>
      </c>
      <c r="S156" s="226">
        <f>S157*$N156*0.66667</f>
        <v>584.23824427661555</v>
      </c>
      <c r="T156" s="226">
        <f t="shared" ref="T156:AA156" si="272">T157*$N156*0.66667</f>
        <v>0</v>
      </c>
      <c r="U156" s="226">
        <f t="shared" si="272"/>
        <v>0</v>
      </c>
      <c r="V156" s="226">
        <f t="shared" si="272"/>
        <v>0</v>
      </c>
      <c r="W156" s="226">
        <f t="shared" si="272"/>
        <v>0</v>
      </c>
      <c r="X156" s="226">
        <f t="shared" si="272"/>
        <v>0</v>
      </c>
      <c r="Y156" s="226">
        <f t="shared" si="272"/>
        <v>0</v>
      </c>
      <c r="Z156" s="226">
        <f t="shared" si="272"/>
        <v>0</v>
      </c>
      <c r="AA156" s="226">
        <f t="shared" si="272"/>
        <v>0</v>
      </c>
      <c r="AB156" s="227">
        <f>SUM(P156:AA156)</f>
        <v>2687.4959236724317</v>
      </c>
      <c r="AC156" s="54">
        <v>0.11</v>
      </c>
      <c r="AD156" s="60"/>
      <c r="AE156" s="91"/>
      <c r="AF156" s="49">
        <v>0.39</v>
      </c>
      <c r="AG156" s="55">
        <v>0.3</v>
      </c>
      <c r="AH156" s="62">
        <f>((SUM(AC156:AE156)*G156)*AF156)*0.00220462*(1-AG156)</f>
        <v>9.93071079E-3</v>
      </c>
      <c r="AI156" s="226">
        <f>AI157*$AH156*0.66667</f>
        <v>19.861520887107901</v>
      </c>
      <c r="AJ156" s="226">
        <f t="shared" ref="AJ156:AT156" si="273">AJ157*$AH156*0.66667</f>
        <v>19.861520887107901</v>
      </c>
      <c r="AK156" s="226">
        <f t="shared" si="273"/>
        <v>19.861520887107901</v>
      </c>
      <c r="AL156" s="226">
        <f t="shared" si="273"/>
        <v>16.551267405923252</v>
      </c>
      <c r="AM156" s="226">
        <f t="shared" si="273"/>
        <v>0</v>
      </c>
      <c r="AN156" s="226">
        <f t="shared" si="273"/>
        <v>0</v>
      </c>
      <c r="AO156" s="226">
        <f t="shared" si="273"/>
        <v>0</v>
      </c>
      <c r="AP156" s="226">
        <f t="shared" si="273"/>
        <v>0</v>
      </c>
      <c r="AQ156" s="226">
        <f t="shared" si="273"/>
        <v>0</v>
      </c>
      <c r="AR156" s="226">
        <f t="shared" si="273"/>
        <v>0</v>
      </c>
      <c r="AS156" s="226">
        <f t="shared" si="273"/>
        <v>0</v>
      </c>
      <c r="AT156" s="226">
        <f t="shared" si="273"/>
        <v>0</v>
      </c>
      <c r="AU156" s="227">
        <f>SUM(AI156:AT156)</f>
        <v>76.135830067246957</v>
      </c>
      <c r="AV156" s="228">
        <f>AU156+AB156</f>
        <v>2763.6317537396785</v>
      </c>
    </row>
    <row r="157" spans="1:48" ht="30">
      <c r="A157" s="64" t="s">
        <v>144</v>
      </c>
      <c r="B157" s="65"/>
      <c r="C157" s="65" t="s">
        <v>57</v>
      </c>
      <c r="D157" s="66">
        <v>0.66700000000000004</v>
      </c>
      <c r="E157" s="67"/>
      <c r="F157" s="65"/>
      <c r="G157" s="68"/>
      <c r="H157" s="68"/>
      <c r="I157" s="69"/>
      <c r="J157" s="70"/>
      <c r="K157" s="71"/>
      <c r="L157" s="65"/>
      <c r="M157" s="66"/>
      <c r="N157" s="72"/>
      <c r="O157" s="73" t="s">
        <v>58</v>
      </c>
      <c r="P157" s="229">
        <v>3000</v>
      </c>
      <c r="Q157" s="229">
        <v>3000</v>
      </c>
      <c r="R157" s="229">
        <v>3000</v>
      </c>
      <c r="S157" s="229">
        <v>2500</v>
      </c>
      <c r="T157" s="229">
        <v>0</v>
      </c>
      <c r="U157" s="229"/>
      <c r="V157" s="229"/>
      <c r="W157" s="229"/>
      <c r="X157" s="229"/>
      <c r="Y157" s="229"/>
      <c r="Z157" s="229"/>
      <c r="AA157" s="229"/>
      <c r="AB157" s="230"/>
      <c r="AC157" s="71"/>
      <c r="AD157" s="76"/>
      <c r="AE157" s="76"/>
      <c r="AF157" s="65"/>
      <c r="AG157" s="66"/>
      <c r="AH157" s="77"/>
      <c r="AI157" s="229">
        <f t="shared" ref="AI157:AT157" si="274">P157</f>
        <v>3000</v>
      </c>
      <c r="AJ157" s="229">
        <f t="shared" si="274"/>
        <v>3000</v>
      </c>
      <c r="AK157" s="229">
        <f t="shared" si="274"/>
        <v>3000</v>
      </c>
      <c r="AL157" s="229">
        <f t="shared" si="274"/>
        <v>2500</v>
      </c>
      <c r="AM157" s="229">
        <f t="shared" si="274"/>
        <v>0</v>
      </c>
      <c r="AN157" s="229">
        <f t="shared" si="274"/>
        <v>0</v>
      </c>
      <c r="AO157" s="229">
        <f t="shared" si="274"/>
        <v>0</v>
      </c>
      <c r="AP157" s="229">
        <f t="shared" si="274"/>
        <v>0</v>
      </c>
      <c r="AQ157" s="229">
        <f t="shared" si="274"/>
        <v>0</v>
      </c>
      <c r="AR157" s="229">
        <f t="shared" si="274"/>
        <v>0</v>
      </c>
      <c r="AS157" s="229">
        <f t="shared" si="274"/>
        <v>0</v>
      </c>
      <c r="AT157" s="229">
        <f t="shared" si="274"/>
        <v>0</v>
      </c>
      <c r="AU157" s="230"/>
      <c r="AV157" s="231"/>
    </row>
    <row r="158" spans="1:48" ht="15.6">
      <c r="A158" s="90" t="s">
        <v>145</v>
      </c>
      <c r="B158" s="49" t="s">
        <v>49</v>
      </c>
      <c r="C158" s="50" t="s">
        <v>85</v>
      </c>
      <c r="D158" s="50" t="s">
        <v>92</v>
      </c>
      <c r="E158" s="50" t="s">
        <v>124</v>
      </c>
      <c r="F158" s="49">
        <v>2019</v>
      </c>
      <c r="G158" s="51">
        <v>2575</v>
      </c>
      <c r="H158" s="51">
        <v>4</v>
      </c>
      <c r="I158" s="79">
        <v>2027</v>
      </c>
      <c r="J158" s="53">
        <f>I158+2</f>
        <v>2029</v>
      </c>
      <c r="K158" s="54">
        <v>1.04</v>
      </c>
      <c r="L158" s="49">
        <v>0.31</v>
      </c>
      <c r="M158" s="55">
        <v>0</v>
      </c>
      <c r="N158" s="56">
        <f>((K158*G158)*L158)*0.00220462*(1-M158)</f>
        <v>1.8302314315999999</v>
      </c>
      <c r="O158" s="80"/>
      <c r="P158" s="226">
        <f>P162*$N158</f>
        <v>5490.6942947999996</v>
      </c>
      <c r="Q158" s="226">
        <f>Q162*$N158</f>
        <v>4575.578579</v>
      </c>
      <c r="R158" s="226">
        <f>R162*$N158</f>
        <v>4575.578579</v>
      </c>
      <c r="S158" s="226">
        <f>S162*$N158</f>
        <v>5490.6942947999996</v>
      </c>
      <c r="T158" s="226">
        <f t="shared" ref="T158:AA158" si="275">T162*$N158</f>
        <v>7320.9257263999998</v>
      </c>
      <c r="U158" s="226">
        <f t="shared" si="275"/>
        <v>5948.2521526999999</v>
      </c>
      <c r="V158" s="226">
        <f t="shared" si="275"/>
        <v>8236.0414421999994</v>
      </c>
      <c r="W158" s="226">
        <f t="shared" si="275"/>
        <v>0</v>
      </c>
      <c r="X158" s="226">
        <f t="shared" si="275"/>
        <v>0</v>
      </c>
      <c r="Y158" s="226">
        <f t="shared" si="275"/>
        <v>0</v>
      </c>
      <c r="Z158" s="226">
        <f t="shared" si="275"/>
        <v>0</v>
      </c>
      <c r="AA158" s="226">
        <f t="shared" si="275"/>
        <v>0</v>
      </c>
      <c r="AB158" s="227">
        <f>SUM(P158:AA158)</f>
        <v>41637.7650689</v>
      </c>
      <c r="AC158" s="54">
        <v>0.03</v>
      </c>
      <c r="AD158" s="85"/>
      <c r="AE158" s="86"/>
      <c r="AF158" s="49">
        <v>0.31</v>
      </c>
      <c r="AG158" s="55">
        <v>0.3</v>
      </c>
      <c r="AH158" s="62">
        <f>((SUM(AC158:AE158)*G158)*AF158)*0.00220462*(1-AG158)</f>
        <v>3.6956596214999998E-2</v>
      </c>
      <c r="AI158" s="226">
        <f>AI162*$AH158</f>
        <v>110.869788645</v>
      </c>
      <c r="AJ158" s="226">
        <f t="shared" ref="AJ158:AT158" si="276">AJ162*$AH158</f>
        <v>92.39149053749999</v>
      </c>
      <c r="AK158" s="226">
        <f t="shared" si="276"/>
        <v>92.39149053749999</v>
      </c>
      <c r="AL158" s="226">
        <f t="shared" si="276"/>
        <v>110.869788645</v>
      </c>
      <c r="AM158" s="226">
        <f t="shared" si="276"/>
        <v>147.82638485999999</v>
      </c>
      <c r="AN158" s="226">
        <f t="shared" si="276"/>
        <v>120.10893769875</v>
      </c>
      <c r="AO158" s="226">
        <f t="shared" si="276"/>
        <v>157.06553391374999</v>
      </c>
      <c r="AP158" s="226">
        <f t="shared" si="276"/>
        <v>0</v>
      </c>
      <c r="AQ158" s="226">
        <f t="shared" si="276"/>
        <v>0</v>
      </c>
      <c r="AR158" s="226">
        <f t="shared" si="276"/>
        <v>0</v>
      </c>
      <c r="AS158" s="226">
        <f t="shared" si="276"/>
        <v>0</v>
      </c>
      <c r="AT158" s="226">
        <f t="shared" si="276"/>
        <v>0</v>
      </c>
      <c r="AU158" s="227">
        <f>SUM(AI158:AT158)</f>
        <v>831.5234148374999</v>
      </c>
      <c r="AV158" s="228">
        <f>AU158+AB158</f>
        <v>42469.288483737502</v>
      </c>
    </row>
    <row r="159" spans="1:48" ht="15.6">
      <c r="A159" s="90" t="s">
        <v>145</v>
      </c>
      <c r="B159" s="49" t="s">
        <v>49</v>
      </c>
      <c r="C159" s="50" t="s">
        <v>85</v>
      </c>
      <c r="D159" s="50" t="s">
        <v>92</v>
      </c>
      <c r="E159" s="50" t="s">
        <v>124</v>
      </c>
      <c r="F159" s="49">
        <v>2019</v>
      </c>
      <c r="G159" s="51">
        <v>2575</v>
      </c>
      <c r="H159" s="51">
        <v>4</v>
      </c>
      <c r="I159" s="79">
        <v>2027</v>
      </c>
      <c r="J159" s="53">
        <f>I159+2</f>
        <v>2029</v>
      </c>
      <c r="K159" s="54">
        <v>1.04</v>
      </c>
      <c r="L159" s="49">
        <v>0.31</v>
      </c>
      <c r="M159" s="55">
        <v>0</v>
      </c>
      <c r="N159" s="56">
        <f>((K159*G159)*L159)*0.00220462*(1-M159)</f>
        <v>1.8302314315999999</v>
      </c>
      <c r="O159" s="80"/>
      <c r="P159" s="226">
        <f>P162*$N159</f>
        <v>5490.6942947999996</v>
      </c>
      <c r="Q159" s="226">
        <f>Q162*$N159</f>
        <v>4575.578579</v>
      </c>
      <c r="R159" s="226">
        <f>R162*$N159</f>
        <v>4575.578579</v>
      </c>
      <c r="S159" s="226">
        <f>S162*$N159</f>
        <v>5490.6942947999996</v>
      </c>
      <c r="T159" s="226">
        <f t="shared" ref="T159:AA159" si="277">T162*$N159</f>
        <v>7320.9257263999998</v>
      </c>
      <c r="U159" s="226">
        <f t="shared" si="277"/>
        <v>5948.2521526999999</v>
      </c>
      <c r="V159" s="226">
        <f t="shared" si="277"/>
        <v>8236.0414421999994</v>
      </c>
      <c r="W159" s="226">
        <f t="shared" si="277"/>
        <v>0</v>
      </c>
      <c r="X159" s="226">
        <f t="shared" si="277"/>
        <v>0</v>
      </c>
      <c r="Y159" s="226">
        <f t="shared" si="277"/>
        <v>0</v>
      </c>
      <c r="Z159" s="226">
        <f t="shared" si="277"/>
        <v>0</v>
      </c>
      <c r="AA159" s="226">
        <f t="shared" si="277"/>
        <v>0</v>
      </c>
      <c r="AB159" s="227">
        <f>SUM(P159:AA159)</f>
        <v>41637.7650689</v>
      </c>
      <c r="AC159" s="54">
        <v>0.03</v>
      </c>
      <c r="AD159" s="85"/>
      <c r="AE159" s="86"/>
      <c r="AF159" s="49">
        <v>0.31</v>
      </c>
      <c r="AG159" s="55">
        <v>0.3</v>
      </c>
      <c r="AH159" s="62">
        <f>((SUM(AC159:AE159)*G159)*AF159)*0.00220462*(1-AG159)</f>
        <v>3.6956596214999998E-2</v>
      </c>
      <c r="AI159" s="226">
        <f>AI162*$AH159</f>
        <v>110.869788645</v>
      </c>
      <c r="AJ159" s="226">
        <f t="shared" ref="AJ159:AT159" si="278">AJ162*$AH159</f>
        <v>92.39149053749999</v>
      </c>
      <c r="AK159" s="226">
        <f t="shared" si="278"/>
        <v>92.39149053749999</v>
      </c>
      <c r="AL159" s="226">
        <f t="shared" si="278"/>
        <v>110.869788645</v>
      </c>
      <c r="AM159" s="226">
        <f t="shared" si="278"/>
        <v>147.82638485999999</v>
      </c>
      <c r="AN159" s="226">
        <f t="shared" si="278"/>
        <v>120.10893769875</v>
      </c>
      <c r="AO159" s="226">
        <f t="shared" si="278"/>
        <v>157.06553391374999</v>
      </c>
      <c r="AP159" s="226">
        <f t="shared" si="278"/>
        <v>0</v>
      </c>
      <c r="AQ159" s="226">
        <f t="shared" si="278"/>
        <v>0</v>
      </c>
      <c r="AR159" s="226">
        <f t="shared" si="278"/>
        <v>0</v>
      </c>
      <c r="AS159" s="226">
        <f t="shared" si="278"/>
        <v>0</v>
      </c>
      <c r="AT159" s="226">
        <f t="shared" si="278"/>
        <v>0</v>
      </c>
      <c r="AU159" s="227">
        <f>SUM(AI159:AT159)</f>
        <v>831.5234148374999</v>
      </c>
      <c r="AV159" s="228">
        <f>AU159+AB159</f>
        <v>42469.288483737502</v>
      </c>
    </row>
    <row r="160" spans="1:48" ht="15.6">
      <c r="A160" s="90" t="s">
        <v>145</v>
      </c>
      <c r="B160" s="49" t="s">
        <v>52</v>
      </c>
      <c r="C160" s="49" t="s">
        <v>53</v>
      </c>
      <c r="D160" s="50" t="s">
        <v>88</v>
      </c>
      <c r="E160" s="50" t="s">
        <v>146</v>
      </c>
      <c r="F160" s="49">
        <v>2019</v>
      </c>
      <c r="G160" s="51">
        <v>148</v>
      </c>
      <c r="H160" s="51">
        <v>3</v>
      </c>
      <c r="I160" s="79">
        <v>2027</v>
      </c>
      <c r="J160" s="53">
        <f>I160+2</f>
        <v>2029</v>
      </c>
      <c r="K160" s="54">
        <v>3.22</v>
      </c>
      <c r="L160" s="49">
        <v>0.39</v>
      </c>
      <c r="M160" s="55">
        <v>0.1</v>
      </c>
      <c r="N160" s="56">
        <f>((K160*G160)*L160)*0.00220462*(1-M160)</f>
        <v>0.36877243122720005</v>
      </c>
      <c r="O160" s="80"/>
      <c r="P160" s="226">
        <f>P162*$N160*0.66667</f>
        <v>737.54855017871239</v>
      </c>
      <c r="Q160" s="226">
        <f>Q162*$N160*0.66667</f>
        <v>614.62379181559368</v>
      </c>
      <c r="R160" s="226">
        <f>R162*$N160*0.66667</f>
        <v>614.62379181559368</v>
      </c>
      <c r="S160" s="226">
        <f>S162*$N160*0.66667</f>
        <v>737.54855017871239</v>
      </c>
      <c r="T160" s="226">
        <f t="shared" ref="T160:AA160" si="279">T162*$N160*0.66667</f>
        <v>983.39806690494981</v>
      </c>
      <c r="U160" s="226">
        <f t="shared" si="279"/>
        <v>799.0109293602718</v>
      </c>
      <c r="V160" s="226">
        <f t="shared" si="279"/>
        <v>1106.3228252680685</v>
      </c>
      <c r="W160" s="226">
        <f t="shared" si="279"/>
        <v>0</v>
      </c>
      <c r="X160" s="226">
        <f t="shared" si="279"/>
        <v>0</v>
      </c>
      <c r="Y160" s="226">
        <f t="shared" si="279"/>
        <v>0</v>
      </c>
      <c r="Z160" s="226">
        <f t="shared" si="279"/>
        <v>0</v>
      </c>
      <c r="AA160" s="226">
        <f t="shared" si="279"/>
        <v>0</v>
      </c>
      <c r="AB160" s="227">
        <f>SUM(P160:AA160)</f>
        <v>5593.0765055219017</v>
      </c>
      <c r="AC160" s="54">
        <v>7.0000000000000007E-2</v>
      </c>
      <c r="AD160" s="60"/>
      <c r="AE160" s="84"/>
      <c r="AF160" s="49">
        <v>0.39</v>
      </c>
      <c r="AG160" s="55">
        <v>0.3</v>
      </c>
      <c r="AH160" s="62">
        <f>((SUM(AC160:AE160)*G160)*AF160)*0.00220462*(1-AG160)</f>
        <v>6.2352826536000005E-3</v>
      </c>
      <c r="AI160" s="226">
        <f>AI162*$AH160*0.66667</f>
        <v>12.470627660026535</v>
      </c>
      <c r="AJ160" s="226">
        <f t="shared" ref="AJ160:AT160" si="280">AJ162*$AH160*0.66667</f>
        <v>10.39218971668878</v>
      </c>
      <c r="AK160" s="226">
        <f t="shared" si="280"/>
        <v>10.39218971668878</v>
      </c>
      <c r="AL160" s="226">
        <f t="shared" si="280"/>
        <v>12.470627660026535</v>
      </c>
      <c r="AM160" s="226">
        <f t="shared" si="280"/>
        <v>16.627503546702048</v>
      </c>
      <c r="AN160" s="226">
        <f t="shared" si="280"/>
        <v>13.509846631695416</v>
      </c>
      <c r="AO160" s="226">
        <f t="shared" si="280"/>
        <v>17.666722518370925</v>
      </c>
      <c r="AP160" s="226">
        <f t="shared" si="280"/>
        <v>0</v>
      </c>
      <c r="AQ160" s="226">
        <f t="shared" si="280"/>
        <v>0</v>
      </c>
      <c r="AR160" s="226">
        <f t="shared" si="280"/>
        <v>0</v>
      </c>
      <c r="AS160" s="226">
        <f t="shared" si="280"/>
        <v>0</v>
      </c>
      <c r="AT160" s="226">
        <f t="shared" si="280"/>
        <v>0</v>
      </c>
      <c r="AU160" s="227">
        <f>SUM(AI160:AT160)</f>
        <v>93.529707450198998</v>
      </c>
      <c r="AV160" s="228">
        <f>AU160+AB160</f>
        <v>5686.6062129721004</v>
      </c>
    </row>
    <row r="161" spans="1:48" ht="15.6">
      <c r="A161" s="90" t="s">
        <v>145</v>
      </c>
      <c r="B161" s="49" t="s">
        <v>52</v>
      </c>
      <c r="C161" s="49" t="s">
        <v>53</v>
      </c>
      <c r="D161" s="50" t="s">
        <v>88</v>
      </c>
      <c r="E161" s="50" t="s">
        <v>146</v>
      </c>
      <c r="F161" s="49">
        <v>2019</v>
      </c>
      <c r="G161" s="51">
        <v>148</v>
      </c>
      <c r="H161" s="51">
        <v>3</v>
      </c>
      <c r="I161" s="79">
        <v>2027</v>
      </c>
      <c r="J161" s="53">
        <f>I161+2</f>
        <v>2029</v>
      </c>
      <c r="K161" s="54">
        <v>3.22</v>
      </c>
      <c r="L161" s="49">
        <v>0.39</v>
      </c>
      <c r="M161" s="55">
        <v>0.1</v>
      </c>
      <c r="N161" s="56">
        <f>((K161*G161)*L161)*0.00220462*(1-M161)</f>
        <v>0.36877243122720005</v>
      </c>
      <c r="O161" s="80"/>
      <c r="P161" s="226">
        <f>P162*$N161*0.66667</f>
        <v>737.54855017871239</v>
      </c>
      <c r="Q161" s="226">
        <f>Q162*$N161*0.66667</f>
        <v>614.62379181559368</v>
      </c>
      <c r="R161" s="226">
        <f>R162*$N161*0.66667</f>
        <v>614.62379181559368</v>
      </c>
      <c r="S161" s="226">
        <f>S162*$N161*0.66667</f>
        <v>737.54855017871239</v>
      </c>
      <c r="T161" s="226">
        <f t="shared" ref="T161:AA161" si="281">T162*$N161*0.66667</f>
        <v>983.39806690494981</v>
      </c>
      <c r="U161" s="226">
        <f t="shared" si="281"/>
        <v>799.0109293602718</v>
      </c>
      <c r="V161" s="226">
        <f t="shared" si="281"/>
        <v>1106.3228252680685</v>
      </c>
      <c r="W161" s="226">
        <f t="shared" si="281"/>
        <v>0</v>
      </c>
      <c r="X161" s="226">
        <f t="shared" si="281"/>
        <v>0</v>
      </c>
      <c r="Y161" s="226">
        <f t="shared" si="281"/>
        <v>0</v>
      </c>
      <c r="Z161" s="226">
        <f t="shared" si="281"/>
        <v>0</v>
      </c>
      <c r="AA161" s="226">
        <f t="shared" si="281"/>
        <v>0</v>
      </c>
      <c r="AB161" s="227">
        <f>SUM(P161:AA161)</f>
        <v>5593.0765055219017</v>
      </c>
      <c r="AC161" s="54">
        <v>7.0000000000000007E-2</v>
      </c>
      <c r="AD161" s="60"/>
      <c r="AE161" s="84"/>
      <c r="AF161" s="49">
        <v>0.39</v>
      </c>
      <c r="AG161" s="55">
        <v>0.3</v>
      </c>
      <c r="AH161" s="62">
        <f>((SUM(AC161:AE161)*G161)*AF161)*0.00220462*(1-AG161)</f>
        <v>6.2352826536000005E-3</v>
      </c>
      <c r="AI161" s="226">
        <f>AI162*$AH161*0.66667</f>
        <v>12.470627660026535</v>
      </c>
      <c r="AJ161" s="226">
        <f t="shared" ref="AJ161:AT161" si="282">AJ162*$AH161*0.66667</f>
        <v>10.39218971668878</v>
      </c>
      <c r="AK161" s="226">
        <f t="shared" si="282"/>
        <v>10.39218971668878</v>
      </c>
      <c r="AL161" s="226">
        <f t="shared" si="282"/>
        <v>12.470627660026535</v>
      </c>
      <c r="AM161" s="226">
        <f t="shared" si="282"/>
        <v>16.627503546702048</v>
      </c>
      <c r="AN161" s="226">
        <f t="shared" si="282"/>
        <v>13.509846631695416</v>
      </c>
      <c r="AO161" s="226">
        <f t="shared" si="282"/>
        <v>17.666722518370925</v>
      </c>
      <c r="AP161" s="226">
        <f t="shared" si="282"/>
        <v>0</v>
      </c>
      <c r="AQ161" s="226">
        <f t="shared" si="282"/>
        <v>0</v>
      </c>
      <c r="AR161" s="226">
        <f t="shared" si="282"/>
        <v>0</v>
      </c>
      <c r="AS161" s="226">
        <f t="shared" si="282"/>
        <v>0</v>
      </c>
      <c r="AT161" s="226">
        <f t="shared" si="282"/>
        <v>0</v>
      </c>
      <c r="AU161" s="227">
        <f>SUM(AI161:AT161)</f>
        <v>93.529707450198998</v>
      </c>
      <c r="AV161" s="228">
        <f>AU161+AB161</f>
        <v>5686.6062129721004</v>
      </c>
    </row>
    <row r="162" spans="1:48" ht="30">
      <c r="A162" s="64" t="s">
        <v>147</v>
      </c>
      <c r="B162" s="65"/>
      <c r="C162" s="65" t="s">
        <v>57</v>
      </c>
      <c r="D162" s="66">
        <v>0.66700000000000004</v>
      </c>
      <c r="E162" s="67"/>
      <c r="F162" s="65"/>
      <c r="G162" s="68"/>
      <c r="H162" s="68"/>
      <c r="I162" s="69"/>
      <c r="J162" s="70"/>
      <c r="K162" s="71"/>
      <c r="L162" s="65"/>
      <c r="M162" s="66"/>
      <c r="N162" s="72"/>
      <c r="O162" s="73" t="s">
        <v>58</v>
      </c>
      <c r="P162" s="229">
        <v>3000</v>
      </c>
      <c r="Q162" s="229">
        <v>2500</v>
      </c>
      <c r="R162" s="229">
        <v>2500</v>
      </c>
      <c r="S162" s="229">
        <v>3000</v>
      </c>
      <c r="T162" s="229">
        <v>4000</v>
      </c>
      <c r="U162" s="229">
        <v>3250</v>
      </c>
      <c r="V162" s="229">
        <v>4500</v>
      </c>
      <c r="W162" s="229"/>
      <c r="X162" s="229"/>
      <c r="Y162" s="229"/>
      <c r="Z162" s="229"/>
      <c r="AA162" s="229"/>
      <c r="AB162" s="230"/>
      <c r="AC162" s="71"/>
      <c r="AD162" s="76"/>
      <c r="AE162" s="76"/>
      <c r="AF162" s="65"/>
      <c r="AG162" s="66"/>
      <c r="AH162" s="77"/>
      <c r="AI162" s="229">
        <f t="shared" ref="AI162:AN162" si="283">P162</f>
        <v>3000</v>
      </c>
      <c r="AJ162" s="229">
        <f t="shared" si="283"/>
        <v>2500</v>
      </c>
      <c r="AK162" s="229">
        <f t="shared" si="283"/>
        <v>2500</v>
      </c>
      <c r="AL162" s="229">
        <f t="shared" si="283"/>
        <v>3000</v>
      </c>
      <c r="AM162" s="229">
        <f t="shared" si="283"/>
        <v>4000</v>
      </c>
      <c r="AN162" s="229">
        <f t="shared" si="283"/>
        <v>3250</v>
      </c>
      <c r="AO162" s="229">
        <v>4250</v>
      </c>
      <c r="AP162" s="229">
        <f>W162</f>
        <v>0</v>
      </c>
      <c r="AQ162" s="229">
        <f>X162</f>
        <v>0</v>
      </c>
      <c r="AR162" s="229">
        <f>Y162</f>
        <v>0</v>
      </c>
      <c r="AS162" s="229">
        <f>Z162</f>
        <v>0</v>
      </c>
      <c r="AT162" s="229">
        <f>AA162</f>
        <v>0</v>
      </c>
      <c r="AU162" s="230"/>
      <c r="AV162" s="231"/>
    </row>
    <row r="163" spans="1:48" ht="15.6">
      <c r="A163" s="90" t="s">
        <v>148</v>
      </c>
      <c r="B163" s="49" t="s">
        <v>49</v>
      </c>
      <c r="C163" s="50" t="s">
        <v>85</v>
      </c>
      <c r="D163" s="50" t="s">
        <v>92</v>
      </c>
      <c r="E163" s="50" t="s">
        <v>124</v>
      </c>
      <c r="F163" s="49">
        <v>2019</v>
      </c>
      <c r="G163" s="51">
        <v>2575</v>
      </c>
      <c r="H163" s="51" t="s">
        <v>66</v>
      </c>
      <c r="I163" s="81"/>
      <c r="J163" s="82"/>
      <c r="K163" s="54">
        <v>1.04</v>
      </c>
      <c r="L163" s="49">
        <v>0.31</v>
      </c>
      <c r="M163" s="55">
        <v>0</v>
      </c>
      <c r="N163" s="56">
        <f>((K163*G163)*L163)*0.00220462*(1-M163)</f>
        <v>1.8302314315999999</v>
      </c>
      <c r="O163" s="80"/>
      <c r="P163" s="226">
        <f>P167*$N163</f>
        <v>0</v>
      </c>
      <c r="Q163" s="226">
        <f>Q167*$N163</f>
        <v>0</v>
      </c>
      <c r="R163" s="226">
        <f>R167*$N163</f>
        <v>0</v>
      </c>
      <c r="S163" s="226">
        <f>S167*$N163</f>
        <v>0</v>
      </c>
      <c r="T163" s="226">
        <f t="shared" ref="T163:AA163" si="284">T167*$N163</f>
        <v>0</v>
      </c>
      <c r="U163" s="226">
        <f t="shared" si="284"/>
        <v>0</v>
      </c>
      <c r="V163" s="226">
        <f t="shared" si="284"/>
        <v>0</v>
      </c>
      <c r="W163" s="226">
        <f t="shared" si="284"/>
        <v>5490.6942947999996</v>
      </c>
      <c r="X163" s="226">
        <f t="shared" si="284"/>
        <v>8236.0414421999994</v>
      </c>
      <c r="Y163" s="226">
        <f t="shared" si="284"/>
        <v>8236.0414421999994</v>
      </c>
      <c r="Z163" s="226">
        <f t="shared" si="284"/>
        <v>7320.9257263999998</v>
      </c>
      <c r="AA163" s="226">
        <f t="shared" si="284"/>
        <v>7320.9257263999998</v>
      </c>
      <c r="AB163" s="227">
        <f>SUM(P163:AA163)</f>
        <v>36604.628632</v>
      </c>
      <c r="AC163" s="83"/>
      <c r="AD163" s="85">
        <v>5.0000000000000001E-3</v>
      </c>
      <c r="AE163" s="86"/>
      <c r="AF163" s="49">
        <v>0.31</v>
      </c>
      <c r="AG163" s="55">
        <v>0</v>
      </c>
      <c r="AH163" s="62">
        <f>((SUM(AC163:AE163)*G163)*AF163)*0.00220462*(1-AG163)</f>
        <v>8.7991895749999997E-3</v>
      </c>
      <c r="AI163" s="226">
        <f>AI167*$AH163</f>
        <v>0</v>
      </c>
      <c r="AJ163" s="226">
        <f t="shared" ref="AJ163:AT163" si="285">AJ167*$AH163</f>
        <v>0</v>
      </c>
      <c r="AK163" s="226">
        <f t="shared" si="285"/>
        <v>0</v>
      </c>
      <c r="AL163" s="226">
        <f t="shared" si="285"/>
        <v>0</v>
      </c>
      <c r="AM163" s="226">
        <f t="shared" si="285"/>
        <v>0</v>
      </c>
      <c r="AN163" s="226">
        <f t="shared" si="285"/>
        <v>0</v>
      </c>
      <c r="AO163" s="226">
        <f t="shared" si="285"/>
        <v>0</v>
      </c>
      <c r="AP163" s="226">
        <f t="shared" si="285"/>
        <v>26.397568724999999</v>
      </c>
      <c r="AQ163" s="226">
        <f t="shared" si="285"/>
        <v>39.596353087499999</v>
      </c>
      <c r="AR163" s="226">
        <f t="shared" si="285"/>
        <v>39.596353087499999</v>
      </c>
      <c r="AS163" s="226">
        <f t="shared" si="285"/>
        <v>35.196758299999999</v>
      </c>
      <c r="AT163" s="226">
        <f t="shared" si="285"/>
        <v>35.196758299999999</v>
      </c>
      <c r="AU163" s="227">
        <f>SUM(AI163:AT163)</f>
        <v>175.9837915</v>
      </c>
      <c r="AV163" s="228">
        <f>AU163+AB163</f>
        <v>36780.612423500002</v>
      </c>
    </row>
    <row r="164" spans="1:48" ht="15.6">
      <c r="A164" s="90" t="s">
        <v>148</v>
      </c>
      <c r="B164" s="49" t="s">
        <v>49</v>
      </c>
      <c r="C164" s="50" t="s">
        <v>85</v>
      </c>
      <c r="D164" s="50" t="s">
        <v>92</v>
      </c>
      <c r="E164" s="50" t="s">
        <v>124</v>
      </c>
      <c r="F164" s="49">
        <v>2019</v>
      </c>
      <c r="G164" s="51">
        <v>2575</v>
      </c>
      <c r="H164" s="51" t="s">
        <v>66</v>
      </c>
      <c r="I164" s="81"/>
      <c r="J164" s="82"/>
      <c r="K164" s="54">
        <v>1.04</v>
      </c>
      <c r="L164" s="49">
        <v>0.31</v>
      </c>
      <c r="M164" s="55">
        <v>0</v>
      </c>
      <c r="N164" s="56">
        <f>((K164*G164)*L164)*0.00220462*(1-M164)</f>
        <v>1.8302314315999999</v>
      </c>
      <c r="O164" s="80"/>
      <c r="P164" s="226">
        <f>P167*$N164</f>
        <v>0</v>
      </c>
      <c r="Q164" s="226">
        <f>Q167*$N164</f>
        <v>0</v>
      </c>
      <c r="R164" s="226">
        <f>R167*$N164</f>
        <v>0</v>
      </c>
      <c r="S164" s="226">
        <f>S167*$N164</f>
        <v>0</v>
      </c>
      <c r="T164" s="226">
        <f t="shared" ref="T164:AA164" si="286">T167*$N164</f>
        <v>0</v>
      </c>
      <c r="U164" s="226">
        <f t="shared" si="286"/>
        <v>0</v>
      </c>
      <c r="V164" s="226">
        <f t="shared" si="286"/>
        <v>0</v>
      </c>
      <c r="W164" s="226">
        <f t="shared" si="286"/>
        <v>5490.6942947999996</v>
      </c>
      <c r="X164" s="226">
        <f t="shared" si="286"/>
        <v>8236.0414421999994</v>
      </c>
      <c r="Y164" s="226">
        <f t="shared" si="286"/>
        <v>8236.0414421999994</v>
      </c>
      <c r="Z164" s="226">
        <f t="shared" si="286"/>
        <v>7320.9257263999998</v>
      </c>
      <c r="AA164" s="226">
        <f t="shared" si="286"/>
        <v>7320.9257263999998</v>
      </c>
      <c r="AB164" s="227">
        <f>SUM(P164:AA164)</f>
        <v>36604.628632</v>
      </c>
      <c r="AC164" s="83"/>
      <c r="AD164" s="85">
        <v>5.0000000000000001E-3</v>
      </c>
      <c r="AE164" s="86"/>
      <c r="AF164" s="49">
        <v>0.31</v>
      </c>
      <c r="AG164" s="55">
        <v>0</v>
      </c>
      <c r="AH164" s="62">
        <f>((SUM(AC164:AE164)*G164)*AF164)*0.00220462*(1-AG164)</f>
        <v>8.7991895749999997E-3</v>
      </c>
      <c r="AI164" s="226">
        <f>AI167*$AH164</f>
        <v>0</v>
      </c>
      <c r="AJ164" s="226">
        <f t="shared" ref="AJ164:AT164" si="287">AJ167*$AH164</f>
        <v>0</v>
      </c>
      <c r="AK164" s="226">
        <f t="shared" si="287"/>
        <v>0</v>
      </c>
      <c r="AL164" s="226">
        <f t="shared" si="287"/>
        <v>0</v>
      </c>
      <c r="AM164" s="226">
        <f t="shared" si="287"/>
        <v>0</v>
      </c>
      <c r="AN164" s="226">
        <f t="shared" si="287"/>
        <v>0</v>
      </c>
      <c r="AO164" s="226">
        <f t="shared" si="287"/>
        <v>0</v>
      </c>
      <c r="AP164" s="226">
        <f t="shared" si="287"/>
        <v>26.397568724999999</v>
      </c>
      <c r="AQ164" s="226">
        <f t="shared" si="287"/>
        <v>39.596353087499999</v>
      </c>
      <c r="AR164" s="226">
        <f t="shared" si="287"/>
        <v>39.596353087499999</v>
      </c>
      <c r="AS164" s="226">
        <f t="shared" si="287"/>
        <v>35.196758299999999</v>
      </c>
      <c r="AT164" s="226">
        <f t="shared" si="287"/>
        <v>35.196758299999999</v>
      </c>
      <c r="AU164" s="227">
        <f>SUM(AI164:AT164)</f>
        <v>175.9837915</v>
      </c>
      <c r="AV164" s="228">
        <f>AU164+AB164</f>
        <v>36780.612423500002</v>
      </c>
    </row>
    <row r="165" spans="1:48" ht="15.6">
      <c r="A165" s="90" t="s">
        <v>148</v>
      </c>
      <c r="B165" s="49" t="s">
        <v>52</v>
      </c>
      <c r="C165" s="49" t="s">
        <v>53</v>
      </c>
      <c r="D165" s="50" t="s">
        <v>88</v>
      </c>
      <c r="E165" s="50" t="s">
        <v>146</v>
      </c>
      <c r="F165" s="49">
        <v>2019</v>
      </c>
      <c r="G165" s="51">
        <v>148</v>
      </c>
      <c r="H165" s="51" t="s">
        <v>63</v>
      </c>
      <c r="I165" s="81"/>
      <c r="J165" s="82"/>
      <c r="K165" s="83">
        <v>3.22</v>
      </c>
      <c r="L165" s="49">
        <v>0.39</v>
      </c>
      <c r="M165" s="55">
        <v>0</v>
      </c>
      <c r="N165" s="56">
        <f>((K165*G165)*L165)*0.00220462*(1-M165)</f>
        <v>0.40974714580800004</v>
      </c>
      <c r="O165" s="80"/>
      <c r="P165" s="226">
        <f>P167*$N165*0.66667</f>
        <v>0</v>
      </c>
      <c r="Q165" s="226">
        <f>Q167*$N165*0.66667</f>
        <v>0</v>
      </c>
      <c r="R165" s="226">
        <f>R167*$N165*0.66667</f>
        <v>0</v>
      </c>
      <c r="S165" s="226">
        <f>S167*$N165*0.66667</f>
        <v>0</v>
      </c>
      <c r="T165" s="226">
        <f t="shared" ref="T165:AA165" si="288">T167*$N165*0.66667</f>
        <v>0</v>
      </c>
      <c r="U165" s="226">
        <f t="shared" si="288"/>
        <v>0</v>
      </c>
      <c r="V165" s="226">
        <f t="shared" si="288"/>
        <v>0</v>
      </c>
      <c r="W165" s="226">
        <f t="shared" si="288"/>
        <v>819.49838908745824</v>
      </c>
      <c r="X165" s="226">
        <f t="shared" si="288"/>
        <v>1229.2475836311871</v>
      </c>
      <c r="Y165" s="226">
        <f t="shared" si="288"/>
        <v>1229.2475836311871</v>
      </c>
      <c r="Z165" s="226">
        <f t="shared" si="288"/>
        <v>1092.6645187832776</v>
      </c>
      <c r="AA165" s="226">
        <f t="shared" si="288"/>
        <v>1092.6645187832776</v>
      </c>
      <c r="AB165" s="227">
        <f>SUM(P165:AA165)</f>
        <v>5463.3225939163867</v>
      </c>
      <c r="AC165" s="83"/>
      <c r="AD165" s="60"/>
      <c r="AE165" s="84">
        <v>1.2999999999999999E-2</v>
      </c>
      <c r="AF165" s="49">
        <v>0.39</v>
      </c>
      <c r="AG165" s="55">
        <v>0</v>
      </c>
      <c r="AH165" s="62">
        <f>((SUM(AC165:AE165)*G165)*AF165)*0.00220462*(1-AG165)</f>
        <v>1.6542586632000002E-3</v>
      </c>
      <c r="AI165" s="226">
        <f>AI167*$AH165*0.66667</f>
        <v>0</v>
      </c>
      <c r="AJ165" s="226">
        <f t="shared" ref="AJ165:AT165" si="289">AJ167*$AH165*0.66667</f>
        <v>0</v>
      </c>
      <c r="AK165" s="226">
        <f t="shared" si="289"/>
        <v>0</v>
      </c>
      <c r="AL165" s="226">
        <f t="shared" si="289"/>
        <v>0</v>
      </c>
      <c r="AM165" s="226">
        <f t="shared" si="289"/>
        <v>0</v>
      </c>
      <c r="AN165" s="226">
        <f t="shared" si="289"/>
        <v>0</v>
      </c>
      <c r="AO165" s="226">
        <f t="shared" si="289"/>
        <v>0</v>
      </c>
      <c r="AP165" s="226">
        <f t="shared" si="289"/>
        <v>3.3085338689866326</v>
      </c>
      <c r="AQ165" s="226">
        <f t="shared" si="289"/>
        <v>4.962800803479948</v>
      </c>
      <c r="AR165" s="226">
        <f t="shared" si="289"/>
        <v>4.962800803479948</v>
      </c>
      <c r="AS165" s="226">
        <f t="shared" si="289"/>
        <v>4.4113784919821768</v>
      </c>
      <c r="AT165" s="226">
        <f t="shared" si="289"/>
        <v>4.4113784919821768</v>
      </c>
      <c r="AU165" s="227">
        <f>SUM(AI165:AT165)</f>
        <v>22.05689245991088</v>
      </c>
      <c r="AV165" s="228">
        <f>AU165+AB165</f>
        <v>5485.3794863762978</v>
      </c>
    </row>
    <row r="166" spans="1:48" ht="15.6">
      <c r="A166" s="90" t="s">
        <v>148</v>
      </c>
      <c r="B166" s="49" t="s">
        <v>52</v>
      </c>
      <c r="C166" s="49" t="s">
        <v>53</v>
      </c>
      <c r="D166" s="50" t="s">
        <v>88</v>
      </c>
      <c r="E166" s="50" t="s">
        <v>146</v>
      </c>
      <c r="F166" s="49">
        <v>2019</v>
      </c>
      <c r="G166" s="51">
        <v>148</v>
      </c>
      <c r="H166" s="51" t="s">
        <v>63</v>
      </c>
      <c r="I166" s="81"/>
      <c r="J166" s="82"/>
      <c r="K166" s="83">
        <v>3.22</v>
      </c>
      <c r="L166" s="49">
        <v>0.39</v>
      </c>
      <c r="M166" s="55">
        <v>0</v>
      </c>
      <c r="N166" s="56">
        <f>((K166*G166)*L166)*0.00220462*(1-M166)</f>
        <v>0.40974714580800004</v>
      </c>
      <c r="O166" s="80"/>
      <c r="P166" s="226">
        <f>P167*$N166*0.66667</f>
        <v>0</v>
      </c>
      <c r="Q166" s="226">
        <f>Q167*$N166*0.66667</f>
        <v>0</v>
      </c>
      <c r="R166" s="226">
        <f>R167*$N166*0.66667</f>
        <v>0</v>
      </c>
      <c r="S166" s="226">
        <f>S167*$N166*0.66667</f>
        <v>0</v>
      </c>
      <c r="T166" s="226">
        <f t="shared" ref="T166:AA166" si="290">T167*$N166*0.66667</f>
        <v>0</v>
      </c>
      <c r="U166" s="226">
        <f t="shared" si="290"/>
        <v>0</v>
      </c>
      <c r="V166" s="226">
        <f t="shared" si="290"/>
        <v>0</v>
      </c>
      <c r="W166" s="226">
        <f t="shared" si="290"/>
        <v>819.49838908745824</v>
      </c>
      <c r="X166" s="226">
        <f t="shared" si="290"/>
        <v>1229.2475836311871</v>
      </c>
      <c r="Y166" s="226">
        <f t="shared" si="290"/>
        <v>1229.2475836311871</v>
      </c>
      <c r="Z166" s="226">
        <f t="shared" si="290"/>
        <v>1092.6645187832776</v>
      </c>
      <c r="AA166" s="226">
        <f t="shared" si="290"/>
        <v>1092.6645187832776</v>
      </c>
      <c r="AB166" s="227">
        <f>SUM(P166:AA166)</f>
        <v>5463.3225939163867</v>
      </c>
      <c r="AC166" s="83"/>
      <c r="AD166" s="60"/>
      <c r="AE166" s="84">
        <v>1.2999999999999999E-2</v>
      </c>
      <c r="AF166" s="49">
        <v>0.39</v>
      </c>
      <c r="AG166" s="55">
        <v>0</v>
      </c>
      <c r="AH166" s="62">
        <f>((SUM(AC166:AE166)*G166)*AF166)*0.00220462*(1-AG166)</f>
        <v>1.6542586632000002E-3</v>
      </c>
      <c r="AI166" s="226">
        <f>AI167*$AH166*0.66667</f>
        <v>0</v>
      </c>
      <c r="AJ166" s="226">
        <f t="shared" ref="AJ166:AT166" si="291">AJ167*$AH166*0.66667</f>
        <v>0</v>
      </c>
      <c r="AK166" s="226">
        <f t="shared" si="291"/>
        <v>0</v>
      </c>
      <c r="AL166" s="226">
        <f t="shared" si="291"/>
        <v>0</v>
      </c>
      <c r="AM166" s="226">
        <f t="shared" si="291"/>
        <v>0</v>
      </c>
      <c r="AN166" s="226">
        <f t="shared" si="291"/>
        <v>0</v>
      </c>
      <c r="AO166" s="226">
        <f t="shared" si="291"/>
        <v>0</v>
      </c>
      <c r="AP166" s="226">
        <f t="shared" si="291"/>
        <v>3.3085338689866326</v>
      </c>
      <c r="AQ166" s="226">
        <f t="shared" si="291"/>
        <v>4.962800803479948</v>
      </c>
      <c r="AR166" s="226">
        <f t="shared" si="291"/>
        <v>4.962800803479948</v>
      </c>
      <c r="AS166" s="226">
        <f t="shared" si="291"/>
        <v>4.4113784919821768</v>
      </c>
      <c r="AT166" s="226">
        <f t="shared" si="291"/>
        <v>4.4113784919821768</v>
      </c>
      <c r="AU166" s="227">
        <f>SUM(AI166:AT166)</f>
        <v>22.05689245991088</v>
      </c>
      <c r="AV166" s="228">
        <f>AU166+AB166</f>
        <v>5485.3794863762978</v>
      </c>
    </row>
    <row r="167" spans="1:48" ht="30">
      <c r="A167" s="64" t="s">
        <v>149</v>
      </c>
      <c r="B167" s="65"/>
      <c r="C167" s="65" t="s">
        <v>57</v>
      </c>
      <c r="D167" s="66">
        <v>0.66700000000000004</v>
      </c>
      <c r="E167" s="67"/>
      <c r="F167" s="65"/>
      <c r="G167" s="68"/>
      <c r="H167" s="68"/>
      <c r="I167" s="69"/>
      <c r="J167" s="70"/>
      <c r="K167" s="71"/>
      <c r="L167" s="65"/>
      <c r="M167" s="66"/>
      <c r="N167" s="72"/>
      <c r="O167" s="73" t="s">
        <v>58</v>
      </c>
      <c r="P167" s="229"/>
      <c r="Q167" s="229"/>
      <c r="R167" s="229"/>
      <c r="S167" s="229"/>
      <c r="T167" s="229"/>
      <c r="U167" s="229"/>
      <c r="V167" s="229"/>
      <c r="W167" s="229">
        <v>3000</v>
      </c>
      <c r="X167" s="229">
        <v>4500</v>
      </c>
      <c r="Y167" s="229">
        <v>4500</v>
      </c>
      <c r="Z167" s="229">
        <v>4000</v>
      </c>
      <c r="AA167" s="229">
        <v>4000</v>
      </c>
      <c r="AB167" s="230"/>
      <c r="AC167" s="71"/>
      <c r="AD167" s="76"/>
      <c r="AE167" s="76"/>
      <c r="AF167" s="65"/>
      <c r="AG167" s="66"/>
      <c r="AH167" s="77"/>
      <c r="AI167" s="229">
        <f t="shared" ref="AI167:AT167" si="292">P167</f>
        <v>0</v>
      </c>
      <c r="AJ167" s="229">
        <f t="shared" si="292"/>
        <v>0</v>
      </c>
      <c r="AK167" s="229">
        <f t="shared" si="292"/>
        <v>0</v>
      </c>
      <c r="AL167" s="229">
        <f t="shared" si="292"/>
        <v>0</v>
      </c>
      <c r="AM167" s="229">
        <f t="shared" si="292"/>
        <v>0</v>
      </c>
      <c r="AN167" s="229">
        <f t="shared" si="292"/>
        <v>0</v>
      </c>
      <c r="AO167" s="229">
        <f t="shared" si="292"/>
        <v>0</v>
      </c>
      <c r="AP167" s="229">
        <f t="shared" si="292"/>
        <v>3000</v>
      </c>
      <c r="AQ167" s="229">
        <f t="shared" si="292"/>
        <v>4500</v>
      </c>
      <c r="AR167" s="229">
        <f t="shared" si="292"/>
        <v>4500</v>
      </c>
      <c r="AS167" s="229">
        <f t="shared" si="292"/>
        <v>4000</v>
      </c>
      <c r="AT167" s="229">
        <f t="shared" si="292"/>
        <v>4000</v>
      </c>
      <c r="AU167" s="230"/>
      <c r="AV167" s="231"/>
    </row>
    <row r="168" spans="1:48" ht="15.6">
      <c r="A168" s="48" t="s">
        <v>150</v>
      </c>
      <c r="B168" s="49" t="s">
        <v>49</v>
      </c>
      <c r="C168" s="50" t="s">
        <v>85</v>
      </c>
      <c r="D168" s="50" t="s">
        <v>92</v>
      </c>
      <c r="E168" s="50" t="s">
        <v>124</v>
      </c>
      <c r="F168" s="49">
        <v>2022</v>
      </c>
      <c r="G168" s="51">
        <v>2575</v>
      </c>
      <c r="H168" s="51">
        <v>4</v>
      </c>
      <c r="I168" s="79">
        <v>2029</v>
      </c>
      <c r="J168" s="53">
        <f>I168+2</f>
        <v>2031</v>
      </c>
      <c r="K168" s="54">
        <v>1.04</v>
      </c>
      <c r="L168" s="49">
        <v>0.31</v>
      </c>
      <c r="M168" s="55">
        <v>0</v>
      </c>
      <c r="N168" s="56">
        <f>((K168*G168)*L168)*0.00220462*(1-M168)</f>
        <v>1.8302314315999999</v>
      </c>
      <c r="O168" s="80"/>
      <c r="P168" s="226">
        <f>P172*$N168</f>
        <v>0</v>
      </c>
      <c r="Q168" s="226">
        <f>Q172*$N168</f>
        <v>4575.578579</v>
      </c>
      <c r="R168" s="226">
        <f>R172*$N168</f>
        <v>4575.578579</v>
      </c>
      <c r="S168" s="226">
        <f>S172*$N168</f>
        <v>5490.6942947999996</v>
      </c>
      <c r="T168" s="226">
        <f t="shared" ref="T168:AA168" si="293">T172*$N168</f>
        <v>7320.9257263999998</v>
      </c>
      <c r="U168" s="226">
        <f t="shared" si="293"/>
        <v>5948.2521526999999</v>
      </c>
      <c r="V168" s="226">
        <f t="shared" si="293"/>
        <v>8236.0414421999994</v>
      </c>
      <c r="W168" s="226">
        <f t="shared" si="293"/>
        <v>8236.0414421999994</v>
      </c>
      <c r="X168" s="226">
        <f t="shared" si="293"/>
        <v>8236.0414421999994</v>
      </c>
      <c r="Y168" s="226">
        <f t="shared" si="293"/>
        <v>0</v>
      </c>
      <c r="Z168" s="226">
        <f t="shared" si="293"/>
        <v>0</v>
      </c>
      <c r="AA168" s="226">
        <f t="shared" si="293"/>
        <v>0</v>
      </c>
      <c r="AB168" s="227">
        <f>SUM(P168:AA168)</f>
        <v>52619.153658499999</v>
      </c>
      <c r="AC168" s="54">
        <v>0.03</v>
      </c>
      <c r="AD168" s="85"/>
      <c r="AE168" s="86"/>
      <c r="AF168" s="49">
        <v>0.31</v>
      </c>
      <c r="AG168" s="55">
        <v>0.3</v>
      </c>
      <c r="AH168" s="62">
        <f>((SUM(AC168:AE168)*G168)*AF168)*0.00220462*(1-AG168)</f>
        <v>3.6956596214999998E-2</v>
      </c>
      <c r="AI168" s="226">
        <f>AI172*$AH168</f>
        <v>0</v>
      </c>
      <c r="AJ168" s="226">
        <f t="shared" ref="AJ168:AT168" si="294">AJ172*$AH168</f>
        <v>92.39149053749999</v>
      </c>
      <c r="AK168" s="226">
        <f t="shared" si="294"/>
        <v>92.39149053749999</v>
      </c>
      <c r="AL168" s="226">
        <f t="shared" si="294"/>
        <v>110.869788645</v>
      </c>
      <c r="AM168" s="226">
        <f t="shared" si="294"/>
        <v>147.82638485999999</v>
      </c>
      <c r="AN168" s="226">
        <f t="shared" si="294"/>
        <v>120.10893769875</v>
      </c>
      <c r="AO168" s="226">
        <f t="shared" si="294"/>
        <v>157.06553391374999</v>
      </c>
      <c r="AP168" s="226">
        <f t="shared" si="294"/>
        <v>166.30468296749999</v>
      </c>
      <c r="AQ168" s="226">
        <f t="shared" si="294"/>
        <v>166.30468296749999</v>
      </c>
      <c r="AR168" s="226">
        <f t="shared" si="294"/>
        <v>0</v>
      </c>
      <c r="AS168" s="226">
        <f t="shared" si="294"/>
        <v>0</v>
      </c>
      <c r="AT168" s="226">
        <f t="shared" si="294"/>
        <v>0</v>
      </c>
      <c r="AU168" s="227">
        <f>SUM(AI168:AT168)</f>
        <v>1053.2629921275</v>
      </c>
      <c r="AV168" s="228">
        <f>AU168+AB168</f>
        <v>53672.4166506275</v>
      </c>
    </row>
    <row r="169" spans="1:48" ht="15.6">
      <c r="A169" s="48" t="s">
        <v>150</v>
      </c>
      <c r="B169" s="49" t="s">
        <v>49</v>
      </c>
      <c r="C169" s="50" t="s">
        <v>85</v>
      </c>
      <c r="D169" s="50" t="s">
        <v>92</v>
      </c>
      <c r="E169" s="50" t="s">
        <v>124</v>
      </c>
      <c r="F169" s="49">
        <v>2022</v>
      </c>
      <c r="G169" s="51">
        <v>2575</v>
      </c>
      <c r="H169" s="51">
        <v>4</v>
      </c>
      <c r="I169" s="79">
        <v>2029</v>
      </c>
      <c r="J169" s="53">
        <f>I169+2</f>
        <v>2031</v>
      </c>
      <c r="K169" s="54">
        <v>1.04</v>
      </c>
      <c r="L169" s="49">
        <v>0.31</v>
      </c>
      <c r="M169" s="55">
        <v>0</v>
      </c>
      <c r="N169" s="56">
        <f>((K169*G169)*L169)*0.00220462*(1-M169)</f>
        <v>1.8302314315999999</v>
      </c>
      <c r="O169" s="80"/>
      <c r="P169" s="226">
        <f>P172*$N169</f>
        <v>0</v>
      </c>
      <c r="Q169" s="226">
        <f>Q172*$N169</f>
        <v>4575.578579</v>
      </c>
      <c r="R169" s="226">
        <f>R172*$N169</f>
        <v>4575.578579</v>
      </c>
      <c r="S169" s="226">
        <f>S172*$N169</f>
        <v>5490.6942947999996</v>
      </c>
      <c r="T169" s="226">
        <f t="shared" ref="T169:AA169" si="295">T172*$N169</f>
        <v>7320.9257263999998</v>
      </c>
      <c r="U169" s="226">
        <f t="shared" si="295"/>
        <v>5948.2521526999999</v>
      </c>
      <c r="V169" s="226">
        <f t="shared" si="295"/>
        <v>8236.0414421999994</v>
      </c>
      <c r="W169" s="226">
        <f t="shared" si="295"/>
        <v>8236.0414421999994</v>
      </c>
      <c r="X169" s="226">
        <f t="shared" si="295"/>
        <v>8236.0414421999994</v>
      </c>
      <c r="Y169" s="226">
        <f t="shared" si="295"/>
        <v>0</v>
      </c>
      <c r="Z169" s="226">
        <f t="shared" si="295"/>
        <v>0</v>
      </c>
      <c r="AA169" s="226">
        <f t="shared" si="295"/>
        <v>0</v>
      </c>
      <c r="AB169" s="227">
        <f>SUM(P169:AA169)</f>
        <v>52619.153658499999</v>
      </c>
      <c r="AC169" s="54">
        <v>0.03</v>
      </c>
      <c r="AD169" s="85"/>
      <c r="AE169" s="86"/>
      <c r="AF169" s="49">
        <v>0.31</v>
      </c>
      <c r="AG169" s="55">
        <v>0.3</v>
      </c>
      <c r="AH169" s="62">
        <f>((SUM(AC169:AE169)*G169)*AF169)*0.00220462*(1-AG169)</f>
        <v>3.6956596214999998E-2</v>
      </c>
      <c r="AI169" s="226">
        <f>AI172*$AH169</f>
        <v>0</v>
      </c>
      <c r="AJ169" s="226">
        <f t="shared" ref="AJ169:AT169" si="296">AJ172*$AH169</f>
        <v>92.39149053749999</v>
      </c>
      <c r="AK169" s="226">
        <f t="shared" si="296"/>
        <v>92.39149053749999</v>
      </c>
      <c r="AL169" s="226">
        <f t="shared" si="296"/>
        <v>110.869788645</v>
      </c>
      <c r="AM169" s="226">
        <f t="shared" si="296"/>
        <v>147.82638485999999</v>
      </c>
      <c r="AN169" s="226">
        <f t="shared" si="296"/>
        <v>120.10893769875</v>
      </c>
      <c r="AO169" s="226">
        <f t="shared" si="296"/>
        <v>157.06553391374999</v>
      </c>
      <c r="AP169" s="226">
        <f t="shared" si="296"/>
        <v>166.30468296749999</v>
      </c>
      <c r="AQ169" s="226">
        <f t="shared" si="296"/>
        <v>166.30468296749999</v>
      </c>
      <c r="AR169" s="226">
        <f t="shared" si="296"/>
        <v>0</v>
      </c>
      <c r="AS169" s="226">
        <f t="shared" si="296"/>
        <v>0</v>
      </c>
      <c r="AT169" s="226">
        <f t="shared" si="296"/>
        <v>0</v>
      </c>
      <c r="AU169" s="227">
        <f>SUM(AI169:AT169)</f>
        <v>1053.2629921275</v>
      </c>
      <c r="AV169" s="228">
        <f>AU169+AB169</f>
        <v>53672.4166506275</v>
      </c>
    </row>
    <row r="170" spans="1:48" ht="15.6">
      <c r="A170" s="48" t="s">
        <v>151</v>
      </c>
      <c r="B170" s="49" t="s">
        <v>52</v>
      </c>
      <c r="C170" s="49" t="s">
        <v>53</v>
      </c>
      <c r="D170" s="50" t="s">
        <v>88</v>
      </c>
      <c r="E170" s="50" t="s">
        <v>146</v>
      </c>
      <c r="F170" s="49">
        <v>2020</v>
      </c>
      <c r="G170" s="51">
        <v>148</v>
      </c>
      <c r="H170" s="51">
        <v>3</v>
      </c>
      <c r="I170" s="79">
        <v>2028</v>
      </c>
      <c r="J170" s="53">
        <f>I170+2</f>
        <v>2030</v>
      </c>
      <c r="K170" s="54">
        <v>3.22</v>
      </c>
      <c r="L170" s="49">
        <v>0.39</v>
      </c>
      <c r="M170" s="55">
        <v>0.1</v>
      </c>
      <c r="N170" s="56">
        <f>((K170*G170)*L170)*0.00220462*(1-M170)</f>
        <v>0.36877243122720005</v>
      </c>
      <c r="O170" s="80"/>
      <c r="P170" s="226">
        <f>P172*$N170*0.66667</f>
        <v>0</v>
      </c>
      <c r="Q170" s="226">
        <f>Q172*$N170*0.66667</f>
        <v>614.62379181559368</v>
      </c>
      <c r="R170" s="226">
        <f>R172*$N170*0.66667</f>
        <v>614.62379181559368</v>
      </c>
      <c r="S170" s="226">
        <f>S172*$N170*0.66667</f>
        <v>737.54855017871239</v>
      </c>
      <c r="T170" s="226">
        <f t="shared" ref="T170:AA170" si="297">T172*$N170*0.66667</f>
        <v>983.39806690494981</v>
      </c>
      <c r="U170" s="226">
        <f t="shared" si="297"/>
        <v>799.0109293602718</v>
      </c>
      <c r="V170" s="226">
        <f t="shared" si="297"/>
        <v>1106.3228252680685</v>
      </c>
      <c r="W170" s="226">
        <f t="shared" si="297"/>
        <v>1106.3228252680685</v>
      </c>
      <c r="X170" s="226">
        <f t="shared" si="297"/>
        <v>1106.3228252680685</v>
      </c>
      <c r="Y170" s="226">
        <f t="shared" si="297"/>
        <v>0</v>
      </c>
      <c r="Z170" s="226">
        <f t="shared" si="297"/>
        <v>0</v>
      </c>
      <c r="AA170" s="226">
        <f t="shared" si="297"/>
        <v>0</v>
      </c>
      <c r="AB170" s="227">
        <f>SUM(P170:AA170)</f>
        <v>7068.1736058793267</v>
      </c>
      <c r="AC170" s="54">
        <v>7.0000000000000007E-2</v>
      </c>
      <c r="AD170" s="60"/>
      <c r="AE170" s="84"/>
      <c r="AF170" s="49">
        <v>0.39</v>
      </c>
      <c r="AG170" s="55">
        <v>0.3</v>
      </c>
      <c r="AH170" s="62">
        <f>((SUM(AC170:AE170)*G170)*AF170)*0.00220462*(1-AG170)</f>
        <v>6.2352826536000005E-3</v>
      </c>
      <c r="AI170" s="226">
        <f>AI172*$AH170*0.66667</f>
        <v>0</v>
      </c>
      <c r="AJ170" s="226">
        <f t="shared" ref="AJ170:AT170" si="298">AJ172*$AH170*0.66667</f>
        <v>10.39218971668878</v>
      </c>
      <c r="AK170" s="226">
        <f t="shared" si="298"/>
        <v>10.39218971668878</v>
      </c>
      <c r="AL170" s="226">
        <f t="shared" si="298"/>
        <v>12.470627660026535</v>
      </c>
      <c r="AM170" s="226">
        <f t="shared" si="298"/>
        <v>16.627503546702048</v>
      </c>
      <c r="AN170" s="226">
        <f t="shared" si="298"/>
        <v>13.509846631695416</v>
      </c>
      <c r="AO170" s="226">
        <f t="shared" si="298"/>
        <v>17.666722518370925</v>
      </c>
      <c r="AP170" s="226">
        <f t="shared" si="298"/>
        <v>18.705941490039805</v>
      </c>
      <c r="AQ170" s="226">
        <f t="shared" si="298"/>
        <v>18.705941490039805</v>
      </c>
      <c r="AR170" s="226">
        <f t="shared" si="298"/>
        <v>0</v>
      </c>
      <c r="AS170" s="226">
        <f t="shared" si="298"/>
        <v>0</v>
      </c>
      <c r="AT170" s="226">
        <f t="shared" si="298"/>
        <v>0</v>
      </c>
      <c r="AU170" s="227">
        <f>SUM(AI170:AT170)</f>
        <v>118.4709627702521</v>
      </c>
      <c r="AV170" s="228">
        <f>AU170+AB170</f>
        <v>7186.644568649579</v>
      </c>
    </row>
    <row r="171" spans="1:48" ht="15.6">
      <c r="A171" s="48" t="s">
        <v>150</v>
      </c>
      <c r="B171" s="49" t="s">
        <v>52</v>
      </c>
      <c r="C171" s="49" t="s">
        <v>53</v>
      </c>
      <c r="D171" s="50" t="s">
        <v>88</v>
      </c>
      <c r="E171" s="50" t="s">
        <v>146</v>
      </c>
      <c r="F171" s="49">
        <v>2020</v>
      </c>
      <c r="G171" s="51">
        <v>148</v>
      </c>
      <c r="H171" s="51">
        <v>3</v>
      </c>
      <c r="I171" s="79">
        <v>2028</v>
      </c>
      <c r="J171" s="53">
        <f>I171+2</f>
        <v>2030</v>
      </c>
      <c r="K171" s="54">
        <v>3.22</v>
      </c>
      <c r="L171" s="49">
        <v>0.39</v>
      </c>
      <c r="M171" s="55">
        <v>0.1</v>
      </c>
      <c r="N171" s="56">
        <f>((K171*G171)*L171)*0.00220462*(1-M171)</f>
        <v>0.36877243122720005</v>
      </c>
      <c r="O171" s="80"/>
      <c r="P171" s="226">
        <f>P172*$N171*0.66667</f>
        <v>0</v>
      </c>
      <c r="Q171" s="226">
        <f>Q172*$N171*0.66667</f>
        <v>614.62379181559368</v>
      </c>
      <c r="R171" s="226">
        <f>R172*$N171*0.66667</f>
        <v>614.62379181559368</v>
      </c>
      <c r="S171" s="226">
        <f>S172*$N171*0.66667</f>
        <v>737.54855017871239</v>
      </c>
      <c r="T171" s="226">
        <f t="shared" ref="T171:AA171" si="299">T172*$N171*0.66667</f>
        <v>983.39806690494981</v>
      </c>
      <c r="U171" s="226">
        <f t="shared" si="299"/>
        <v>799.0109293602718</v>
      </c>
      <c r="V171" s="226">
        <f t="shared" si="299"/>
        <v>1106.3228252680685</v>
      </c>
      <c r="W171" s="226">
        <f t="shared" si="299"/>
        <v>1106.3228252680685</v>
      </c>
      <c r="X171" s="226">
        <f t="shared" si="299"/>
        <v>1106.3228252680685</v>
      </c>
      <c r="Y171" s="226">
        <f t="shared" si="299"/>
        <v>0</v>
      </c>
      <c r="Z171" s="226">
        <f t="shared" si="299"/>
        <v>0</v>
      </c>
      <c r="AA171" s="226">
        <f t="shared" si="299"/>
        <v>0</v>
      </c>
      <c r="AB171" s="227">
        <f>SUM(P171:AA171)</f>
        <v>7068.1736058793267</v>
      </c>
      <c r="AC171" s="54">
        <v>7.0000000000000007E-2</v>
      </c>
      <c r="AD171" s="60"/>
      <c r="AE171" s="84"/>
      <c r="AF171" s="49">
        <v>0.39</v>
      </c>
      <c r="AG171" s="55">
        <v>0.3</v>
      </c>
      <c r="AH171" s="62">
        <f>((SUM(AC171:AE171)*G171)*AF171)*0.00220462*(1-AG171)</f>
        <v>6.2352826536000005E-3</v>
      </c>
      <c r="AI171" s="226">
        <f>AI172*$AH171*0.66667</f>
        <v>0</v>
      </c>
      <c r="AJ171" s="226">
        <f t="shared" ref="AJ171:AT171" si="300">AJ172*$AH171*0.66667</f>
        <v>10.39218971668878</v>
      </c>
      <c r="AK171" s="226">
        <f t="shared" si="300"/>
        <v>10.39218971668878</v>
      </c>
      <c r="AL171" s="226">
        <f t="shared" si="300"/>
        <v>12.470627660026535</v>
      </c>
      <c r="AM171" s="226">
        <f t="shared" si="300"/>
        <v>16.627503546702048</v>
      </c>
      <c r="AN171" s="226">
        <f t="shared" si="300"/>
        <v>13.509846631695416</v>
      </c>
      <c r="AO171" s="226">
        <f t="shared" si="300"/>
        <v>17.666722518370925</v>
      </c>
      <c r="AP171" s="226">
        <f t="shared" si="300"/>
        <v>18.705941490039805</v>
      </c>
      <c r="AQ171" s="226">
        <f t="shared" si="300"/>
        <v>18.705941490039805</v>
      </c>
      <c r="AR171" s="226">
        <f t="shared" si="300"/>
        <v>0</v>
      </c>
      <c r="AS171" s="226">
        <f t="shared" si="300"/>
        <v>0</v>
      </c>
      <c r="AT171" s="226">
        <f t="shared" si="300"/>
        <v>0</v>
      </c>
      <c r="AU171" s="227">
        <f>SUM(AI171:AT171)</f>
        <v>118.4709627702521</v>
      </c>
      <c r="AV171" s="228">
        <f>AU171+AB171</f>
        <v>7186.644568649579</v>
      </c>
    </row>
    <row r="172" spans="1:48" ht="30">
      <c r="A172" s="64" t="s">
        <v>152</v>
      </c>
      <c r="B172" s="65"/>
      <c r="C172" s="65" t="s">
        <v>57</v>
      </c>
      <c r="D172" s="66">
        <v>0.66700000000000004</v>
      </c>
      <c r="E172" s="67"/>
      <c r="F172" s="65"/>
      <c r="G172" s="68"/>
      <c r="H172" s="68"/>
      <c r="I172" s="69"/>
      <c r="J172" s="70"/>
      <c r="K172" s="71"/>
      <c r="L172" s="65"/>
      <c r="M172" s="66"/>
      <c r="N172" s="72"/>
      <c r="O172" s="73" t="s">
        <v>58</v>
      </c>
      <c r="P172" s="229"/>
      <c r="Q172" s="229">
        <v>2500</v>
      </c>
      <c r="R172" s="229">
        <v>2500</v>
      </c>
      <c r="S172" s="229">
        <v>3000</v>
      </c>
      <c r="T172" s="229">
        <v>4000</v>
      </c>
      <c r="U172" s="229">
        <v>3250</v>
      </c>
      <c r="V172" s="229">
        <v>4500</v>
      </c>
      <c r="W172" s="229">
        <v>4500</v>
      </c>
      <c r="X172" s="229">
        <v>4500</v>
      </c>
      <c r="Y172" s="229"/>
      <c r="Z172" s="229"/>
      <c r="AA172" s="229"/>
      <c r="AB172" s="230"/>
      <c r="AC172" s="71"/>
      <c r="AD172" s="76"/>
      <c r="AE172" s="76"/>
      <c r="AF172" s="65"/>
      <c r="AG172" s="66"/>
      <c r="AH172" s="77"/>
      <c r="AI172" s="229">
        <f t="shared" ref="AI172:AN172" si="301">P172</f>
        <v>0</v>
      </c>
      <c r="AJ172" s="229">
        <f t="shared" si="301"/>
        <v>2500</v>
      </c>
      <c r="AK172" s="229">
        <f t="shared" si="301"/>
        <v>2500</v>
      </c>
      <c r="AL172" s="229">
        <f t="shared" si="301"/>
        <v>3000</v>
      </c>
      <c r="AM172" s="229">
        <f t="shared" si="301"/>
        <v>4000</v>
      </c>
      <c r="AN172" s="229">
        <f t="shared" si="301"/>
        <v>3250</v>
      </c>
      <c r="AO172" s="229">
        <v>4250</v>
      </c>
      <c r="AP172" s="229">
        <f>W172</f>
        <v>4500</v>
      </c>
      <c r="AQ172" s="229">
        <f>X172</f>
        <v>4500</v>
      </c>
      <c r="AR172" s="229">
        <f>Y172</f>
        <v>0</v>
      </c>
      <c r="AS172" s="229">
        <f>Z172</f>
        <v>0</v>
      </c>
      <c r="AT172" s="229">
        <f>AA172</f>
        <v>0</v>
      </c>
      <c r="AU172" s="230"/>
      <c r="AV172" s="231"/>
    </row>
    <row r="173" spans="1:48" ht="15.6">
      <c r="A173" s="48" t="s">
        <v>153</v>
      </c>
      <c r="B173" s="49" t="s">
        <v>49</v>
      </c>
      <c r="C173" s="50" t="s">
        <v>85</v>
      </c>
      <c r="D173" s="50" t="s">
        <v>92</v>
      </c>
      <c r="E173" s="50" t="s">
        <v>124</v>
      </c>
      <c r="F173" s="49">
        <v>2022</v>
      </c>
      <c r="G173" s="51">
        <v>2575</v>
      </c>
      <c r="H173" s="51" t="s">
        <v>66</v>
      </c>
      <c r="I173" s="81"/>
      <c r="J173" s="82"/>
      <c r="K173" s="54">
        <v>1.04</v>
      </c>
      <c r="L173" s="49">
        <v>0.31</v>
      </c>
      <c r="M173" s="55">
        <v>0</v>
      </c>
      <c r="N173" s="56">
        <f>((K173*G173)*L173)*0.00220462*(1-M173)</f>
        <v>1.8302314315999999</v>
      </c>
      <c r="O173" s="80"/>
      <c r="P173" s="226">
        <f>P177*$N173</f>
        <v>0</v>
      </c>
      <c r="Q173" s="226">
        <f>Q177*$N173</f>
        <v>0</v>
      </c>
      <c r="R173" s="226">
        <f>R177*$N173</f>
        <v>0</v>
      </c>
      <c r="S173" s="226">
        <f>S177*$N173</f>
        <v>0</v>
      </c>
      <c r="T173" s="226">
        <f t="shared" ref="T173:AA173" si="302">T177*$N173</f>
        <v>0</v>
      </c>
      <c r="U173" s="226">
        <f t="shared" si="302"/>
        <v>0</v>
      </c>
      <c r="V173" s="226">
        <f t="shared" si="302"/>
        <v>0</v>
      </c>
      <c r="W173" s="226">
        <f t="shared" si="302"/>
        <v>0</v>
      </c>
      <c r="X173" s="226">
        <f t="shared" si="302"/>
        <v>0</v>
      </c>
      <c r="Y173" s="226">
        <f t="shared" si="302"/>
        <v>3660.4628631999999</v>
      </c>
      <c r="Z173" s="226">
        <f t="shared" si="302"/>
        <v>7320.9257263999998</v>
      </c>
      <c r="AA173" s="226">
        <f t="shared" si="302"/>
        <v>7320.9257263999998</v>
      </c>
      <c r="AB173" s="227">
        <f>SUM(P173:AA173)</f>
        <v>18302.314316</v>
      </c>
      <c r="AC173" s="83"/>
      <c r="AD173" s="85">
        <v>5.0000000000000001E-3</v>
      </c>
      <c r="AE173" s="86"/>
      <c r="AF173" s="49">
        <v>0.31</v>
      </c>
      <c r="AG173" s="55">
        <v>0</v>
      </c>
      <c r="AH173" s="62">
        <f>((SUM(AC173:AE173)*G173)*AF173)*0.00220462*(1-AG173)</f>
        <v>8.7991895749999997E-3</v>
      </c>
      <c r="AI173" s="226">
        <f>AI177*$AH173</f>
        <v>0</v>
      </c>
      <c r="AJ173" s="226">
        <f t="shared" ref="AJ173:AT173" si="303">AJ177*$AH173</f>
        <v>0</v>
      </c>
      <c r="AK173" s="226">
        <f t="shared" si="303"/>
        <v>0</v>
      </c>
      <c r="AL173" s="226">
        <f t="shared" si="303"/>
        <v>0</v>
      </c>
      <c r="AM173" s="226">
        <f t="shared" si="303"/>
        <v>0</v>
      </c>
      <c r="AN173" s="226">
        <f t="shared" si="303"/>
        <v>0</v>
      </c>
      <c r="AO173" s="226">
        <f t="shared" si="303"/>
        <v>0</v>
      </c>
      <c r="AP173" s="226">
        <f t="shared" si="303"/>
        <v>0</v>
      </c>
      <c r="AQ173" s="226">
        <f t="shared" si="303"/>
        <v>0</v>
      </c>
      <c r="AR173" s="226">
        <f t="shared" si="303"/>
        <v>17.59837915</v>
      </c>
      <c r="AS173" s="226">
        <f t="shared" si="303"/>
        <v>35.196758299999999</v>
      </c>
      <c r="AT173" s="226">
        <f t="shared" si="303"/>
        <v>35.196758299999999</v>
      </c>
      <c r="AU173" s="227">
        <f>SUM(AI173:AT173)</f>
        <v>87.991895749999998</v>
      </c>
      <c r="AV173" s="228">
        <f>AU173+AB173</f>
        <v>18390.306211750001</v>
      </c>
    </row>
    <row r="174" spans="1:48" ht="15.6">
      <c r="A174" s="48" t="s">
        <v>153</v>
      </c>
      <c r="B174" s="49" t="s">
        <v>49</v>
      </c>
      <c r="C174" s="50" t="s">
        <v>85</v>
      </c>
      <c r="D174" s="50" t="s">
        <v>92</v>
      </c>
      <c r="E174" s="50" t="s">
        <v>124</v>
      </c>
      <c r="F174" s="49">
        <v>2022</v>
      </c>
      <c r="G174" s="51">
        <v>2575</v>
      </c>
      <c r="H174" s="51" t="s">
        <v>66</v>
      </c>
      <c r="I174" s="81"/>
      <c r="J174" s="82"/>
      <c r="K174" s="54">
        <v>1.04</v>
      </c>
      <c r="L174" s="49">
        <v>0.31</v>
      </c>
      <c r="M174" s="55">
        <v>0</v>
      </c>
      <c r="N174" s="56">
        <f>((K174*G174)*L174)*0.00220462*(1-M174)</f>
        <v>1.8302314315999999</v>
      </c>
      <c r="O174" s="80"/>
      <c r="P174" s="226">
        <f>P177*$N174</f>
        <v>0</v>
      </c>
      <c r="Q174" s="226">
        <f>Q177*$N174</f>
        <v>0</v>
      </c>
      <c r="R174" s="226">
        <f>R177*$N174</f>
        <v>0</v>
      </c>
      <c r="S174" s="226">
        <f>S177*$N174</f>
        <v>0</v>
      </c>
      <c r="T174" s="226">
        <f t="shared" ref="T174:AA174" si="304">T177*$N174</f>
        <v>0</v>
      </c>
      <c r="U174" s="226">
        <f t="shared" si="304"/>
        <v>0</v>
      </c>
      <c r="V174" s="226">
        <f t="shared" si="304"/>
        <v>0</v>
      </c>
      <c r="W174" s="226">
        <f t="shared" si="304"/>
        <v>0</v>
      </c>
      <c r="X174" s="226">
        <f t="shared" si="304"/>
        <v>0</v>
      </c>
      <c r="Y174" s="226">
        <f t="shared" si="304"/>
        <v>3660.4628631999999</v>
      </c>
      <c r="Z174" s="226">
        <f t="shared" si="304"/>
        <v>7320.9257263999998</v>
      </c>
      <c r="AA174" s="226">
        <f t="shared" si="304"/>
        <v>7320.9257263999998</v>
      </c>
      <c r="AB174" s="227">
        <f>SUM(P174:AA174)</f>
        <v>18302.314316</v>
      </c>
      <c r="AC174" s="83"/>
      <c r="AD174" s="85">
        <v>5.0000000000000001E-3</v>
      </c>
      <c r="AE174" s="86"/>
      <c r="AF174" s="49">
        <v>0.31</v>
      </c>
      <c r="AG174" s="55">
        <v>0</v>
      </c>
      <c r="AH174" s="62">
        <f>((SUM(AC174:AE174)*G174)*AF174)*0.00220462*(1-AG174)</f>
        <v>8.7991895749999997E-3</v>
      </c>
      <c r="AI174" s="226">
        <f>AI177*$AH174</f>
        <v>0</v>
      </c>
      <c r="AJ174" s="226">
        <f t="shared" ref="AJ174:AT174" si="305">AJ177*$AH174</f>
        <v>0</v>
      </c>
      <c r="AK174" s="226">
        <f t="shared" si="305"/>
        <v>0</v>
      </c>
      <c r="AL174" s="226">
        <f t="shared" si="305"/>
        <v>0</v>
      </c>
      <c r="AM174" s="226">
        <f t="shared" si="305"/>
        <v>0</v>
      </c>
      <c r="AN174" s="226">
        <f t="shared" si="305"/>
        <v>0</v>
      </c>
      <c r="AO174" s="226">
        <f t="shared" si="305"/>
        <v>0</v>
      </c>
      <c r="AP174" s="226">
        <f t="shared" si="305"/>
        <v>0</v>
      </c>
      <c r="AQ174" s="226">
        <f t="shared" si="305"/>
        <v>0</v>
      </c>
      <c r="AR174" s="226">
        <f t="shared" si="305"/>
        <v>17.59837915</v>
      </c>
      <c r="AS174" s="226">
        <f t="shared" si="305"/>
        <v>35.196758299999999</v>
      </c>
      <c r="AT174" s="226">
        <f t="shared" si="305"/>
        <v>35.196758299999999</v>
      </c>
      <c r="AU174" s="227">
        <f>SUM(AI174:AT174)</f>
        <v>87.991895749999998</v>
      </c>
      <c r="AV174" s="228">
        <f>AU174+AB174</f>
        <v>18390.306211750001</v>
      </c>
    </row>
    <row r="175" spans="1:48" ht="15.6">
      <c r="A175" s="48" t="s">
        <v>153</v>
      </c>
      <c r="B175" s="49" t="s">
        <v>52</v>
      </c>
      <c r="C175" s="49" t="s">
        <v>53</v>
      </c>
      <c r="D175" s="50" t="s">
        <v>88</v>
      </c>
      <c r="E175" s="50" t="s">
        <v>146</v>
      </c>
      <c r="F175" s="49">
        <v>2020</v>
      </c>
      <c r="G175" s="51">
        <v>148</v>
      </c>
      <c r="H175" s="51" t="s">
        <v>63</v>
      </c>
      <c r="I175" s="81"/>
      <c r="J175" s="82"/>
      <c r="K175" s="83">
        <v>3.22</v>
      </c>
      <c r="L175" s="49">
        <v>0.39</v>
      </c>
      <c r="M175" s="55">
        <v>0</v>
      </c>
      <c r="N175" s="56">
        <f>((K175*G175)*L175)*0.00220462*(1-M175)</f>
        <v>0.40974714580800004</v>
      </c>
      <c r="O175" s="80"/>
      <c r="P175" s="226">
        <f>P177*$N175*0.66667</f>
        <v>0</v>
      </c>
      <c r="Q175" s="226">
        <f>Q177*$N175*0.66667</f>
        <v>0</v>
      </c>
      <c r="R175" s="226">
        <f>R177*$N175*0.66667</f>
        <v>0</v>
      </c>
      <c r="S175" s="226">
        <f>S177*$N175*0.66667</f>
        <v>0</v>
      </c>
      <c r="T175" s="226">
        <f t="shared" ref="T175:AA175" si="306">T177*$N175*0.66667</f>
        <v>0</v>
      </c>
      <c r="U175" s="226">
        <f t="shared" si="306"/>
        <v>0</v>
      </c>
      <c r="V175" s="226">
        <f t="shared" si="306"/>
        <v>0</v>
      </c>
      <c r="W175" s="226">
        <f t="shared" si="306"/>
        <v>0</v>
      </c>
      <c r="X175" s="226">
        <f t="shared" si="306"/>
        <v>0</v>
      </c>
      <c r="Y175" s="226">
        <f t="shared" si="306"/>
        <v>546.33225939163879</v>
      </c>
      <c r="Z175" s="226">
        <f t="shared" si="306"/>
        <v>1092.6645187832776</v>
      </c>
      <c r="AA175" s="226">
        <f t="shared" si="306"/>
        <v>1092.6645187832776</v>
      </c>
      <c r="AB175" s="227">
        <f>SUM(P175:AA175)</f>
        <v>2731.6612969581938</v>
      </c>
      <c r="AC175" s="83"/>
      <c r="AD175" s="60"/>
      <c r="AE175" s="84">
        <v>1.2999999999999999E-2</v>
      </c>
      <c r="AF175" s="49">
        <v>0.39</v>
      </c>
      <c r="AG175" s="55">
        <v>0</v>
      </c>
      <c r="AH175" s="62">
        <f>((SUM(AC175:AE175)*G175)*AF175)*0.00220462*(1-AG175)</f>
        <v>1.6542586632000002E-3</v>
      </c>
      <c r="AI175" s="226">
        <f>AI177*$AH175*0.66667</f>
        <v>0</v>
      </c>
      <c r="AJ175" s="226">
        <f t="shared" ref="AJ175:AT175" si="307">AJ177*$AH175*0.66667</f>
        <v>0</v>
      </c>
      <c r="AK175" s="226">
        <f t="shared" si="307"/>
        <v>0</v>
      </c>
      <c r="AL175" s="226">
        <f t="shared" si="307"/>
        <v>0</v>
      </c>
      <c r="AM175" s="226">
        <f t="shared" si="307"/>
        <v>0</v>
      </c>
      <c r="AN175" s="226">
        <f t="shared" si="307"/>
        <v>0</v>
      </c>
      <c r="AO175" s="226">
        <f t="shared" si="307"/>
        <v>0</v>
      </c>
      <c r="AP175" s="226">
        <f t="shared" si="307"/>
        <v>0</v>
      </c>
      <c r="AQ175" s="226">
        <f t="shared" si="307"/>
        <v>0</v>
      </c>
      <c r="AR175" s="226">
        <f t="shared" si="307"/>
        <v>2.2056892459910884</v>
      </c>
      <c r="AS175" s="226">
        <f t="shared" si="307"/>
        <v>4.4113784919821768</v>
      </c>
      <c r="AT175" s="226">
        <f t="shared" si="307"/>
        <v>4.4113784919821768</v>
      </c>
      <c r="AU175" s="227">
        <f>SUM(AI175:AT175)</f>
        <v>11.028446229955442</v>
      </c>
      <c r="AV175" s="228">
        <f>AU175+AB175</f>
        <v>2742.6897431881494</v>
      </c>
    </row>
    <row r="176" spans="1:48" ht="15.6">
      <c r="A176" s="48" t="s">
        <v>153</v>
      </c>
      <c r="B176" s="49" t="s">
        <v>52</v>
      </c>
      <c r="C176" s="49" t="s">
        <v>53</v>
      </c>
      <c r="D176" s="50" t="s">
        <v>88</v>
      </c>
      <c r="E176" s="50" t="s">
        <v>146</v>
      </c>
      <c r="F176" s="49">
        <v>2020</v>
      </c>
      <c r="G176" s="51">
        <v>148</v>
      </c>
      <c r="H176" s="51" t="s">
        <v>63</v>
      </c>
      <c r="I176" s="81"/>
      <c r="J176" s="82"/>
      <c r="K176" s="83">
        <v>3.22</v>
      </c>
      <c r="L176" s="49">
        <v>0.39</v>
      </c>
      <c r="M176" s="55">
        <v>0</v>
      </c>
      <c r="N176" s="56">
        <f>((K176*G176)*L176)*0.00220462*(1-M176)</f>
        <v>0.40974714580800004</v>
      </c>
      <c r="O176" s="80"/>
      <c r="P176" s="226">
        <f>P177*$N176*0.66667</f>
        <v>0</v>
      </c>
      <c r="Q176" s="226">
        <f>Q177*$N176*0.66667</f>
        <v>0</v>
      </c>
      <c r="R176" s="226">
        <f>R177*$N176*0.66667</f>
        <v>0</v>
      </c>
      <c r="S176" s="226">
        <f>S177*$N176*0.66667</f>
        <v>0</v>
      </c>
      <c r="T176" s="226">
        <f t="shared" ref="T176:AA176" si="308">T177*$N176*0.66667</f>
        <v>0</v>
      </c>
      <c r="U176" s="226">
        <f t="shared" si="308"/>
        <v>0</v>
      </c>
      <c r="V176" s="226">
        <f t="shared" si="308"/>
        <v>0</v>
      </c>
      <c r="W176" s="226">
        <f t="shared" si="308"/>
        <v>0</v>
      </c>
      <c r="X176" s="226">
        <f t="shared" si="308"/>
        <v>0</v>
      </c>
      <c r="Y176" s="226">
        <f t="shared" si="308"/>
        <v>546.33225939163879</v>
      </c>
      <c r="Z176" s="226">
        <f t="shared" si="308"/>
        <v>1092.6645187832776</v>
      </c>
      <c r="AA176" s="226">
        <f t="shared" si="308"/>
        <v>1092.6645187832776</v>
      </c>
      <c r="AB176" s="227">
        <f>SUM(P176:AA176)</f>
        <v>2731.6612969581938</v>
      </c>
      <c r="AC176" s="83"/>
      <c r="AD176" s="60"/>
      <c r="AE176" s="84">
        <v>1.2999999999999999E-2</v>
      </c>
      <c r="AF176" s="49">
        <v>0.39</v>
      </c>
      <c r="AG176" s="55">
        <v>0</v>
      </c>
      <c r="AH176" s="62">
        <f>((SUM(AC176:AE176)*G176)*AF176)*0.00220462*(1-AG176)</f>
        <v>1.6542586632000002E-3</v>
      </c>
      <c r="AI176" s="226">
        <f>AI177*$AH176*0.66667</f>
        <v>0</v>
      </c>
      <c r="AJ176" s="226">
        <f t="shared" ref="AJ176:AT176" si="309">AJ177*$AH176*0.66667</f>
        <v>0</v>
      </c>
      <c r="AK176" s="226">
        <f t="shared" si="309"/>
        <v>0</v>
      </c>
      <c r="AL176" s="226">
        <f t="shared" si="309"/>
        <v>0</v>
      </c>
      <c r="AM176" s="226">
        <f t="shared" si="309"/>
        <v>0</v>
      </c>
      <c r="AN176" s="226">
        <f t="shared" si="309"/>
        <v>0</v>
      </c>
      <c r="AO176" s="226">
        <f t="shared" si="309"/>
        <v>0</v>
      </c>
      <c r="AP176" s="226">
        <f t="shared" si="309"/>
        <v>0</v>
      </c>
      <c r="AQ176" s="226">
        <f t="shared" si="309"/>
        <v>0</v>
      </c>
      <c r="AR176" s="226">
        <f t="shared" si="309"/>
        <v>2.2056892459910884</v>
      </c>
      <c r="AS176" s="226">
        <f t="shared" si="309"/>
        <v>4.4113784919821768</v>
      </c>
      <c r="AT176" s="226">
        <f t="shared" si="309"/>
        <v>4.4113784919821768</v>
      </c>
      <c r="AU176" s="227">
        <f>SUM(AI176:AT176)</f>
        <v>11.028446229955442</v>
      </c>
      <c r="AV176" s="228">
        <f>AU176+AB176</f>
        <v>2742.6897431881494</v>
      </c>
    </row>
    <row r="177" spans="1:48" ht="30">
      <c r="A177" s="64" t="s">
        <v>154</v>
      </c>
      <c r="B177" s="65"/>
      <c r="C177" s="65" t="s">
        <v>57</v>
      </c>
      <c r="D177" s="66">
        <v>0.66700000000000004</v>
      </c>
      <c r="E177" s="67"/>
      <c r="F177" s="65"/>
      <c r="G177" s="68"/>
      <c r="H177" s="68"/>
      <c r="I177" s="69"/>
      <c r="J177" s="70"/>
      <c r="K177" s="71"/>
      <c r="L177" s="65"/>
      <c r="M177" s="66"/>
      <c r="N177" s="72"/>
      <c r="O177" s="73" t="s">
        <v>58</v>
      </c>
      <c r="P177" s="229"/>
      <c r="Q177" s="229"/>
      <c r="R177" s="229"/>
      <c r="S177" s="229"/>
      <c r="T177" s="229"/>
      <c r="U177" s="229"/>
      <c r="V177" s="229"/>
      <c r="W177" s="229"/>
      <c r="X177" s="229"/>
      <c r="Y177" s="229">
        <v>2000</v>
      </c>
      <c r="Z177" s="229">
        <v>4000</v>
      </c>
      <c r="AA177" s="229">
        <v>4000</v>
      </c>
      <c r="AB177" s="230"/>
      <c r="AC177" s="71"/>
      <c r="AD177" s="76"/>
      <c r="AE177" s="76"/>
      <c r="AF177" s="65"/>
      <c r="AG177" s="66"/>
      <c r="AH177" s="77"/>
      <c r="AI177" s="229">
        <f t="shared" ref="AI177:AT177" si="310">P177</f>
        <v>0</v>
      </c>
      <c r="AJ177" s="229">
        <f t="shared" si="310"/>
        <v>0</v>
      </c>
      <c r="AK177" s="229">
        <f t="shared" si="310"/>
        <v>0</v>
      </c>
      <c r="AL177" s="229">
        <f t="shared" si="310"/>
        <v>0</v>
      </c>
      <c r="AM177" s="229">
        <f t="shared" si="310"/>
        <v>0</v>
      </c>
      <c r="AN177" s="229">
        <f t="shared" si="310"/>
        <v>0</v>
      </c>
      <c r="AO177" s="229">
        <f t="shared" si="310"/>
        <v>0</v>
      </c>
      <c r="AP177" s="229">
        <f t="shared" si="310"/>
        <v>0</v>
      </c>
      <c r="AQ177" s="229">
        <f t="shared" si="310"/>
        <v>0</v>
      </c>
      <c r="AR177" s="229">
        <f t="shared" si="310"/>
        <v>2000</v>
      </c>
      <c r="AS177" s="229">
        <f t="shared" si="310"/>
        <v>4000</v>
      </c>
      <c r="AT177" s="229">
        <f t="shared" si="310"/>
        <v>4000</v>
      </c>
      <c r="AU177" s="230"/>
      <c r="AV177" s="231"/>
    </row>
    <row r="178" spans="1:48" ht="15.6">
      <c r="A178" s="87" t="s">
        <v>155</v>
      </c>
      <c r="B178" s="49" t="s">
        <v>49</v>
      </c>
      <c r="C178" s="50" t="s">
        <v>50</v>
      </c>
      <c r="D178" s="50" t="s">
        <v>51</v>
      </c>
      <c r="E178" s="50" t="s">
        <v>51</v>
      </c>
      <c r="F178" s="49">
        <v>2023</v>
      </c>
      <c r="G178" s="51">
        <v>1450</v>
      </c>
      <c r="H178" s="51" t="s">
        <v>66</v>
      </c>
      <c r="I178" s="52"/>
      <c r="J178" s="53"/>
      <c r="K178" s="83">
        <v>1.04</v>
      </c>
      <c r="L178" s="49">
        <v>0.31</v>
      </c>
      <c r="M178" s="55">
        <v>0</v>
      </c>
      <c r="N178" s="56">
        <f t="shared" ref="N178:N183" si="311">((K178*G178)*L178)*0.00220462*(1-M178)</f>
        <v>1.0306157576000001</v>
      </c>
      <c r="O178" s="57"/>
      <c r="P178" s="226">
        <f>P184*$N178</f>
        <v>0</v>
      </c>
      <c r="Q178" s="226">
        <f t="shared" ref="Q178:AA178" si="312">Q184*$N178</f>
        <v>0</v>
      </c>
      <c r="R178" s="226">
        <f t="shared" si="312"/>
        <v>1545.9236364000001</v>
      </c>
      <c r="S178" s="226">
        <f t="shared" si="312"/>
        <v>2576.5393940000004</v>
      </c>
      <c r="T178" s="226">
        <f t="shared" si="312"/>
        <v>3091.8472728000002</v>
      </c>
      <c r="U178" s="226">
        <f t="shared" si="312"/>
        <v>3607.1551516000004</v>
      </c>
      <c r="V178" s="226">
        <f t="shared" si="312"/>
        <v>4637.7709092000005</v>
      </c>
      <c r="W178" s="226">
        <f t="shared" si="312"/>
        <v>4637.7709092000005</v>
      </c>
      <c r="X178" s="226">
        <f t="shared" si="312"/>
        <v>3091.8472728000002</v>
      </c>
      <c r="Y178" s="226">
        <f t="shared" si="312"/>
        <v>0</v>
      </c>
      <c r="Z178" s="226">
        <f t="shared" si="312"/>
        <v>0</v>
      </c>
      <c r="AA178" s="226">
        <f t="shared" si="312"/>
        <v>0</v>
      </c>
      <c r="AB178" s="227">
        <f t="shared" ref="AB178:AB183" si="313">SUM(P178:AA178)</f>
        <v>23188.854546000002</v>
      </c>
      <c r="AC178" s="54"/>
      <c r="AD178" s="85">
        <v>5.0000000000000001E-3</v>
      </c>
      <c r="AE178" s="61"/>
      <c r="AF178" s="49">
        <v>0.31</v>
      </c>
      <c r="AG178" s="55">
        <v>0</v>
      </c>
      <c r="AH178" s="62">
        <f t="shared" ref="AH178:AH183" si="314">((SUM(AC178:AE178)*G178)*AF178)*0.00220462*(1-AG178)</f>
        <v>4.9548834500000001E-3</v>
      </c>
      <c r="AI178" s="226">
        <f>AI184*$AH178</f>
        <v>0</v>
      </c>
      <c r="AJ178" s="226">
        <f t="shared" ref="AJ178:AT178" si="315">AJ184*$AH178</f>
        <v>0</v>
      </c>
      <c r="AK178" s="226">
        <f t="shared" si="315"/>
        <v>7.4323251749999999</v>
      </c>
      <c r="AL178" s="226">
        <f t="shared" si="315"/>
        <v>12.387208625</v>
      </c>
      <c r="AM178" s="226">
        <f t="shared" si="315"/>
        <v>14.86465035</v>
      </c>
      <c r="AN178" s="226">
        <f t="shared" si="315"/>
        <v>17.342092075</v>
      </c>
      <c r="AO178" s="226">
        <f t="shared" si="315"/>
        <v>22.296975525000001</v>
      </c>
      <c r="AP178" s="226">
        <f t="shared" si="315"/>
        <v>22.296975525000001</v>
      </c>
      <c r="AQ178" s="226">
        <f t="shared" si="315"/>
        <v>14.86465035</v>
      </c>
      <c r="AR178" s="226">
        <f t="shared" si="315"/>
        <v>0</v>
      </c>
      <c r="AS178" s="226">
        <f t="shared" si="315"/>
        <v>0</v>
      </c>
      <c r="AT178" s="226">
        <f t="shared" si="315"/>
        <v>0</v>
      </c>
      <c r="AU178" s="227">
        <f t="shared" ref="AU178:AU183" si="316">SUM(AI178:AT178)</f>
        <v>111.484877625</v>
      </c>
      <c r="AV178" s="228">
        <f t="shared" ref="AV178:AV183" si="317">AU178+AB178</f>
        <v>23300.339423625002</v>
      </c>
    </row>
    <row r="179" spans="1:48" ht="15.6">
      <c r="A179" s="87" t="s">
        <v>155</v>
      </c>
      <c r="B179" s="49" t="s">
        <v>49</v>
      </c>
      <c r="C179" s="50" t="s">
        <v>50</v>
      </c>
      <c r="D179" s="50" t="s">
        <v>51</v>
      </c>
      <c r="E179" s="50" t="s">
        <v>51</v>
      </c>
      <c r="F179" s="49">
        <v>2023</v>
      </c>
      <c r="G179" s="51">
        <v>1450</v>
      </c>
      <c r="H179" s="51" t="s">
        <v>66</v>
      </c>
      <c r="I179" s="52"/>
      <c r="J179" s="53"/>
      <c r="K179" s="83">
        <v>1.04</v>
      </c>
      <c r="L179" s="49">
        <v>0.31</v>
      </c>
      <c r="M179" s="55">
        <v>0</v>
      </c>
      <c r="N179" s="56">
        <f t="shared" si="311"/>
        <v>1.0306157576000001</v>
      </c>
      <c r="O179" s="57"/>
      <c r="P179" s="226">
        <f>P184*$N179</f>
        <v>0</v>
      </c>
      <c r="Q179" s="226">
        <f t="shared" ref="Q179:AA179" si="318">Q184*$N179</f>
        <v>0</v>
      </c>
      <c r="R179" s="226">
        <f t="shared" si="318"/>
        <v>1545.9236364000001</v>
      </c>
      <c r="S179" s="226">
        <f t="shared" si="318"/>
        <v>2576.5393940000004</v>
      </c>
      <c r="T179" s="226">
        <f t="shared" si="318"/>
        <v>3091.8472728000002</v>
      </c>
      <c r="U179" s="226">
        <f t="shared" si="318"/>
        <v>3607.1551516000004</v>
      </c>
      <c r="V179" s="226">
        <f t="shared" si="318"/>
        <v>4637.7709092000005</v>
      </c>
      <c r="W179" s="226">
        <f t="shared" si="318"/>
        <v>4637.7709092000005</v>
      </c>
      <c r="X179" s="226">
        <f t="shared" si="318"/>
        <v>3091.8472728000002</v>
      </c>
      <c r="Y179" s="226">
        <f t="shared" si="318"/>
        <v>0</v>
      </c>
      <c r="Z179" s="226">
        <f t="shared" si="318"/>
        <v>0</v>
      </c>
      <c r="AA179" s="226">
        <f t="shared" si="318"/>
        <v>0</v>
      </c>
      <c r="AB179" s="227">
        <f t="shared" si="313"/>
        <v>23188.854546000002</v>
      </c>
      <c r="AC179" s="54"/>
      <c r="AD179" s="85">
        <v>5.0000000000000001E-3</v>
      </c>
      <c r="AE179" s="61"/>
      <c r="AF179" s="49">
        <v>0.31</v>
      </c>
      <c r="AG179" s="55">
        <v>0</v>
      </c>
      <c r="AH179" s="62">
        <f t="shared" si="314"/>
        <v>4.9548834500000001E-3</v>
      </c>
      <c r="AI179" s="226">
        <f>AI184*$AH179</f>
        <v>0</v>
      </c>
      <c r="AJ179" s="226">
        <f t="shared" ref="AJ179:AT179" si="319">AJ184*$AH179</f>
        <v>0</v>
      </c>
      <c r="AK179" s="226">
        <f t="shared" si="319"/>
        <v>7.4323251749999999</v>
      </c>
      <c r="AL179" s="226">
        <f t="shared" si="319"/>
        <v>12.387208625</v>
      </c>
      <c r="AM179" s="226">
        <f t="shared" si="319"/>
        <v>14.86465035</v>
      </c>
      <c r="AN179" s="226">
        <f t="shared" si="319"/>
        <v>17.342092075</v>
      </c>
      <c r="AO179" s="226">
        <f t="shared" si="319"/>
        <v>22.296975525000001</v>
      </c>
      <c r="AP179" s="226">
        <f t="shared" si="319"/>
        <v>22.296975525000001</v>
      </c>
      <c r="AQ179" s="226">
        <f t="shared" si="319"/>
        <v>14.86465035</v>
      </c>
      <c r="AR179" s="226">
        <f t="shared" si="319"/>
        <v>0</v>
      </c>
      <c r="AS179" s="226">
        <f t="shared" si="319"/>
        <v>0</v>
      </c>
      <c r="AT179" s="226">
        <f t="shared" si="319"/>
        <v>0</v>
      </c>
      <c r="AU179" s="227">
        <f t="shared" si="316"/>
        <v>111.484877625</v>
      </c>
      <c r="AV179" s="228">
        <f t="shared" si="317"/>
        <v>23300.339423625002</v>
      </c>
    </row>
    <row r="180" spans="1:48" ht="15.6">
      <c r="A180" s="87" t="s">
        <v>155</v>
      </c>
      <c r="B180" s="49" t="s">
        <v>49</v>
      </c>
      <c r="C180" s="50" t="s">
        <v>50</v>
      </c>
      <c r="D180" s="50" t="s">
        <v>51</v>
      </c>
      <c r="E180" s="50" t="s">
        <v>51</v>
      </c>
      <c r="F180" s="49">
        <v>2023</v>
      </c>
      <c r="G180" s="51">
        <v>1450</v>
      </c>
      <c r="H180" s="51" t="s">
        <v>66</v>
      </c>
      <c r="I180" s="52"/>
      <c r="J180" s="53"/>
      <c r="K180" s="54">
        <v>1.04</v>
      </c>
      <c r="L180" s="49">
        <v>0.31</v>
      </c>
      <c r="M180" s="55">
        <v>0</v>
      </c>
      <c r="N180" s="56">
        <f t="shared" si="311"/>
        <v>1.0306157576000001</v>
      </c>
      <c r="O180" s="57"/>
      <c r="P180" s="226">
        <f>P184*$N180</f>
        <v>0</v>
      </c>
      <c r="Q180" s="226">
        <f>Q184*$N180</f>
        <v>0</v>
      </c>
      <c r="R180" s="226">
        <f>R184*$N180</f>
        <v>1545.9236364000001</v>
      </c>
      <c r="S180" s="226">
        <f>S184*$N180</f>
        <v>2576.5393940000004</v>
      </c>
      <c r="T180" s="226">
        <f t="shared" ref="T180:AA180" si="320">T184*$N180</f>
        <v>3091.8472728000002</v>
      </c>
      <c r="U180" s="226">
        <f t="shared" si="320"/>
        <v>3607.1551516000004</v>
      </c>
      <c r="V180" s="226">
        <f t="shared" si="320"/>
        <v>4637.7709092000005</v>
      </c>
      <c r="W180" s="226">
        <f t="shared" si="320"/>
        <v>4637.7709092000005</v>
      </c>
      <c r="X180" s="226">
        <f t="shared" si="320"/>
        <v>3091.8472728000002</v>
      </c>
      <c r="Y180" s="226">
        <f t="shared" si="320"/>
        <v>0</v>
      </c>
      <c r="Z180" s="226">
        <f t="shared" si="320"/>
        <v>0</v>
      </c>
      <c r="AA180" s="226">
        <f t="shared" si="320"/>
        <v>0</v>
      </c>
      <c r="AB180" s="227">
        <f t="shared" si="313"/>
        <v>23188.854546000002</v>
      </c>
      <c r="AC180" s="54"/>
      <c r="AD180" s="85">
        <v>5.0000000000000001E-3</v>
      </c>
      <c r="AE180" s="61"/>
      <c r="AF180" s="49">
        <v>0.31</v>
      </c>
      <c r="AG180" s="55">
        <v>0</v>
      </c>
      <c r="AH180" s="62">
        <f t="shared" si="314"/>
        <v>4.9548834500000001E-3</v>
      </c>
      <c r="AI180" s="226">
        <f>AI184*$AH180</f>
        <v>0</v>
      </c>
      <c r="AJ180" s="226">
        <f t="shared" ref="AJ180:AT180" si="321">AJ184*$AH180</f>
        <v>0</v>
      </c>
      <c r="AK180" s="226">
        <f t="shared" si="321"/>
        <v>7.4323251749999999</v>
      </c>
      <c r="AL180" s="226">
        <f t="shared" si="321"/>
        <v>12.387208625</v>
      </c>
      <c r="AM180" s="226">
        <f t="shared" si="321"/>
        <v>14.86465035</v>
      </c>
      <c r="AN180" s="226">
        <f t="shared" si="321"/>
        <v>17.342092075</v>
      </c>
      <c r="AO180" s="226">
        <f t="shared" si="321"/>
        <v>22.296975525000001</v>
      </c>
      <c r="AP180" s="226">
        <f t="shared" si="321"/>
        <v>22.296975525000001</v>
      </c>
      <c r="AQ180" s="226">
        <f t="shared" si="321"/>
        <v>14.86465035</v>
      </c>
      <c r="AR180" s="226">
        <f t="shared" si="321"/>
        <v>0</v>
      </c>
      <c r="AS180" s="226">
        <f t="shared" si="321"/>
        <v>0</v>
      </c>
      <c r="AT180" s="226">
        <f t="shared" si="321"/>
        <v>0</v>
      </c>
      <c r="AU180" s="227">
        <f t="shared" si="316"/>
        <v>111.484877625</v>
      </c>
      <c r="AV180" s="228">
        <f t="shared" si="317"/>
        <v>23300.339423625002</v>
      </c>
    </row>
    <row r="181" spans="1:48" ht="15.6">
      <c r="A181" s="87" t="s">
        <v>155</v>
      </c>
      <c r="B181" s="49" t="s">
        <v>49</v>
      </c>
      <c r="C181" s="50" t="s">
        <v>50</v>
      </c>
      <c r="D181" s="50" t="s">
        <v>51</v>
      </c>
      <c r="E181" s="50" t="s">
        <v>51</v>
      </c>
      <c r="F181" s="49">
        <v>2023</v>
      </c>
      <c r="G181" s="51">
        <v>1450</v>
      </c>
      <c r="H181" s="51" t="s">
        <v>66</v>
      </c>
      <c r="I181" s="52"/>
      <c r="J181" s="53"/>
      <c r="K181" s="54">
        <v>1.04</v>
      </c>
      <c r="L181" s="49">
        <v>0.31</v>
      </c>
      <c r="M181" s="55">
        <v>0</v>
      </c>
      <c r="N181" s="56">
        <f t="shared" si="311"/>
        <v>1.0306157576000001</v>
      </c>
      <c r="O181" s="57"/>
      <c r="P181" s="226">
        <f>P184*$N181</f>
        <v>0</v>
      </c>
      <c r="Q181" s="226">
        <f>Q184*$N181</f>
        <v>0</v>
      </c>
      <c r="R181" s="226">
        <f>R184*$N181</f>
        <v>1545.9236364000001</v>
      </c>
      <c r="S181" s="226">
        <f>S184*$N181</f>
        <v>2576.5393940000004</v>
      </c>
      <c r="T181" s="226">
        <f t="shared" ref="T181:AA181" si="322">T184*$N181</f>
        <v>3091.8472728000002</v>
      </c>
      <c r="U181" s="226">
        <f t="shared" si="322"/>
        <v>3607.1551516000004</v>
      </c>
      <c r="V181" s="226">
        <f t="shared" si="322"/>
        <v>4637.7709092000005</v>
      </c>
      <c r="W181" s="226">
        <f t="shared" si="322"/>
        <v>4637.7709092000005</v>
      </c>
      <c r="X181" s="226">
        <f t="shared" si="322"/>
        <v>3091.8472728000002</v>
      </c>
      <c r="Y181" s="226">
        <f t="shared" si="322"/>
        <v>0</v>
      </c>
      <c r="Z181" s="226">
        <f t="shared" si="322"/>
        <v>0</v>
      </c>
      <c r="AA181" s="226">
        <f t="shared" si="322"/>
        <v>0</v>
      </c>
      <c r="AB181" s="227">
        <f t="shared" si="313"/>
        <v>23188.854546000002</v>
      </c>
      <c r="AC181" s="54"/>
      <c r="AD181" s="85">
        <v>5.0000000000000001E-3</v>
      </c>
      <c r="AE181" s="61"/>
      <c r="AF181" s="49">
        <v>0.31</v>
      </c>
      <c r="AG181" s="55">
        <v>0</v>
      </c>
      <c r="AH181" s="62">
        <f t="shared" si="314"/>
        <v>4.9548834500000001E-3</v>
      </c>
      <c r="AI181" s="226">
        <f>AI184*$AH181</f>
        <v>0</v>
      </c>
      <c r="AJ181" s="226">
        <f t="shared" ref="AJ181:AT181" si="323">AJ184*$AH181</f>
        <v>0</v>
      </c>
      <c r="AK181" s="226">
        <f t="shared" si="323"/>
        <v>7.4323251749999999</v>
      </c>
      <c r="AL181" s="226">
        <f t="shared" si="323"/>
        <v>12.387208625</v>
      </c>
      <c r="AM181" s="226">
        <f t="shared" si="323"/>
        <v>14.86465035</v>
      </c>
      <c r="AN181" s="226">
        <f t="shared" si="323"/>
        <v>17.342092075</v>
      </c>
      <c r="AO181" s="226">
        <f t="shared" si="323"/>
        <v>22.296975525000001</v>
      </c>
      <c r="AP181" s="226">
        <f t="shared" si="323"/>
        <v>22.296975525000001</v>
      </c>
      <c r="AQ181" s="226">
        <f t="shared" si="323"/>
        <v>14.86465035</v>
      </c>
      <c r="AR181" s="226">
        <f t="shared" si="323"/>
        <v>0</v>
      </c>
      <c r="AS181" s="226">
        <f t="shared" si="323"/>
        <v>0</v>
      </c>
      <c r="AT181" s="226">
        <f t="shared" si="323"/>
        <v>0</v>
      </c>
      <c r="AU181" s="227">
        <f t="shared" si="316"/>
        <v>111.484877625</v>
      </c>
      <c r="AV181" s="228">
        <f t="shared" si="317"/>
        <v>23300.339423625002</v>
      </c>
    </row>
    <row r="182" spans="1:48" ht="15.6">
      <c r="A182" s="87" t="s">
        <v>155</v>
      </c>
      <c r="B182" s="49" t="s">
        <v>52</v>
      </c>
      <c r="C182" s="49" t="s">
        <v>53</v>
      </c>
      <c r="D182" s="50" t="s">
        <v>88</v>
      </c>
      <c r="E182" s="50" t="s">
        <v>146</v>
      </c>
      <c r="F182" s="49">
        <v>2023</v>
      </c>
      <c r="G182" s="51">
        <v>148</v>
      </c>
      <c r="H182" s="51">
        <v>3</v>
      </c>
      <c r="I182" s="79">
        <v>2029</v>
      </c>
      <c r="J182" s="53">
        <f>I182+2</f>
        <v>2031</v>
      </c>
      <c r="K182" s="83">
        <v>3.22</v>
      </c>
      <c r="L182" s="49">
        <v>0.39</v>
      </c>
      <c r="M182" s="55">
        <v>0.1</v>
      </c>
      <c r="N182" s="56">
        <f t="shared" si="311"/>
        <v>0.36877243122720005</v>
      </c>
      <c r="O182" s="57"/>
      <c r="P182" s="226">
        <f>P184*$N182*0.66667</f>
        <v>0</v>
      </c>
      <c r="Q182" s="226">
        <f>Q184*$N182*0.66667</f>
        <v>0</v>
      </c>
      <c r="R182" s="226">
        <f>R184*$N182*0.66667</f>
        <v>368.77427508935619</v>
      </c>
      <c r="S182" s="226">
        <f>S184*$N182*0.66667</f>
        <v>614.62379181559368</v>
      </c>
      <c r="T182" s="226">
        <f t="shared" ref="T182:AA182" si="324">T184*$N182*0.66667</f>
        <v>737.54855017871239</v>
      </c>
      <c r="U182" s="226">
        <f t="shared" si="324"/>
        <v>860.47330854183099</v>
      </c>
      <c r="V182" s="226">
        <f t="shared" si="324"/>
        <v>1106.3228252680685</v>
      </c>
      <c r="W182" s="226">
        <f t="shared" si="324"/>
        <v>1106.3228252680685</v>
      </c>
      <c r="X182" s="226">
        <f t="shared" si="324"/>
        <v>737.54855017871239</v>
      </c>
      <c r="Y182" s="226">
        <f t="shared" si="324"/>
        <v>0</v>
      </c>
      <c r="Z182" s="226">
        <f t="shared" si="324"/>
        <v>0</v>
      </c>
      <c r="AA182" s="226">
        <f t="shared" si="324"/>
        <v>0</v>
      </c>
      <c r="AB182" s="227">
        <f t="shared" si="313"/>
        <v>5531.6141263403424</v>
      </c>
      <c r="AC182" s="54">
        <v>7.0000000000000007E-2</v>
      </c>
      <c r="AD182" s="60"/>
      <c r="AE182" s="60"/>
      <c r="AF182" s="49">
        <v>0.39</v>
      </c>
      <c r="AG182" s="55">
        <v>0.3</v>
      </c>
      <c r="AH182" s="62">
        <f t="shared" si="314"/>
        <v>6.2352826536000005E-3</v>
      </c>
      <c r="AI182" s="226">
        <f>AI184*$AH182*0.66667</f>
        <v>0</v>
      </c>
      <c r="AJ182" s="226">
        <f t="shared" ref="AJ182:AT182" si="325">AJ184*$AH182*0.66667</f>
        <v>0</v>
      </c>
      <c r="AK182" s="226">
        <f t="shared" si="325"/>
        <v>6.2353138300132676</v>
      </c>
      <c r="AL182" s="226">
        <f t="shared" si="325"/>
        <v>10.39218971668878</v>
      </c>
      <c r="AM182" s="226">
        <f t="shared" si="325"/>
        <v>12.470627660026535</v>
      </c>
      <c r="AN182" s="226">
        <f t="shared" si="325"/>
        <v>14.549065603364292</v>
      </c>
      <c r="AO182" s="226">
        <f t="shared" si="325"/>
        <v>18.705941490039805</v>
      </c>
      <c r="AP182" s="226">
        <f t="shared" si="325"/>
        <v>18.705941490039805</v>
      </c>
      <c r="AQ182" s="226">
        <f t="shared" si="325"/>
        <v>12.470627660026535</v>
      </c>
      <c r="AR182" s="226">
        <f t="shared" si="325"/>
        <v>0</v>
      </c>
      <c r="AS182" s="226">
        <f t="shared" si="325"/>
        <v>0</v>
      </c>
      <c r="AT182" s="226">
        <f t="shared" si="325"/>
        <v>0</v>
      </c>
      <c r="AU182" s="227">
        <f t="shared" si="316"/>
        <v>93.529707450199027</v>
      </c>
      <c r="AV182" s="228">
        <f t="shared" si="317"/>
        <v>5625.1438337905411</v>
      </c>
    </row>
    <row r="183" spans="1:48" ht="15.6">
      <c r="A183" s="87" t="s">
        <v>155</v>
      </c>
      <c r="B183" s="49" t="s">
        <v>52</v>
      </c>
      <c r="C183" s="49" t="s">
        <v>53</v>
      </c>
      <c r="D183" s="50" t="s">
        <v>88</v>
      </c>
      <c r="E183" s="50" t="s">
        <v>146</v>
      </c>
      <c r="F183" s="49">
        <v>2023</v>
      </c>
      <c r="G183" s="51">
        <v>148</v>
      </c>
      <c r="H183" s="51">
        <v>3</v>
      </c>
      <c r="I183" s="79">
        <v>2029</v>
      </c>
      <c r="J183" s="53">
        <f>I183+2</f>
        <v>2031</v>
      </c>
      <c r="K183" s="83">
        <v>3.22</v>
      </c>
      <c r="L183" s="49">
        <v>0.39</v>
      </c>
      <c r="M183" s="55">
        <v>0.1</v>
      </c>
      <c r="N183" s="56">
        <f t="shared" si="311"/>
        <v>0.36877243122720005</v>
      </c>
      <c r="O183" s="57"/>
      <c r="P183" s="226">
        <f>P184*$N183*0.66667</f>
        <v>0</v>
      </c>
      <c r="Q183" s="226">
        <f>Q184*$N183*0.66667</f>
        <v>0</v>
      </c>
      <c r="R183" s="226">
        <f>R184*$N183*0.66667</f>
        <v>368.77427508935619</v>
      </c>
      <c r="S183" s="226">
        <f>S184*$N183*0.66667</f>
        <v>614.62379181559368</v>
      </c>
      <c r="T183" s="226">
        <f t="shared" ref="T183:AA183" si="326">T184*$N183*0.66667</f>
        <v>737.54855017871239</v>
      </c>
      <c r="U183" s="226">
        <f t="shared" si="326"/>
        <v>860.47330854183099</v>
      </c>
      <c r="V183" s="226">
        <f t="shared" si="326"/>
        <v>1106.3228252680685</v>
      </c>
      <c r="W183" s="226">
        <f t="shared" si="326"/>
        <v>1106.3228252680685</v>
      </c>
      <c r="X183" s="226">
        <f t="shared" si="326"/>
        <v>737.54855017871239</v>
      </c>
      <c r="Y183" s="226">
        <f t="shared" si="326"/>
        <v>0</v>
      </c>
      <c r="Z183" s="226">
        <f t="shared" si="326"/>
        <v>0</v>
      </c>
      <c r="AA183" s="226">
        <f t="shared" si="326"/>
        <v>0</v>
      </c>
      <c r="AB183" s="227">
        <f t="shared" si="313"/>
        <v>5531.6141263403424</v>
      </c>
      <c r="AC183" s="54">
        <v>7.0000000000000007E-2</v>
      </c>
      <c r="AD183" s="60"/>
      <c r="AE183" s="60"/>
      <c r="AF183" s="49">
        <v>0.39</v>
      </c>
      <c r="AG183" s="55">
        <v>0.3</v>
      </c>
      <c r="AH183" s="62">
        <f t="shared" si="314"/>
        <v>6.2352826536000005E-3</v>
      </c>
      <c r="AI183" s="226">
        <f>AI184*$AH183*0.66667</f>
        <v>0</v>
      </c>
      <c r="AJ183" s="226">
        <f t="shared" ref="AJ183:AT183" si="327">AJ184*$AH183*0.66667</f>
        <v>0</v>
      </c>
      <c r="AK183" s="226">
        <f t="shared" si="327"/>
        <v>6.2353138300132676</v>
      </c>
      <c r="AL183" s="226">
        <f t="shared" si="327"/>
        <v>10.39218971668878</v>
      </c>
      <c r="AM183" s="226">
        <f t="shared" si="327"/>
        <v>12.470627660026535</v>
      </c>
      <c r="AN183" s="226">
        <f t="shared" si="327"/>
        <v>14.549065603364292</v>
      </c>
      <c r="AO183" s="226">
        <f t="shared" si="327"/>
        <v>18.705941490039805</v>
      </c>
      <c r="AP183" s="226">
        <f t="shared" si="327"/>
        <v>18.705941490039805</v>
      </c>
      <c r="AQ183" s="226">
        <f t="shared" si="327"/>
        <v>12.470627660026535</v>
      </c>
      <c r="AR183" s="226">
        <f t="shared" si="327"/>
        <v>0</v>
      </c>
      <c r="AS183" s="226">
        <f t="shared" si="327"/>
        <v>0</v>
      </c>
      <c r="AT183" s="226">
        <f t="shared" si="327"/>
        <v>0</v>
      </c>
      <c r="AU183" s="227">
        <f t="shared" si="316"/>
        <v>93.529707450199027</v>
      </c>
      <c r="AV183" s="228">
        <f t="shared" si="317"/>
        <v>5625.1438337905411</v>
      </c>
    </row>
    <row r="184" spans="1:48" ht="30">
      <c r="A184" s="64" t="s">
        <v>156</v>
      </c>
      <c r="B184" s="65"/>
      <c r="C184" s="65" t="s">
        <v>57</v>
      </c>
      <c r="D184" s="66">
        <v>0.66700000000000004</v>
      </c>
      <c r="E184" s="67"/>
      <c r="F184" s="65"/>
      <c r="G184" s="68"/>
      <c r="H184" s="68"/>
      <c r="I184" s="69"/>
      <c r="J184" s="70"/>
      <c r="K184" s="71"/>
      <c r="L184" s="65"/>
      <c r="M184" s="66"/>
      <c r="N184" s="72"/>
      <c r="O184" s="73" t="s">
        <v>58</v>
      </c>
      <c r="P184" s="229"/>
      <c r="Q184" s="229"/>
      <c r="R184" s="229">
        <v>1500</v>
      </c>
      <c r="S184" s="229">
        <v>2500</v>
      </c>
      <c r="T184" s="229">
        <v>3000</v>
      </c>
      <c r="U184" s="229">
        <v>3500</v>
      </c>
      <c r="V184" s="229">
        <v>4500</v>
      </c>
      <c r="W184" s="229">
        <v>4500</v>
      </c>
      <c r="X184" s="229">
        <v>3000</v>
      </c>
      <c r="Y184" s="229"/>
      <c r="Z184" s="229"/>
      <c r="AA184" s="229"/>
      <c r="AB184" s="230"/>
      <c r="AC184" s="71"/>
      <c r="AD184" s="76"/>
      <c r="AE184" s="76"/>
      <c r="AF184" s="65"/>
      <c r="AG184" s="66"/>
      <c r="AH184" s="77"/>
      <c r="AI184" s="229">
        <f t="shared" ref="AI184:AT184" si="328">P184</f>
        <v>0</v>
      </c>
      <c r="AJ184" s="229">
        <f t="shared" si="328"/>
        <v>0</v>
      </c>
      <c r="AK184" s="229">
        <f t="shared" si="328"/>
        <v>1500</v>
      </c>
      <c r="AL184" s="229">
        <f t="shared" si="328"/>
        <v>2500</v>
      </c>
      <c r="AM184" s="229">
        <f t="shared" si="328"/>
        <v>3000</v>
      </c>
      <c r="AN184" s="229">
        <f t="shared" si="328"/>
        <v>3500</v>
      </c>
      <c r="AO184" s="229">
        <f t="shared" si="328"/>
        <v>4500</v>
      </c>
      <c r="AP184" s="229">
        <f t="shared" si="328"/>
        <v>4500</v>
      </c>
      <c r="AQ184" s="229">
        <f t="shared" si="328"/>
        <v>3000</v>
      </c>
      <c r="AR184" s="229">
        <f t="shared" si="328"/>
        <v>0</v>
      </c>
      <c r="AS184" s="229">
        <f t="shared" si="328"/>
        <v>0</v>
      </c>
      <c r="AT184" s="229">
        <f t="shared" si="328"/>
        <v>0</v>
      </c>
      <c r="AU184" s="230"/>
      <c r="AV184" s="231"/>
    </row>
    <row r="185" spans="1:48" ht="15.6">
      <c r="A185" s="87" t="s">
        <v>157</v>
      </c>
      <c r="B185" s="49" t="s">
        <v>49</v>
      </c>
      <c r="C185" s="50" t="s">
        <v>50</v>
      </c>
      <c r="D185" s="50" t="s">
        <v>65</v>
      </c>
      <c r="E185" s="50" t="s">
        <v>65</v>
      </c>
      <c r="F185" s="49">
        <v>2031</v>
      </c>
      <c r="G185" s="51">
        <v>1450</v>
      </c>
      <c r="H185" s="51" t="s">
        <v>66</v>
      </c>
      <c r="I185" s="81"/>
      <c r="J185" s="82"/>
      <c r="K185" s="83">
        <v>1.04</v>
      </c>
      <c r="L185" s="49">
        <v>0.31</v>
      </c>
      <c r="M185" s="55">
        <v>0</v>
      </c>
      <c r="N185" s="56">
        <f t="shared" ref="N185:N190" si="329">((K185*G185)*L185)*0.00220462*(1-M185)</f>
        <v>1.0306157576000001</v>
      </c>
      <c r="O185" s="80"/>
      <c r="P185" s="226">
        <f>P191*$N185</f>
        <v>0</v>
      </c>
      <c r="Q185" s="226">
        <f t="shared" ref="Q185:AA185" si="330">Q191*$N185</f>
        <v>0</v>
      </c>
      <c r="R185" s="226">
        <f t="shared" si="330"/>
        <v>0</v>
      </c>
      <c r="S185" s="226">
        <f t="shared" si="330"/>
        <v>0</v>
      </c>
      <c r="T185" s="226">
        <f t="shared" si="330"/>
        <v>0</v>
      </c>
      <c r="U185" s="226">
        <f t="shared" si="330"/>
        <v>0</v>
      </c>
      <c r="V185" s="226">
        <f t="shared" si="330"/>
        <v>0</v>
      </c>
      <c r="W185" s="226">
        <f t="shared" si="330"/>
        <v>0</v>
      </c>
      <c r="X185" s="226">
        <f t="shared" si="330"/>
        <v>0</v>
      </c>
      <c r="Y185" s="226">
        <f t="shared" si="330"/>
        <v>1803.5775758000002</v>
      </c>
      <c r="Z185" s="226">
        <f t="shared" si="330"/>
        <v>3607.1551516000004</v>
      </c>
      <c r="AA185" s="226">
        <f t="shared" si="330"/>
        <v>3607.1551516000004</v>
      </c>
      <c r="AB185" s="227">
        <f t="shared" ref="AB185:AB190" si="331">SUM(P185:AA185)</f>
        <v>9017.8878790000017</v>
      </c>
      <c r="AC185" s="83"/>
      <c r="AD185" s="85">
        <v>5.0000000000000001E-3</v>
      </c>
      <c r="AE185" s="86"/>
      <c r="AF185" s="49">
        <v>0.31</v>
      </c>
      <c r="AG185" s="55">
        <v>0</v>
      </c>
      <c r="AH185" s="62">
        <f t="shared" ref="AH185:AH190" si="332">((SUM(AC185:AE185)*G185)*AF185)*0.00220462*(1-AG185)</f>
        <v>4.9548834500000001E-3</v>
      </c>
      <c r="AI185" s="226">
        <f>AI191*$AH185</f>
        <v>0</v>
      </c>
      <c r="AJ185" s="226">
        <f t="shared" ref="AJ185:AT185" si="333">AJ191*$AH185</f>
        <v>0</v>
      </c>
      <c r="AK185" s="226">
        <f t="shared" si="333"/>
        <v>0</v>
      </c>
      <c r="AL185" s="226">
        <f t="shared" si="333"/>
        <v>0</v>
      </c>
      <c r="AM185" s="226">
        <f t="shared" si="333"/>
        <v>0</v>
      </c>
      <c r="AN185" s="226">
        <f t="shared" si="333"/>
        <v>0</v>
      </c>
      <c r="AO185" s="226">
        <f t="shared" si="333"/>
        <v>0</v>
      </c>
      <c r="AP185" s="226">
        <f t="shared" si="333"/>
        <v>0</v>
      </c>
      <c r="AQ185" s="226">
        <f t="shared" si="333"/>
        <v>0</v>
      </c>
      <c r="AR185" s="226">
        <f t="shared" si="333"/>
        <v>8.6710460375</v>
      </c>
      <c r="AS185" s="226">
        <f t="shared" si="333"/>
        <v>17.342092075</v>
      </c>
      <c r="AT185" s="226">
        <f t="shared" si="333"/>
        <v>17.342092075</v>
      </c>
      <c r="AU185" s="227">
        <f t="shared" ref="AU185:AU190" si="334">SUM(AI185:AT185)</f>
        <v>43.355230187499998</v>
      </c>
      <c r="AV185" s="228">
        <f t="shared" ref="AV185:AV190" si="335">AU185+AB185</f>
        <v>9061.2431091875023</v>
      </c>
    </row>
    <row r="186" spans="1:48" ht="15.6">
      <c r="A186" s="87" t="s">
        <v>157</v>
      </c>
      <c r="B186" s="49" t="s">
        <v>49</v>
      </c>
      <c r="C186" s="50" t="s">
        <v>50</v>
      </c>
      <c r="D186" s="50" t="s">
        <v>65</v>
      </c>
      <c r="E186" s="50" t="s">
        <v>65</v>
      </c>
      <c r="F186" s="49">
        <v>2031</v>
      </c>
      <c r="G186" s="51">
        <v>1450</v>
      </c>
      <c r="H186" s="51" t="s">
        <v>66</v>
      </c>
      <c r="I186" s="81"/>
      <c r="J186" s="82"/>
      <c r="K186" s="83">
        <v>1.04</v>
      </c>
      <c r="L186" s="49">
        <v>0.31</v>
      </c>
      <c r="M186" s="55">
        <v>0</v>
      </c>
      <c r="N186" s="56">
        <f t="shared" si="329"/>
        <v>1.0306157576000001</v>
      </c>
      <c r="O186" s="80"/>
      <c r="P186" s="226">
        <f>P191*$N186</f>
        <v>0</v>
      </c>
      <c r="Q186" s="226">
        <f t="shared" ref="Q186:AA186" si="336">Q191*$N186</f>
        <v>0</v>
      </c>
      <c r="R186" s="226">
        <f t="shared" si="336"/>
        <v>0</v>
      </c>
      <c r="S186" s="226">
        <f t="shared" si="336"/>
        <v>0</v>
      </c>
      <c r="T186" s="226">
        <f t="shared" si="336"/>
        <v>0</v>
      </c>
      <c r="U186" s="226">
        <f t="shared" si="336"/>
        <v>0</v>
      </c>
      <c r="V186" s="226">
        <f t="shared" si="336"/>
        <v>0</v>
      </c>
      <c r="W186" s="226">
        <f t="shared" si="336"/>
        <v>0</v>
      </c>
      <c r="X186" s="226">
        <f t="shared" si="336"/>
        <v>0</v>
      </c>
      <c r="Y186" s="226">
        <f t="shared" si="336"/>
        <v>1803.5775758000002</v>
      </c>
      <c r="Z186" s="226">
        <f t="shared" si="336"/>
        <v>3607.1551516000004</v>
      </c>
      <c r="AA186" s="226">
        <f t="shared" si="336"/>
        <v>3607.1551516000004</v>
      </c>
      <c r="AB186" s="227">
        <f t="shared" si="331"/>
        <v>9017.8878790000017</v>
      </c>
      <c r="AC186" s="83"/>
      <c r="AD186" s="85">
        <v>5.0000000000000001E-3</v>
      </c>
      <c r="AE186" s="86"/>
      <c r="AF186" s="49">
        <v>0.31</v>
      </c>
      <c r="AG186" s="55">
        <v>0</v>
      </c>
      <c r="AH186" s="62">
        <f t="shared" si="332"/>
        <v>4.9548834500000001E-3</v>
      </c>
      <c r="AI186" s="226">
        <f>AI191*$AH186</f>
        <v>0</v>
      </c>
      <c r="AJ186" s="226">
        <f t="shared" ref="AJ186:AT186" si="337">AJ191*$AH186</f>
        <v>0</v>
      </c>
      <c r="AK186" s="226">
        <f t="shared" si="337"/>
        <v>0</v>
      </c>
      <c r="AL186" s="226">
        <f t="shared" si="337"/>
        <v>0</v>
      </c>
      <c r="AM186" s="226">
        <f t="shared" si="337"/>
        <v>0</v>
      </c>
      <c r="AN186" s="226">
        <f t="shared" si="337"/>
        <v>0</v>
      </c>
      <c r="AO186" s="226">
        <f t="shared" si="337"/>
        <v>0</v>
      </c>
      <c r="AP186" s="226">
        <f t="shared" si="337"/>
        <v>0</v>
      </c>
      <c r="AQ186" s="226">
        <f t="shared" si="337"/>
        <v>0</v>
      </c>
      <c r="AR186" s="226">
        <f t="shared" si="337"/>
        <v>8.6710460375</v>
      </c>
      <c r="AS186" s="226">
        <f t="shared" si="337"/>
        <v>17.342092075</v>
      </c>
      <c r="AT186" s="226">
        <f t="shared" si="337"/>
        <v>17.342092075</v>
      </c>
      <c r="AU186" s="227">
        <f t="shared" si="334"/>
        <v>43.355230187499998</v>
      </c>
      <c r="AV186" s="228">
        <f t="shared" si="335"/>
        <v>9061.2431091875023</v>
      </c>
    </row>
    <row r="187" spans="1:48" ht="15.6">
      <c r="A187" s="87" t="s">
        <v>157</v>
      </c>
      <c r="B187" s="49" t="s">
        <v>49</v>
      </c>
      <c r="C187" s="50" t="s">
        <v>50</v>
      </c>
      <c r="D187" s="50" t="s">
        <v>65</v>
      </c>
      <c r="E187" s="50" t="s">
        <v>65</v>
      </c>
      <c r="F187" s="49">
        <v>2031</v>
      </c>
      <c r="G187" s="51">
        <v>1450</v>
      </c>
      <c r="H187" s="51" t="s">
        <v>66</v>
      </c>
      <c r="I187" s="81"/>
      <c r="J187" s="82"/>
      <c r="K187" s="54">
        <v>1.04</v>
      </c>
      <c r="L187" s="49">
        <v>0.31</v>
      </c>
      <c r="M187" s="55">
        <v>0</v>
      </c>
      <c r="N187" s="56">
        <f t="shared" si="329"/>
        <v>1.0306157576000001</v>
      </c>
      <c r="O187" s="80"/>
      <c r="P187" s="226">
        <f>P191*$N187</f>
        <v>0</v>
      </c>
      <c r="Q187" s="226">
        <f>Q191*$N187</f>
        <v>0</v>
      </c>
      <c r="R187" s="226">
        <f>R191*$N187</f>
        <v>0</v>
      </c>
      <c r="S187" s="226">
        <f>S191*$N187</f>
        <v>0</v>
      </c>
      <c r="T187" s="226">
        <f t="shared" ref="T187:AA187" si="338">T191*$N187</f>
        <v>0</v>
      </c>
      <c r="U187" s="226">
        <f t="shared" si="338"/>
        <v>0</v>
      </c>
      <c r="V187" s="226">
        <f t="shared" si="338"/>
        <v>0</v>
      </c>
      <c r="W187" s="226">
        <f t="shared" si="338"/>
        <v>0</v>
      </c>
      <c r="X187" s="226">
        <f t="shared" si="338"/>
        <v>0</v>
      </c>
      <c r="Y187" s="226">
        <f t="shared" si="338"/>
        <v>1803.5775758000002</v>
      </c>
      <c r="Z187" s="226">
        <f t="shared" si="338"/>
        <v>3607.1551516000004</v>
      </c>
      <c r="AA187" s="226">
        <f t="shared" si="338"/>
        <v>3607.1551516000004</v>
      </c>
      <c r="AB187" s="227">
        <f t="shared" si="331"/>
        <v>9017.8878790000017</v>
      </c>
      <c r="AC187" s="83"/>
      <c r="AD187" s="85">
        <v>5.0000000000000001E-3</v>
      </c>
      <c r="AE187" s="86"/>
      <c r="AF187" s="49">
        <v>0.31</v>
      </c>
      <c r="AG187" s="55">
        <v>0</v>
      </c>
      <c r="AH187" s="62">
        <f t="shared" si="332"/>
        <v>4.9548834500000001E-3</v>
      </c>
      <c r="AI187" s="226">
        <f>AI191*$AH187</f>
        <v>0</v>
      </c>
      <c r="AJ187" s="226">
        <f t="shared" ref="AJ187:AT187" si="339">AJ191*$AH187</f>
        <v>0</v>
      </c>
      <c r="AK187" s="226">
        <f t="shared" si="339"/>
        <v>0</v>
      </c>
      <c r="AL187" s="226">
        <f t="shared" si="339"/>
        <v>0</v>
      </c>
      <c r="AM187" s="226">
        <f t="shared" si="339"/>
        <v>0</v>
      </c>
      <c r="AN187" s="226">
        <f t="shared" si="339"/>
        <v>0</v>
      </c>
      <c r="AO187" s="226">
        <f t="shared" si="339"/>
        <v>0</v>
      </c>
      <c r="AP187" s="226">
        <f t="shared" si="339"/>
        <v>0</v>
      </c>
      <c r="AQ187" s="226">
        <f t="shared" si="339"/>
        <v>0</v>
      </c>
      <c r="AR187" s="226">
        <f t="shared" si="339"/>
        <v>8.6710460375</v>
      </c>
      <c r="AS187" s="226">
        <f t="shared" si="339"/>
        <v>17.342092075</v>
      </c>
      <c r="AT187" s="226">
        <f t="shared" si="339"/>
        <v>17.342092075</v>
      </c>
      <c r="AU187" s="227">
        <f t="shared" si="334"/>
        <v>43.355230187499998</v>
      </c>
      <c r="AV187" s="228">
        <f t="shared" si="335"/>
        <v>9061.2431091875023</v>
      </c>
    </row>
    <row r="188" spans="1:48" ht="15.6">
      <c r="A188" s="87" t="s">
        <v>157</v>
      </c>
      <c r="B188" s="49" t="s">
        <v>49</v>
      </c>
      <c r="C188" s="50" t="s">
        <v>50</v>
      </c>
      <c r="D188" s="50" t="s">
        <v>65</v>
      </c>
      <c r="E188" s="50" t="s">
        <v>65</v>
      </c>
      <c r="F188" s="49">
        <v>2031</v>
      </c>
      <c r="G188" s="51">
        <v>1450</v>
      </c>
      <c r="H188" s="51" t="s">
        <v>66</v>
      </c>
      <c r="I188" s="81"/>
      <c r="J188" s="82"/>
      <c r="K188" s="54">
        <v>1.04</v>
      </c>
      <c r="L188" s="49">
        <v>0.31</v>
      </c>
      <c r="M188" s="55">
        <v>0</v>
      </c>
      <c r="N188" s="56">
        <f t="shared" si="329"/>
        <v>1.0306157576000001</v>
      </c>
      <c r="O188" s="80"/>
      <c r="P188" s="226">
        <f>P191*$N188</f>
        <v>0</v>
      </c>
      <c r="Q188" s="226">
        <f>Q191*$N188</f>
        <v>0</v>
      </c>
      <c r="R188" s="226">
        <f>R191*$N188</f>
        <v>0</v>
      </c>
      <c r="S188" s="226">
        <f>S191*$N188</f>
        <v>0</v>
      </c>
      <c r="T188" s="226">
        <f t="shared" ref="T188:AA188" si="340">T191*$N188</f>
        <v>0</v>
      </c>
      <c r="U188" s="226">
        <f t="shared" si="340"/>
        <v>0</v>
      </c>
      <c r="V188" s="226">
        <f t="shared" si="340"/>
        <v>0</v>
      </c>
      <c r="W188" s="226">
        <f t="shared" si="340"/>
        <v>0</v>
      </c>
      <c r="X188" s="226">
        <f t="shared" si="340"/>
        <v>0</v>
      </c>
      <c r="Y188" s="226">
        <f t="shared" si="340"/>
        <v>1803.5775758000002</v>
      </c>
      <c r="Z188" s="226">
        <f t="shared" si="340"/>
        <v>3607.1551516000004</v>
      </c>
      <c r="AA188" s="226">
        <f t="shared" si="340"/>
        <v>3607.1551516000004</v>
      </c>
      <c r="AB188" s="227">
        <f t="shared" si="331"/>
        <v>9017.8878790000017</v>
      </c>
      <c r="AC188" s="83"/>
      <c r="AD188" s="85">
        <v>5.0000000000000001E-3</v>
      </c>
      <c r="AE188" s="86"/>
      <c r="AF188" s="49">
        <v>0.31</v>
      </c>
      <c r="AG188" s="55">
        <v>0</v>
      </c>
      <c r="AH188" s="62">
        <f t="shared" si="332"/>
        <v>4.9548834500000001E-3</v>
      </c>
      <c r="AI188" s="226">
        <f>AI191*$AH188</f>
        <v>0</v>
      </c>
      <c r="AJ188" s="226">
        <f t="shared" ref="AJ188:AT188" si="341">AJ191*$AH188</f>
        <v>0</v>
      </c>
      <c r="AK188" s="226">
        <f t="shared" si="341"/>
        <v>0</v>
      </c>
      <c r="AL188" s="226">
        <f t="shared" si="341"/>
        <v>0</v>
      </c>
      <c r="AM188" s="226">
        <f t="shared" si="341"/>
        <v>0</v>
      </c>
      <c r="AN188" s="226">
        <f t="shared" si="341"/>
        <v>0</v>
      </c>
      <c r="AO188" s="226">
        <f t="shared" si="341"/>
        <v>0</v>
      </c>
      <c r="AP188" s="226">
        <f t="shared" si="341"/>
        <v>0</v>
      </c>
      <c r="AQ188" s="226">
        <f t="shared" si="341"/>
        <v>0</v>
      </c>
      <c r="AR188" s="226">
        <f t="shared" si="341"/>
        <v>8.6710460375</v>
      </c>
      <c r="AS188" s="226">
        <f t="shared" si="341"/>
        <v>17.342092075</v>
      </c>
      <c r="AT188" s="226">
        <f t="shared" si="341"/>
        <v>17.342092075</v>
      </c>
      <c r="AU188" s="227">
        <f t="shared" si="334"/>
        <v>43.355230187499998</v>
      </c>
      <c r="AV188" s="228">
        <f t="shared" si="335"/>
        <v>9061.2431091875023</v>
      </c>
    </row>
    <row r="189" spans="1:48" ht="15.6">
      <c r="A189" s="87" t="s">
        <v>157</v>
      </c>
      <c r="B189" s="49" t="s">
        <v>52</v>
      </c>
      <c r="C189" s="49" t="s">
        <v>53</v>
      </c>
      <c r="D189" s="50" t="s">
        <v>61</v>
      </c>
      <c r="E189" s="50" t="s">
        <v>62</v>
      </c>
      <c r="F189" s="49">
        <v>2031</v>
      </c>
      <c r="G189" s="51">
        <v>148</v>
      </c>
      <c r="H189" s="51" t="s">
        <v>63</v>
      </c>
      <c r="I189" s="81"/>
      <c r="J189" s="82"/>
      <c r="K189" s="83">
        <v>3.22</v>
      </c>
      <c r="L189" s="49">
        <v>0.39</v>
      </c>
      <c r="M189" s="55">
        <v>0</v>
      </c>
      <c r="N189" s="56">
        <f t="shared" si="329"/>
        <v>0.40974714580800004</v>
      </c>
      <c r="O189" s="80"/>
      <c r="P189" s="226">
        <f>P191*$N189*0.66667</f>
        <v>0</v>
      </c>
      <c r="Q189" s="226">
        <f>Q191*$N189*0.66667</f>
        <v>0</v>
      </c>
      <c r="R189" s="226">
        <f>R191*$N189*0.66667</f>
        <v>0</v>
      </c>
      <c r="S189" s="226">
        <f>S191*$N189*0.66667</f>
        <v>0</v>
      </c>
      <c r="T189" s="226">
        <f t="shared" ref="T189:AA189" si="342">T191*$N189*0.66667</f>
        <v>0</v>
      </c>
      <c r="U189" s="226">
        <f t="shared" si="342"/>
        <v>0</v>
      </c>
      <c r="V189" s="226">
        <f t="shared" si="342"/>
        <v>0</v>
      </c>
      <c r="W189" s="226">
        <f t="shared" si="342"/>
        <v>0</v>
      </c>
      <c r="X189" s="226">
        <f t="shared" si="342"/>
        <v>0</v>
      </c>
      <c r="Y189" s="226">
        <f t="shared" si="342"/>
        <v>478.0407269676839</v>
      </c>
      <c r="Z189" s="226">
        <f t="shared" si="342"/>
        <v>956.08145393536779</v>
      </c>
      <c r="AA189" s="226">
        <f t="shared" si="342"/>
        <v>956.08145393536779</v>
      </c>
      <c r="AB189" s="227">
        <f t="shared" si="331"/>
        <v>2390.2036348384195</v>
      </c>
      <c r="AC189" s="83"/>
      <c r="AD189" s="60"/>
      <c r="AE189" s="84">
        <v>1.2999999999999999E-2</v>
      </c>
      <c r="AF189" s="49">
        <v>0.39</v>
      </c>
      <c r="AG189" s="55">
        <v>0</v>
      </c>
      <c r="AH189" s="62">
        <f t="shared" si="332"/>
        <v>1.6542586632000002E-3</v>
      </c>
      <c r="AI189" s="226">
        <f>AI191*$AH189*0.66667</f>
        <v>0</v>
      </c>
      <c r="AJ189" s="226">
        <f t="shared" ref="AJ189:AT189" si="343">AJ191*$AH189*0.66667</f>
        <v>0</v>
      </c>
      <c r="AK189" s="226">
        <f t="shared" si="343"/>
        <v>0</v>
      </c>
      <c r="AL189" s="226">
        <f t="shared" si="343"/>
        <v>0</v>
      </c>
      <c r="AM189" s="226">
        <f t="shared" si="343"/>
        <v>0</v>
      </c>
      <c r="AN189" s="226">
        <f t="shared" si="343"/>
        <v>0</v>
      </c>
      <c r="AO189" s="226">
        <f t="shared" si="343"/>
        <v>0</v>
      </c>
      <c r="AP189" s="226">
        <f t="shared" si="343"/>
        <v>0</v>
      </c>
      <c r="AQ189" s="226">
        <f t="shared" si="343"/>
        <v>0</v>
      </c>
      <c r="AR189" s="226">
        <f t="shared" si="343"/>
        <v>1.9299780902422023</v>
      </c>
      <c r="AS189" s="226">
        <f t="shared" si="343"/>
        <v>3.8599561804844047</v>
      </c>
      <c r="AT189" s="226">
        <f t="shared" si="343"/>
        <v>3.8599561804844047</v>
      </c>
      <c r="AU189" s="227">
        <f t="shared" si="334"/>
        <v>9.6498904512110109</v>
      </c>
      <c r="AV189" s="228">
        <f t="shared" si="335"/>
        <v>2399.8535252896304</v>
      </c>
    </row>
    <row r="190" spans="1:48" ht="15.6">
      <c r="A190" s="87" t="s">
        <v>157</v>
      </c>
      <c r="B190" s="49" t="s">
        <v>52</v>
      </c>
      <c r="C190" s="49" t="s">
        <v>53</v>
      </c>
      <c r="D190" s="50" t="s">
        <v>61</v>
      </c>
      <c r="E190" s="50" t="s">
        <v>62</v>
      </c>
      <c r="F190" s="49">
        <v>2031</v>
      </c>
      <c r="G190" s="51">
        <v>148</v>
      </c>
      <c r="H190" s="51" t="s">
        <v>63</v>
      </c>
      <c r="I190" s="81"/>
      <c r="J190" s="82"/>
      <c r="K190" s="83">
        <v>3.22</v>
      </c>
      <c r="L190" s="49">
        <v>0.39</v>
      </c>
      <c r="M190" s="55">
        <v>0</v>
      </c>
      <c r="N190" s="56">
        <f t="shared" si="329"/>
        <v>0.40974714580800004</v>
      </c>
      <c r="O190" s="80"/>
      <c r="P190" s="226">
        <f>P191*$N190*0.66667</f>
        <v>0</v>
      </c>
      <c r="Q190" s="226">
        <f>Q191*$N190*0.66667</f>
        <v>0</v>
      </c>
      <c r="R190" s="226">
        <f>R191*$N190*0.66667</f>
        <v>0</v>
      </c>
      <c r="S190" s="226">
        <f>S191*$N190*0.66667</f>
        <v>0</v>
      </c>
      <c r="T190" s="226">
        <f t="shared" ref="T190:AA190" si="344">T191*$N190*0.66667</f>
        <v>0</v>
      </c>
      <c r="U190" s="226">
        <f t="shared" si="344"/>
        <v>0</v>
      </c>
      <c r="V190" s="226">
        <f t="shared" si="344"/>
        <v>0</v>
      </c>
      <c r="W190" s="226">
        <f t="shared" si="344"/>
        <v>0</v>
      </c>
      <c r="X190" s="226">
        <f t="shared" si="344"/>
        <v>0</v>
      </c>
      <c r="Y190" s="226">
        <f t="shared" si="344"/>
        <v>478.0407269676839</v>
      </c>
      <c r="Z190" s="226">
        <f t="shared" si="344"/>
        <v>956.08145393536779</v>
      </c>
      <c r="AA190" s="226">
        <f t="shared" si="344"/>
        <v>956.08145393536779</v>
      </c>
      <c r="AB190" s="227">
        <f t="shared" si="331"/>
        <v>2390.2036348384195</v>
      </c>
      <c r="AC190" s="83"/>
      <c r="AD190" s="60"/>
      <c r="AE190" s="84">
        <v>1.2999999999999999E-2</v>
      </c>
      <c r="AF190" s="49">
        <v>0.39</v>
      </c>
      <c r="AG190" s="55">
        <v>0</v>
      </c>
      <c r="AH190" s="62">
        <f t="shared" si="332"/>
        <v>1.6542586632000002E-3</v>
      </c>
      <c r="AI190" s="226">
        <f>AI191*$AH190*0.66667</f>
        <v>0</v>
      </c>
      <c r="AJ190" s="226">
        <f t="shared" ref="AJ190:AT190" si="345">AJ191*$AH190*0.66667</f>
        <v>0</v>
      </c>
      <c r="AK190" s="226">
        <f t="shared" si="345"/>
        <v>0</v>
      </c>
      <c r="AL190" s="226">
        <f t="shared" si="345"/>
        <v>0</v>
      </c>
      <c r="AM190" s="226">
        <f t="shared" si="345"/>
        <v>0</v>
      </c>
      <c r="AN190" s="226">
        <f t="shared" si="345"/>
        <v>0</v>
      </c>
      <c r="AO190" s="226">
        <f t="shared" si="345"/>
        <v>0</v>
      </c>
      <c r="AP190" s="226">
        <f t="shared" si="345"/>
        <v>0</v>
      </c>
      <c r="AQ190" s="226">
        <f t="shared" si="345"/>
        <v>0</v>
      </c>
      <c r="AR190" s="226">
        <f t="shared" si="345"/>
        <v>1.9299780902422023</v>
      </c>
      <c r="AS190" s="226">
        <f t="shared" si="345"/>
        <v>3.8599561804844047</v>
      </c>
      <c r="AT190" s="226">
        <f t="shared" si="345"/>
        <v>3.8599561804844047</v>
      </c>
      <c r="AU190" s="227">
        <f t="shared" si="334"/>
        <v>9.6498904512110109</v>
      </c>
      <c r="AV190" s="228">
        <f t="shared" si="335"/>
        <v>2399.8535252896304</v>
      </c>
    </row>
    <row r="191" spans="1:48" ht="30">
      <c r="A191" s="64" t="s">
        <v>158</v>
      </c>
      <c r="B191" s="65"/>
      <c r="C191" s="65" t="s">
        <v>57</v>
      </c>
      <c r="D191" s="66">
        <v>0.66700000000000004</v>
      </c>
      <c r="E191" s="67"/>
      <c r="F191" s="65"/>
      <c r="G191" s="68"/>
      <c r="H191" s="68"/>
      <c r="I191" s="69"/>
      <c r="J191" s="70"/>
      <c r="K191" s="71"/>
      <c r="L191" s="65"/>
      <c r="M191" s="66"/>
      <c r="N191" s="72"/>
      <c r="O191" s="73" t="s">
        <v>58</v>
      </c>
      <c r="P191" s="229"/>
      <c r="Q191" s="229"/>
      <c r="R191" s="229"/>
      <c r="S191" s="229"/>
      <c r="T191" s="229"/>
      <c r="U191" s="229"/>
      <c r="V191" s="229"/>
      <c r="W191" s="229"/>
      <c r="X191" s="229"/>
      <c r="Y191" s="229">
        <v>1750</v>
      </c>
      <c r="Z191" s="229">
        <v>3500</v>
      </c>
      <c r="AA191" s="229">
        <v>3500</v>
      </c>
      <c r="AB191" s="230"/>
      <c r="AC191" s="71"/>
      <c r="AD191" s="76"/>
      <c r="AE191" s="76"/>
      <c r="AF191" s="65"/>
      <c r="AG191" s="66"/>
      <c r="AH191" s="77"/>
      <c r="AI191" s="229">
        <f t="shared" ref="AI191:AT191" si="346">P191</f>
        <v>0</v>
      </c>
      <c r="AJ191" s="229">
        <f t="shared" si="346"/>
        <v>0</v>
      </c>
      <c r="AK191" s="229">
        <f t="shared" si="346"/>
        <v>0</v>
      </c>
      <c r="AL191" s="229">
        <f t="shared" si="346"/>
        <v>0</v>
      </c>
      <c r="AM191" s="229">
        <f t="shared" si="346"/>
        <v>0</v>
      </c>
      <c r="AN191" s="229">
        <f t="shared" si="346"/>
        <v>0</v>
      </c>
      <c r="AO191" s="229">
        <f t="shared" si="346"/>
        <v>0</v>
      </c>
      <c r="AP191" s="229">
        <f t="shared" si="346"/>
        <v>0</v>
      </c>
      <c r="AQ191" s="229">
        <f t="shared" si="346"/>
        <v>0</v>
      </c>
      <c r="AR191" s="229">
        <f t="shared" si="346"/>
        <v>1750</v>
      </c>
      <c r="AS191" s="229">
        <f t="shared" si="346"/>
        <v>3500</v>
      </c>
      <c r="AT191" s="229">
        <f t="shared" si="346"/>
        <v>3500</v>
      </c>
      <c r="AU191" s="230"/>
      <c r="AV191" s="231"/>
    </row>
    <row r="192" spans="1:48" ht="15.6">
      <c r="A192" s="89" t="s">
        <v>159</v>
      </c>
      <c r="B192" s="49" t="s">
        <v>49</v>
      </c>
      <c r="C192" s="50" t="s">
        <v>50</v>
      </c>
      <c r="D192" s="50" t="s">
        <v>51</v>
      </c>
      <c r="E192" s="50" t="s">
        <v>51</v>
      </c>
      <c r="F192" s="49">
        <v>2024</v>
      </c>
      <c r="G192" s="51">
        <v>1450</v>
      </c>
      <c r="H192" s="51" t="s">
        <v>66</v>
      </c>
      <c r="I192" s="52"/>
      <c r="J192" s="53"/>
      <c r="K192" s="83">
        <v>1.04</v>
      </c>
      <c r="L192" s="49">
        <v>0.31</v>
      </c>
      <c r="M192" s="55">
        <v>0</v>
      </c>
      <c r="N192" s="56">
        <f t="shared" ref="N192:N197" si="347">((K192*G192)*L192)*0.00220462*(1-M192)</f>
        <v>1.0306157576000001</v>
      </c>
      <c r="O192" s="57"/>
      <c r="P192" s="226">
        <f>P198*$N192</f>
        <v>0</v>
      </c>
      <c r="Q192" s="226">
        <f t="shared" ref="Q192:AA192" si="348">Q198*$N192</f>
        <v>0</v>
      </c>
      <c r="R192" s="226">
        <f t="shared" si="348"/>
        <v>515.30787880000003</v>
      </c>
      <c r="S192" s="226">
        <f t="shared" si="348"/>
        <v>3091.8472728000002</v>
      </c>
      <c r="T192" s="226">
        <f t="shared" si="348"/>
        <v>3091.8472728000002</v>
      </c>
      <c r="U192" s="226">
        <f t="shared" si="348"/>
        <v>3607.1551516000004</v>
      </c>
      <c r="V192" s="226">
        <f t="shared" si="348"/>
        <v>4637.7709092000005</v>
      </c>
      <c r="W192" s="226">
        <f t="shared" si="348"/>
        <v>4637.7709092000005</v>
      </c>
      <c r="X192" s="226">
        <f t="shared" si="348"/>
        <v>3091.8472728000002</v>
      </c>
      <c r="Y192" s="226">
        <f t="shared" si="348"/>
        <v>0</v>
      </c>
      <c r="Z192" s="226">
        <f t="shared" si="348"/>
        <v>0</v>
      </c>
      <c r="AA192" s="226">
        <f t="shared" si="348"/>
        <v>0</v>
      </c>
      <c r="AB192" s="227">
        <f t="shared" ref="AB192:AB197" si="349">SUM(P192:AA192)</f>
        <v>22673.5466672</v>
      </c>
      <c r="AC192" s="54"/>
      <c r="AD192" s="85">
        <v>5.0000000000000001E-3</v>
      </c>
      <c r="AE192" s="86"/>
      <c r="AF192" s="49">
        <v>0.31</v>
      </c>
      <c r="AG192" s="55">
        <v>0</v>
      </c>
      <c r="AH192" s="62">
        <f t="shared" ref="AH192:AH197" si="350">((SUM(AC192:AE192)*G192)*AF192)*0.00220462*(1-AG192)</f>
        <v>4.9548834500000001E-3</v>
      </c>
      <c r="AI192" s="226">
        <f>AI198*$AH192</f>
        <v>0</v>
      </c>
      <c r="AJ192" s="226">
        <f t="shared" ref="AJ192:AT192" si="351">AJ198*$AH192</f>
        <v>0</v>
      </c>
      <c r="AK192" s="226">
        <f t="shared" si="351"/>
        <v>2.4774417250000003</v>
      </c>
      <c r="AL192" s="226">
        <f t="shared" si="351"/>
        <v>14.86465035</v>
      </c>
      <c r="AM192" s="226">
        <f t="shared" si="351"/>
        <v>14.86465035</v>
      </c>
      <c r="AN192" s="226">
        <f t="shared" si="351"/>
        <v>17.342092075</v>
      </c>
      <c r="AO192" s="226">
        <f t="shared" si="351"/>
        <v>22.296975525000001</v>
      </c>
      <c r="AP192" s="226">
        <f t="shared" si="351"/>
        <v>22.296975525000001</v>
      </c>
      <c r="AQ192" s="226">
        <f t="shared" si="351"/>
        <v>14.86465035</v>
      </c>
      <c r="AR192" s="226">
        <f t="shared" si="351"/>
        <v>0</v>
      </c>
      <c r="AS192" s="226">
        <f t="shared" si="351"/>
        <v>0</v>
      </c>
      <c r="AT192" s="226">
        <f t="shared" si="351"/>
        <v>0</v>
      </c>
      <c r="AU192" s="227">
        <f t="shared" ref="AU192:AU197" si="352">SUM(AI192:AT192)</f>
        <v>109.00743589999999</v>
      </c>
      <c r="AV192" s="228">
        <f t="shared" ref="AV192:AV197" si="353">AU192+AB192</f>
        <v>22782.554103099999</v>
      </c>
    </row>
    <row r="193" spans="1:48" ht="15.6">
      <c r="A193" s="89" t="s">
        <v>159</v>
      </c>
      <c r="B193" s="49" t="s">
        <v>49</v>
      </c>
      <c r="C193" s="50" t="s">
        <v>50</v>
      </c>
      <c r="D193" s="50" t="s">
        <v>51</v>
      </c>
      <c r="E193" s="50" t="s">
        <v>51</v>
      </c>
      <c r="F193" s="49">
        <v>2024</v>
      </c>
      <c r="G193" s="51">
        <v>1450</v>
      </c>
      <c r="H193" s="51" t="s">
        <v>66</v>
      </c>
      <c r="I193" s="52"/>
      <c r="J193" s="53"/>
      <c r="K193" s="83">
        <v>1.04</v>
      </c>
      <c r="L193" s="49">
        <v>0.31</v>
      </c>
      <c r="M193" s="55">
        <v>0</v>
      </c>
      <c r="N193" s="56">
        <f t="shared" si="347"/>
        <v>1.0306157576000001</v>
      </c>
      <c r="O193" s="57"/>
      <c r="P193" s="226">
        <f>P198*$N193</f>
        <v>0</v>
      </c>
      <c r="Q193" s="226">
        <f t="shared" ref="Q193:AA193" si="354">Q198*$N193</f>
        <v>0</v>
      </c>
      <c r="R193" s="226">
        <f t="shared" si="354"/>
        <v>515.30787880000003</v>
      </c>
      <c r="S193" s="226">
        <f t="shared" si="354"/>
        <v>3091.8472728000002</v>
      </c>
      <c r="T193" s="226">
        <f t="shared" si="354"/>
        <v>3091.8472728000002</v>
      </c>
      <c r="U193" s="226">
        <f t="shared" si="354"/>
        <v>3607.1551516000004</v>
      </c>
      <c r="V193" s="226">
        <f t="shared" si="354"/>
        <v>4637.7709092000005</v>
      </c>
      <c r="W193" s="226">
        <f t="shared" si="354"/>
        <v>4637.7709092000005</v>
      </c>
      <c r="X193" s="226">
        <f t="shared" si="354"/>
        <v>3091.8472728000002</v>
      </c>
      <c r="Y193" s="226">
        <f t="shared" si="354"/>
        <v>0</v>
      </c>
      <c r="Z193" s="226">
        <f t="shared" si="354"/>
        <v>0</v>
      </c>
      <c r="AA193" s="226">
        <f t="shared" si="354"/>
        <v>0</v>
      </c>
      <c r="AB193" s="227">
        <f t="shared" si="349"/>
        <v>22673.5466672</v>
      </c>
      <c r="AC193" s="54"/>
      <c r="AD193" s="85">
        <v>5.0000000000000001E-3</v>
      </c>
      <c r="AE193" s="86"/>
      <c r="AF193" s="49">
        <v>0.31</v>
      </c>
      <c r="AG193" s="55">
        <v>0</v>
      </c>
      <c r="AH193" s="62">
        <f t="shared" si="350"/>
        <v>4.9548834500000001E-3</v>
      </c>
      <c r="AI193" s="226">
        <f>AI198*$AH193</f>
        <v>0</v>
      </c>
      <c r="AJ193" s="226">
        <f t="shared" ref="AJ193:AT193" si="355">AJ198*$AH193</f>
        <v>0</v>
      </c>
      <c r="AK193" s="226">
        <f t="shared" si="355"/>
        <v>2.4774417250000003</v>
      </c>
      <c r="AL193" s="226">
        <f t="shared" si="355"/>
        <v>14.86465035</v>
      </c>
      <c r="AM193" s="226">
        <f t="shared" si="355"/>
        <v>14.86465035</v>
      </c>
      <c r="AN193" s="226">
        <f t="shared" si="355"/>
        <v>17.342092075</v>
      </c>
      <c r="AO193" s="226">
        <f t="shared" si="355"/>
        <v>22.296975525000001</v>
      </c>
      <c r="AP193" s="226">
        <f t="shared" si="355"/>
        <v>22.296975525000001</v>
      </c>
      <c r="AQ193" s="226">
        <f t="shared" si="355"/>
        <v>14.86465035</v>
      </c>
      <c r="AR193" s="226">
        <f t="shared" si="355"/>
        <v>0</v>
      </c>
      <c r="AS193" s="226">
        <f t="shared" si="355"/>
        <v>0</v>
      </c>
      <c r="AT193" s="226">
        <f t="shared" si="355"/>
        <v>0</v>
      </c>
      <c r="AU193" s="227">
        <f t="shared" si="352"/>
        <v>109.00743589999999</v>
      </c>
      <c r="AV193" s="228">
        <f t="shared" si="353"/>
        <v>22782.554103099999</v>
      </c>
    </row>
    <row r="194" spans="1:48" ht="15.6">
      <c r="A194" s="89" t="s">
        <v>159</v>
      </c>
      <c r="B194" s="49" t="s">
        <v>49</v>
      </c>
      <c r="C194" s="50" t="s">
        <v>50</v>
      </c>
      <c r="D194" s="50" t="s">
        <v>51</v>
      </c>
      <c r="E194" s="50" t="s">
        <v>51</v>
      </c>
      <c r="F194" s="49">
        <v>2024</v>
      </c>
      <c r="G194" s="51">
        <v>1450</v>
      </c>
      <c r="H194" s="51" t="s">
        <v>66</v>
      </c>
      <c r="I194" s="52"/>
      <c r="J194" s="53"/>
      <c r="K194" s="54">
        <v>1.04</v>
      </c>
      <c r="L194" s="49">
        <v>0.31</v>
      </c>
      <c r="M194" s="55">
        <v>0</v>
      </c>
      <c r="N194" s="56">
        <f t="shared" si="347"/>
        <v>1.0306157576000001</v>
      </c>
      <c r="O194" s="57"/>
      <c r="P194" s="226">
        <f>P198*$N194</f>
        <v>0</v>
      </c>
      <c r="Q194" s="226">
        <f>Q198*$N194</f>
        <v>0</v>
      </c>
      <c r="R194" s="226">
        <f>R198*$N194</f>
        <v>515.30787880000003</v>
      </c>
      <c r="S194" s="226">
        <f>S198*$N194</f>
        <v>3091.8472728000002</v>
      </c>
      <c r="T194" s="226">
        <f t="shared" ref="T194:AA194" si="356">T198*$N194</f>
        <v>3091.8472728000002</v>
      </c>
      <c r="U194" s="226">
        <f t="shared" si="356"/>
        <v>3607.1551516000004</v>
      </c>
      <c r="V194" s="226">
        <f t="shared" si="356"/>
        <v>4637.7709092000005</v>
      </c>
      <c r="W194" s="226">
        <f t="shared" si="356"/>
        <v>4637.7709092000005</v>
      </c>
      <c r="X194" s="226">
        <f t="shared" si="356"/>
        <v>3091.8472728000002</v>
      </c>
      <c r="Y194" s="226">
        <f t="shared" si="356"/>
        <v>0</v>
      </c>
      <c r="Z194" s="226">
        <f t="shared" si="356"/>
        <v>0</v>
      </c>
      <c r="AA194" s="226">
        <f t="shared" si="356"/>
        <v>0</v>
      </c>
      <c r="AB194" s="227">
        <f t="shared" si="349"/>
        <v>22673.5466672</v>
      </c>
      <c r="AC194" s="54"/>
      <c r="AD194" s="85">
        <v>5.0000000000000001E-3</v>
      </c>
      <c r="AE194" s="86"/>
      <c r="AF194" s="49">
        <v>0.31</v>
      </c>
      <c r="AG194" s="55">
        <v>0</v>
      </c>
      <c r="AH194" s="62">
        <f t="shared" si="350"/>
        <v>4.9548834500000001E-3</v>
      </c>
      <c r="AI194" s="226">
        <f>AI198*$AH194</f>
        <v>0</v>
      </c>
      <c r="AJ194" s="226">
        <f t="shared" ref="AJ194:AT194" si="357">AJ198*$AH194</f>
        <v>0</v>
      </c>
      <c r="AK194" s="226">
        <f t="shared" si="357"/>
        <v>2.4774417250000003</v>
      </c>
      <c r="AL194" s="226">
        <f t="shared" si="357"/>
        <v>14.86465035</v>
      </c>
      <c r="AM194" s="226">
        <f t="shared" si="357"/>
        <v>14.86465035</v>
      </c>
      <c r="AN194" s="226">
        <f t="shared" si="357"/>
        <v>17.342092075</v>
      </c>
      <c r="AO194" s="226">
        <f t="shared" si="357"/>
        <v>22.296975525000001</v>
      </c>
      <c r="AP194" s="226">
        <f t="shared" si="357"/>
        <v>22.296975525000001</v>
      </c>
      <c r="AQ194" s="226">
        <f t="shared" si="357"/>
        <v>14.86465035</v>
      </c>
      <c r="AR194" s="226">
        <f t="shared" si="357"/>
        <v>0</v>
      </c>
      <c r="AS194" s="226">
        <f t="shared" si="357"/>
        <v>0</v>
      </c>
      <c r="AT194" s="226">
        <f t="shared" si="357"/>
        <v>0</v>
      </c>
      <c r="AU194" s="227">
        <f t="shared" si="352"/>
        <v>109.00743589999999</v>
      </c>
      <c r="AV194" s="228">
        <f t="shared" si="353"/>
        <v>22782.554103099999</v>
      </c>
    </row>
    <row r="195" spans="1:48" ht="15.6">
      <c r="A195" s="89" t="s">
        <v>159</v>
      </c>
      <c r="B195" s="49" t="s">
        <v>49</v>
      </c>
      <c r="C195" s="50" t="s">
        <v>50</v>
      </c>
      <c r="D195" s="50" t="s">
        <v>51</v>
      </c>
      <c r="E195" s="50" t="s">
        <v>51</v>
      </c>
      <c r="F195" s="49">
        <v>2024</v>
      </c>
      <c r="G195" s="51">
        <v>1450</v>
      </c>
      <c r="H195" s="51" t="s">
        <v>66</v>
      </c>
      <c r="I195" s="52"/>
      <c r="J195" s="53"/>
      <c r="K195" s="54">
        <v>1.04</v>
      </c>
      <c r="L195" s="49">
        <v>0.31</v>
      </c>
      <c r="M195" s="55">
        <v>0</v>
      </c>
      <c r="N195" s="56">
        <f t="shared" si="347"/>
        <v>1.0306157576000001</v>
      </c>
      <c r="O195" s="57"/>
      <c r="P195" s="226">
        <f>P198*$N195</f>
        <v>0</v>
      </c>
      <c r="Q195" s="226">
        <f>Q198*$N195</f>
        <v>0</v>
      </c>
      <c r="R195" s="226">
        <f>R198*$N195</f>
        <v>515.30787880000003</v>
      </c>
      <c r="S195" s="226">
        <f>S198*$N195</f>
        <v>3091.8472728000002</v>
      </c>
      <c r="T195" s="226">
        <f t="shared" ref="T195:AA195" si="358">T198*$N195</f>
        <v>3091.8472728000002</v>
      </c>
      <c r="U195" s="226">
        <f t="shared" si="358"/>
        <v>3607.1551516000004</v>
      </c>
      <c r="V195" s="226">
        <f t="shared" si="358"/>
        <v>4637.7709092000005</v>
      </c>
      <c r="W195" s="226">
        <f t="shared" si="358"/>
        <v>4637.7709092000005</v>
      </c>
      <c r="X195" s="226">
        <f t="shared" si="358"/>
        <v>3091.8472728000002</v>
      </c>
      <c r="Y195" s="226">
        <f t="shared" si="358"/>
        <v>0</v>
      </c>
      <c r="Z195" s="226">
        <f t="shared" si="358"/>
        <v>0</v>
      </c>
      <c r="AA195" s="226">
        <f t="shared" si="358"/>
        <v>0</v>
      </c>
      <c r="AB195" s="227">
        <f t="shared" si="349"/>
        <v>22673.5466672</v>
      </c>
      <c r="AC195" s="54"/>
      <c r="AD195" s="85">
        <v>5.0000000000000001E-3</v>
      </c>
      <c r="AE195" s="86"/>
      <c r="AF195" s="49">
        <v>0.31</v>
      </c>
      <c r="AG195" s="55">
        <v>0</v>
      </c>
      <c r="AH195" s="62">
        <f t="shared" si="350"/>
        <v>4.9548834500000001E-3</v>
      </c>
      <c r="AI195" s="226">
        <f>AI198*$AH195</f>
        <v>0</v>
      </c>
      <c r="AJ195" s="226">
        <f t="shared" ref="AJ195:AT195" si="359">AJ198*$AH195</f>
        <v>0</v>
      </c>
      <c r="AK195" s="226">
        <f t="shared" si="359"/>
        <v>2.4774417250000003</v>
      </c>
      <c r="AL195" s="226">
        <f t="shared" si="359"/>
        <v>14.86465035</v>
      </c>
      <c r="AM195" s="226">
        <f t="shared" si="359"/>
        <v>14.86465035</v>
      </c>
      <c r="AN195" s="226">
        <f t="shared" si="359"/>
        <v>17.342092075</v>
      </c>
      <c r="AO195" s="226">
        <f t="shared" si="359"/>
        <v>22.296975525000001</v>
      </c>
      <c r="AP195" s="226">
        <f t="shared" si="359"/>
        <v>22.296975525000001</v>
      </c>
      <c r="AQ195" s="226">
        <f t="shared" si="359"/>
        <v>14.86465035</v>
      </c>
      <c r="AR195" s="226">
        <f t="shared" si="359"/>
        <v>0</v>
      </c>
      <c r="AS195" s="226">
        <f t="shared" si="359"/>
        <v>0</v>
      </c>
      <c r="AT195" s="226">
        <f t="shared" si="359"/>
        <v>0</v>
      </c>
      <c r="AU195" s="227">
        <f t="shared" si="352"/>
        <v>109.00743589999999</v>
      </c>
      <c r="AV195" s="228">
        <f t="shared" si="353"/>
        <v>22782.554103099999</v>
      </c>
    </row>
    <row r="196" spans="1:48" ht="15.6">
      <c r="A196" s="89" t="s">
        <v>159</v>
      </c>
      <c r="B196" s="49" t="s">
        <v>52</v>
      </c>
      <c r="C196" s="49" t="s">
        <v>53</v>
      </c>
      <c r="D196" s="50" t="s">
        <v>88</v>
      </c>
      <c r="E196" s="50" t="s">
        <v>146</v>
      </c>
      <c r="F196" s="49">
        <v>2024</v>
      </c>
      <c r="G196" s="51">
        <v>148</v>
      </c>
      <c r="H196" s="51">
        <v>3</v>
      </c>
      <c r="I196" s="52">
        <v>2029</v>
      </c>
      <c r="J196" s="53">
        <f>I196+2</f>
        <v>2031</v>
      </c>
      <c r="K196" s="83">
        <v>3.22</v>
      </c>
      <c r="L196" s="49">
        <v>0.39</v>
      </c>
      <c r="M196" s="55">
        <v>0.1</v>
      </c>
      <c r="N196" s="56">
        <f t="shared" si="347"/>
        <v>0.36877243122720005</v>
      </c>
      <c r="O196" s="57"/>
      <c r="P196" s="226">
        <f>P198*$N196*0.66667</f>
        <v>0</v>
      </c>
      <c r="Q196" s="226">
        <f>Q198*$N196*0.66667</f>
        <v>0</v>
      </c>
      <c r="R196" s="226">
        <f>R198*$N196*0.66667</f>
        <v>122.92475836311873</v>
      </c>
      <c r="S196" s="226">
        <f>S198*$N196*0.66667</f>
        <v>737.54855017871239</v>
      </c>
      <c r="T196" s="226">
        <f t="shared" ref="T196:AA196" si="360">T198*$N196*0.66667</f>
        <v>737.54855017871239</v>
      </c>
      <c r="U196" s="226">
        <f t="shared" si="360"/>
        <v>860.47330854183099</v>
      </c>
      <c r="V196" s="226">
        <f t="shared" si="360"/>
        <v>1106.3228252680685</v>
      </c>
      <c r="W196" s="226">
        <f t="shared" si="360"/>
        <v>1106.3228252680685</v>
      </c>
      <c r="X196" s="226">
        <f t="shared" si="360"/>
        <v>737.54855017871239</v>
      </c>
      <c r="Y196" s="226">
        <f t="shared" si="360"/>
        <v>0</v>
      </c>
      <c r="Z196" s="226">
        <f t="shared" si="360"/>
        <v>0</v>
      </c>
      <c r="AA196" s="226">
        <f t="shared" si="360"/>
        <v>0</v>
      </c>
      <c r="AB196" s="227">
        <f t="shared" si="349"/>
        <v>5408.6893679772238</v>
      </c>
      <c r="AC196" s="54">
        <v>7.0000000000000007E-2</v>
      </c>
      <c r="AD196" s="60"/>
      <c r="AE196" s="232"/>
      <c r="AF196" s="49">
        <v>0.39</v>
      </c>
      <c r="AG196" s="55">
        <v>0.3</v>
      </c>
      <c r="AH196" s="62">
        <f t="shared" si="350"/>
        <v>6.2352826536000005E-3</v>
      </c>
      <c r="AI196" s="226">
        <f>AI198*$AH196*0.66667</f>
        <v>0</v>
      </c>
      <c r="AJ196" s="226">
        <f t="shared" ref="AJ196:AT196" si="361">AJ198*$AH196*0.66667</f>
        <v>0</v>
      </c>
      <c r="AK196" s="226">
        <f t="shared" si="361"/>
        <v>2.078437943337756</v>
      </c>
      <c r="AL196" s="226">
        <f t="shared" si="361"/>
        <v>12.470627660026535</v>
      </c>
      <c r="AM196" s="226">
        <f t="shared" si="361"/>
        <v>12.470627660026535</v>
      </c>
      <c r="AN196" s="226">
        <f t="shared" si="361"/>
        <v>14.549065603364292</v>
      </c>
      <c r="AO196" s="226">
        <f t="shared" si="361"/>
        <v>18.705941490039805</v>
      </c>
      <c r="AP196" s="226">
        <f t="shared" si="361"/>
        <v>18.705941490039805</v>
      </c>
      <c r="AQ196" s="226">
        <f t="shared" si="361"/>
        <v>12.470627660026535</v>
      </c>
      <c r="AR196" s="226">
        <f t="shared" si="361"/>
        <v>0</v>
      </c>
      <c r="AS196" s="226">
        <f t="shared" si="361"/>
        <v>0</v>
      </c>
      <c r="AT196" s="226">
        <f t="shared" si="361"/>
        <v>0</v>
      </c>
      <c r="AU196" s="227">
        <f t="shared" si="352"/>
        <v>91.451269506861266</v>
      </c>
      <c r="AV196" s="228">
        <f t="shared" si="353"/>
        <v>5500.1406374840853</v>
      </c>
    </row>
    <row r="197" spans="1:48" ht="15.6">
      <c r="A197" s="89" t="s">
        <v>159</v>
      </c>
      <c r="B197" s="49" t="s">
        <v>52</v>
      </c>
      <c r="C197" s="49" t="s">
        <v>53</v>
      </c>
      <c r="D197" s="50" t="s">
        <v>88</v>
      </c>
      <c r="E197" s="50" t="s">
        <v>146</v>
      </c>
      <c r="F197" s="49">
        <v>2024</v>
      </c>
      <c r="G197" s="51">
        <v>148</v>
      </c>
      <c r="H197" s="51">
        <v>3</v>
      </c>
      <c r="I197" s="52">
        <v>2029</v>
      </c>
      <c r="J197" s="53">
        <f>I197+2</f>
        <v>2031</v>
      </c>
      <c r="K197" s="83">
        <v>3.22</v>
      </c>
      <c r="L197" s="49">
        <v>0.39</v>
      </c>
      <c r="M197" s="55">
        <v>0.1</v>
      </c>
      <c r="N197" s="56">
        <f t="shared" si="347"/>
        <v>0.36877243122720005</v>
      </c>
      <c r="O197" s="57"/>
      <c r="P197" s="226">
        <f>P198*$N197*0.66667</f>
        <v>0</v>
      </c>
      <c r="Q197" s="226">
        <f>Q198*$N197*0.66667</f>
        <v>0</v>
      </c>
      <c r="R197" s="226">
        <f>R198*$N197*0.66667</f>
        <v>122.92475836311873</v>
      </c>
      <c r="S197" s="226">
        <f>S198*$N197*0.66667</f>
        <v>737.54855017871239</v>
      </c>
      <c r="T197" s="226">
        <f t="shared" ref="T197:AA197" si="362">T198*$N197*0.66667</f>
        <v>737.54855017871239</v>
      </c>
      <c r="U197" s="226">
        <f t="shared" si="362"/>
        <v>860.47330854183099</v>
      </c>
      <c r="V197" s="226">
        <f t="shared" si="362"/>
        <v>1106.3228252680685</v>
      </c>
      <c r="W197" s="226">
        <f t="shared" si="362"/>
        <v>1106.3228252680685</v>
      </c>
      <c r="X197" s="226">
        <f t="shared" si="362"/>
        <v>737.54855017871239</v>
      </c>
      <c r="Y197" s="226">
        <f t="shared" si="362"/>
        <v>0</v>
      </c>
      <c r="Z197" s="226">
        <f t="shared" si="362"/>
        <v>0</v>
      </c>
      <c r="AA197" s="226">
        <f t="shared" si="362"/>
        <v>0</v>
      </c>
      <c r="AB197" s="227">
        <f t="shared" si="349"/>
        <v>5408.6893679772238</v>
      </c>
      <c r="AC197" s="54">
        <v>7.0000000000000007E-2</v>
      </c>
      <c r="AD197" s="60"/>
      <c r="AE197" s="232"/>
      <c r="AF197" s="49">
        <v>0.39</v>
      </c>
      <c r="AG197" s="55">
        <v>0.3</v>
      </c>
      <c r="AH197" s="62">
        <f t="shared" si="350"/>
        <v>6.2352826536000005E-3</v>
      </c>
      <c r="AI197" s="226">
        <f>AI198*$AH197*0.66667</f>
        <v>0</v>
      </c>
      <c r="AJ197" s="226">
        <f t="shared" ref="AJ197:AT197" si="363">AJ198*$AH197*0.66667</f>
        <v>0</v>
      </c>
      <c r="AK197" s="226">
        <f t="shared" si="363"/>
        <v>2.078437943337756</v>
      </c>
      <c r="AL197" s="226">
        <f t="shared" si="363"/>
        <v>12.470627660026535</v>
      </c>
      <c r="AM197" s="226">
        <f t="shared" si="363"/>
        <v>12.470627660026535</v>
      </c>
      <c r="AN197" s="226">
        <f t="shared" si="363"/>
        <v>14.549065603364292</v>
      </c>
      <c r="AO197" s="226">
        <f t="shared" si="363"/>
        <v>18.705941490039805</v>
      </c>
      <c r="AP197" s="226">
        <f t="shared" si="363"/>
        <v>18.705941490039805</v>
      </c>
      <c r="AQ197" s="226">
        <f t="shared" si="363"/>
        <v>12.470627660026535</v>
      </c>
      <c r="AR197" s="226">
        <f t="shared" si="363"/>
        <v>0</v>
      </c>
      <c r="AS197" s="226">
        <f t="shared" si="363"/>
        <v>0</v>
      </c>
      <c r="AT197" s="226">
        <f t="shared" si="363"/>
        <v>0</v>
      </c>
      <c r="AU197" s="227">
        <f t="shared" si="352"/>
        <v>91.451269506861266</v>
      </c>
      <c r="AV197" s="228">
        <f t="shared" si="353"/>
        <v>5500.1406374840853</v>
      </c>
    </row>
    <row r="198" spans="1:48" ht="30">
      <c r="A198" s="64" t="s">
        <v>160</v>
      </c>
      <c r="B198" s="65"/>
      <c r="C198" s="65" t="s">
        <v>57</v>
      </c>
      <c r="D198" s="66">
        <v>0.66700000000000004</v>
      </c>
      <c r="E198" s="67"/>
      <c r="F198" s="65"/>
      <c r="G198" s="68"/>
      <c r="H198" s="68"/>
      <c r="I198" s="69"/>
      <c r="J198" s="70"/>
      <c r="K198" s="71"/>
      <c r="L198" s="65"/>
      <c r="M198" s="66"/>
      <c r="N198" s="72"/>
      <c r="O198" s="73" t="s">
        <v>58</v>
      </c>
      <c r="P198" s="229"/>
      <c r="Q198" s="229"/>
      <c r="R198" s="229">
        <v>500</v>
      </c>
      <c r="S198" s="229">
        <v>3000</v>
      </c>
      <c r="T198" s="229">
        <v>3000</v>
      </c>
      <c r="U198" s="229">
        <v>3500</v>
      </c>
      <c r="V198" s="229">
        <v>4500</v>
      </c>
      <c r="W198" s="229">
        <v>4500</v>
      </c>
      <c r="X198" s="229">
        <v>3000</v>
      </c>
      <c r="Y198" s="229"/>
      <c r="Z198" s="229"/>
      <c r="AA198" s="229"/>
      <c r="AB198" s="230"/>
      <c r="AC198" s="71"/>
      <c r="AD198" s="76"/>
      <c r="AE198" s="76"/>
      <c r="AF198" s="65"/>
      <c r="AG198" s="66"/>
      <c r="AH198" s="77"/>
      <c r="AI198" s="229">
        <f t="shared" ref="AI198:AT198" si="364">P198</f>
        <v>0</v>
      </c>
      <c r="AJ198" s="229">
        <f t="shared" si="364"/>
        <v>0</v>
      </c>
      <c r="AK198" s="229">
        <f t="shared" si="364"/>
        <v>500</v>
      </c>
      <c r="AL198" s="229">
        <f t="shared" si="364"/>
        <v>3000</v>
      </c>
      <c r="AM198" s="229">
        <f t="shared" si="364"/>
        <v>3000</v>
      </c>
      <c r="AN198" s="229">
        <f t="shared" si="364"/>
        <v>3500</v>
      </c>
      <c r="AO198" s="229">
        <f t="shared" si="364"/>
        <v>4500</v>
      </c>
      <c r="AP198" s="229">
        <f t="shared" si="364"/>
        <v>4500</v>
      </c>
      <c r="AQ198" s="229">
        <f t="shared" si="364"/>
        <v>3000</v>
      </c>
      <c r="AR198" s="229">
        <f t="shared" si="364"/>
        <v>0</v>
      </c>
      <c r="AS198" s="229">
        <f t="shared" si="364"/>
        <v>0</v>
      </c>
      <c r="AT198" s="229">
        <f t="shared" si="364"/>
        <v>0</v>
      </c>
      <c r="AU198" s="230"/>
      <c r="AV198" s="231"/>
    </row>
    <row r="199" spans="1:48" ht="15.6">
      <c r="A199" s="89" t="s">
        <v>161</v>
      </c>
      <c r="B199" s="49" t="s">
        <v>49</v>
      </c>
      <c r="C199" s="50" t="s">
        <v>50</v>
      </c>
      <c r="D199" s="50" t="s">
        <v>65</v>
      </c>
      <c r="E199" s="50" t="s">
        <v>65</v>
      </c>
      <c r="F199" s="49">
        <v>2024</v>
      </c>
      <c r="G199" s="51">
        <v>1450</v>
      </c>
      <c r="H199" s="51" t="s">
        <v>66</v>
      </c>
      <c r="I199" s="81"/>
      <c r="J199" s="82"/>
      <c r="K199" s="83">
        <v>1.04</v>
      </c>
      <c r="L199" s="49">
        <v>0.31</v>
      </c>
      <c r="M199" s="55">
        <v>0</v>
      </c>
      <c r="N199" s="56">
        <f t="shared" ref="N199:N204" si="365">((K199*G199)*L199)*0.00220462*(1-M199)</f>
        <v>1.0306157576000001</v>
      </c>
      <c r="O199" s="80"/>
      <c r="P199" s="226">
        <f>P205*$N199</f>
        <v>0</v>
      </c>
      <c r="Q199" s="226">
        <f t="shared" ref="Q199:AA199" si="366">Q205*$N199</f>
        <v>0</v>
      </c>
      <c r="R199" s="226">
        <f t="shared" si="366"/>
        <v>0</v>
      </c>
      <c r="S199" s="226">
        <f t="shared" si="366"/>
        <v>0</v>
      </c>
      <c r="T199" s="226">
        <f t="shared" si="366"/>
        <v>0</v>
      </c>
      <c r="U199" s="226">
        <f t="shared" si="366"/>
        <v>0</v>
      </c>
      <c r="V199" s="226">
        <f t="shared" si="366"/>
        <v>0</v>
      </c>
      <c r="W199" s="226">
        <f t="shared" si="366"/>
        <v>0</v>
      </c>
      <c r="X199" s="226">
        <f t="shared" si="366"/>
        <v>0</v>
      </c>
      <c r="Y199" s="226">
        <f t="shared" si="366"/>
        <v>1803.5775758000002</v>
      </c>
      <c r="Z199" s="226">
        <f t="shared" si="366"/>
        <v>3607.1551516000004</v>
      </c>
      <c r="AA199" s="226">
        <f t="shared" si="366"/>
        <v>3607.1551516000004</v>
      </c>
      <c r="AB199" s="227">
        <f t="shared" ref="AB199:AB204" si="367">SUM(P199:AA199)</f>
        <v>9017.8878790000017</v>
      </c>
      <c r="AC199" s="83"/>
      <c r="AD199" s="85">
        <v>5.0000000000000001E-3</v>
      </c>
      <c r="AE199" s="86"/>
      <c r="AF199" s="49">
        <v>0.31</v>
      </c>
      <c r="AG199" s="55">
        <v>0</v>
      </c>
      <c r="AH199" s="62">
        <f t="shared" ref="AH199:AH204" si="368">((SUM(AC199:AE199)*G199)*AF199)*0.00220462*(1-AG199)</f>
        <v>4.9548834500000001E-3</v>
      </c>
      <c r="AI199" s="226">
        <f>AI205*$AH199</f>
        <v>0</v>
      </c>
      <c r="AJ199" s="226">
        <f t="shared" ref="AJ199:AT199" si="369">AJ205*$AH199</f>
        <v>0</v>
      </c>
      <c r="AK199" s="226">
        <f t="shared" si="369"/>
        <v>0</v>
      </c>
      <c r="AL199" s="226">
        <f t="shared" si="369"/>
        <v>0</v>
      </c>
      <c r="AM199" s="226">
        <f t="shared" si="369"/>
        <v>0</v>
      </c>
      <c r="AN199" s="226">
        <f t="shared" si="369"/>
        <v>0</v>
      </c>
      <c r="AO199" s="226">
        <f t="shared" si="369"/>
        <v>0</v>
      </c>
      <c r="AP199" s="226">
        <f t="shared" si="369"/>
        <v>0</v>
      </c>
      <c r="AQ199" s="226">
        <f t="shared" si="369"/>
        <v>0</v>
      </c>
      <c r="AR199" s="226">
        <f t="shared" si="369"/>
        <v>8.6710460375</v>
      </c>
      <c r="AS199" s="226">
        <f t="shared" si="369"/>
        <v>17.342092075</v>
      </c>
      <c r="AT199" s="226">
        <f t="shared" si="369"/>
        <v>17.342092075</v>
      </c>
      <c r="AU199" s="227">
        <f t="shared" ref="AU199:AU204" si="370">SUM(AI199:AT199)</f>
        <v>43.355230187499998</v>
      </c>
      <c r="AV199" s="228">
        <f t="shared" ref="AV199:AV204" si="371">AU199+AB199</f>
        <v>9061.2431091875023</v>
      </c>
    </row>
    <row r="200" spans="1:48" ht="15.6">
      <c r="A200" s="89" t="s">
        <v>161</v>
      </c>
      <c r="B200" s="49" t="s">
        <v>49</v>
      </c>
      <c r="C200" s="50" t="s">
        <v>50</v>
      </c>
      <c r="D200" s="50" t="s">
        <v>65</v>
      </c>
      <c r="E200" s="50" t="s">
        <v>65</v>
      </c>
      <c r="F200" s="49">
        <v>2024</v>
      </c>
      <c r="G200" s="51">
        <v>1450</v>
      </c>
      <c r="H200" s="51" t="s">
        <v>66</v>
      </c>
      <c r="I200" s="81"/>
      <c r="J200" s="82"/>
      <c r="K200" s="83">
        <v>1.04</v>
      </c>
      <c r="L200" s="49">
        <v>0.31</v>
      </c>
      <c r="M200" s="55">
        <v>0</v>
      </c>
      <c r="N200" s="56">
        <f t="shared" si="365"/>
        <v>1.0306157576000001</v>
      </c>
      <c r="O200" s="80"/>
      <c r="P200" s="226">
        <f>P205*$N200</f>
        <v>0</v>
      </c>
      <c r="Q200" s="226">
        <f t="shared" ref="Q200:AA200" si="372">Q205*$N200</f>
        <v>0</v>
      </c>
      <c r="R200" s="226">
        <f t="shared" si="372"/>
        <v>0</v>
      </c>
      <c r="S200" s="226">
        <f t="shared" si="372"/>
        <v>0</v>
      </c>
      <c r="T200" s="226">
        <f t="shared" si="372"/>
        <v>0</v>
      </c>
      <c r="U200" s="226">
        <f t="shared" si="372"/>
        <v>0</v>
      </c>
      <c r="V200" s="226">
        <f t="shared" si="372"/>
        <v>0</v>
      </c>
      <c r="W200" s="226">
        <f t="shared" si="372"/>
        <v>0</v>
      </c>
      <c r="X200" s="226">
        <f t="shared" si="372"/>
        <v>0</v>
      </c>
      <c r="Y200" s="226">
        <f t="shared" si="372"/>
        <v>1803.5775758000002</v>
      </c>
      <c r="Z200" s="226">
        <f t="shared" si="372"/>
        <v>3607.1551516000004</v>
      </c>
      <c r="AA200" s="226">
        <f t="shared" si="372"/>
        <v>3607.1551516000004</v>
      </c>
      <c r="AB200" s="227">
        <f t="shared" si="367"/>
        <v>9017.8878790000017</v>
      </c>
      <c r="AC200" s="83"/>
      <c r="AD200" s="85">
        <v>5.0000000000000001E-3</v>
      </c>
      <c r="AE200" s="86"/>
      <c r="AF200" s="49">
        <v>0.31</v>
      </c>
      <c r="AG200" s="55">
        <v>0</v>
      </c>
      <c r="AH200" s="62">
        <f t="shared" si="368"/>
        <v>4.9548834500000001E-3</v>
      </c>
      <c r="AI200" s="226">
        <f>AI205*$AH200</f>
        <v>0</v>
      </c>
      <c r="AJ200" s="226">
        <f t="shared" ref="AJ200:AT200" si="373">AJ205*$AH200</f>
        <v>0</v>
      </c>
      <c r="AK200" s="226">
        <f t="shared" si="373"/>
        <v>0</v>
      </c>
      <c r="AL200" s="226">
        <f t="shared" si="373"/>
        <v>0</v>
      </c>
      <c r="AM200" s="226">
        <f t="shared" si="373"/>
        <v>0</v>
      </c>
      <c r="AN200" s="226">
        <f t="shared" si="373"/>
        <v>0</v>
      </c>
      <c r="AO200" s="226">
        <f t="shared" si="373"/>
        <v>0</v>
      </c>
      <c r="AP200" s="226">
        <f t="shared" si="373"/>
        <v>0</v>
      </c>
      <c r="AQ200" s="226">
        <f t="shared" si="373"/>
        <v>0</v>
      </c>
      <c r="AR200" s="226">
        <f t="shared" si="373"/>
        <v>8.6710460375</v>
      </c>
      <c r="AS200" s="226">
        <f t="shared" si="373"/>
        <v>17.342092075</v>
      </c>
      <c r="AT200" s="226">
        <f t="shared" si="373"/>
        <v>17.342092075</v>
      </c>
      <c r="AU200" s="227">
        <f t="shared" si="370"/>
        <v>43.355230187499998</v>
      </c>
      <c r="AV200" s="228">
        <f t="shared" si="371"/>
        <v>9061.2431091875023</v>
      </c>
    </row>
    <row r="201" spans="1:48" ht="15.6">
      <c r="A201" s="89" t="s">
        <v>161</v>
      </c>
      <c r="B201" s="49" t="s">
        <v>49</v>
      </c>
      <c r="C201" s="50" t="s">
        <v>50</v>
      </c>
      <c r="D201" s="50" t="s">
        <v>65</v>
      </c>
      <c r="E201" s="50" t="s">
        <v>65</v>
      </c>
      <c r="F201" s="49">
        <v>2024</v>
      </c>
      <c r="G201" s="51">
        <v>1450</v>
      </c>
      <c r="H201" s="51" t="s">
        <v>66</v>
      </c>
      <c r="I201" s="81"/>
      <c r="J201" s="82"/>
      <c r="K201" s="54">
        <v>1.04</v>
      </c>
      <c r="L201" s="49">
        <v>0.31</v>
      </c>
      <c r="M201" s="55">
        <v>0</v>
      </c>
      <c r="N201" s="56">
        <f t="shared" si="365"/>
        <v>1.0306157576000001</v>
      </c>
      <c r="O201" s="80"/>
      <c r="P201" s="226">
        <f>P205*$N201</f>
        <v>0</v>
      </c>
      <c r="Q201" s="226">
        <f>Q205*$N201</f>
        <v>0</v>
      </c>
      <c r="R201" s="226">
        <f>R205*$N201</f>
        <v>0</v>
      </c>
      <c r="S201" s="226">
        <f>S205*$N201</f>
        <v>0</v>
      </c>
      <c r="T201" s="226">
        <f t="shared" ref="T201:AA201" si="374">T205*$N201</f>
        <v>0</v>
      </c>
      <c r="U201" s="226">
        <f t="shared" si="374"/>
        <v>0</v>
      </c>
      <c r="V201" s="226">
        <f t="shared" si="374"/>
        <v>0</v>
      </c>
      <c r="W201" s="226">
        <f t="shared" si="374"/>
        <v>0</v>
      </c>
      <c r="X201" s="226">
        <f t="shared" si="374"/>
        <v>0</v>
      </c>
      <c r="Y201" s="226">
        <f t="shared" si="374"/>
        <v>1803.5775758000002</v>
      </c>
      <c r="Z201" s="226">
        <f t="shared" si="374"/>
        <v>3607.1551516000004</v>
      </c>
      <c r="AA201" s="226">
        <f t="shared" si="374"/>
        <v>3607.1551516000004</v>
      </c>
      <c r="AB201" s="227">
        <f t="shared" si="367"/>
        <v>9017.8878790000017</v>
      </c>
      <c r="AC201" s="83"/>
      <c r="AD201" s="85">
        <v>5.0000000000000001E-3</v>
      </c>
      <c r="AE201" s="86"/>
      <c r="AF201" s="49">
        <v>0.31</v>
      </c>
      <c r="AG201" s="55">
        <v>0</v>
      </c>
      <c r="AH201" s="62">
        <f t="shared" si="368"/>
        <v>4.9548834500000001E-3</v>
      </c>
      <c r="AI201" s="226">
        <f>AI205*$AH201</f>
        <v>0</v>
      </c>
      <c r="AJ201" s="226">
        <f t="shared" ref="AJ201:AT201" si="375">AJ205*$AH201</f>
        <v>0</v>
      </c>
      <c r="AK201" s="226">
        <f t="shared" si="375"/>
        <v>0</v>
      </c>
      <c r="AL201" s="226">
        <f t="shared" si="375"/>
        <v>0</v>
      </c>
      <c r="AM201" s="226">
        <f t="shared" si="375"/>
        <v>0</v>
      </c>
      <c r="AN201" s="226">
        <f t="shared" si="375"/>
        <v>0</v>
      </c>
      <c r="AO201" s="226">
        <f t="shared" si="375"/>
        <v>0</v>
      </c>
      <c r="AP201" s="226">
        <f t="shared" si="375"/>
        <v>0</v>
      </c>
      <c r="AQ201" s="226">
        <f t="shared" si="375"/>
        <v>0</v>
      </c>
      <c r="AR201" s="226">
        <f t="shared" si="375"/>
        <v>8.6710460375</v>
      </c>
      <c r="AS201" s="226">
        <f t="shared" si="375"/>
        <v>17.342092075</v>
      </c>
      <c r="AT201" s="226">
        <f t="shared" si="375"/>
        <v>17.342092075</v>
      </c>
      <c r="AU201" s="227">
        <f t="shared" si="370"/>
        <v>43.355230187499998</v>
      </c>
      <c r="AV201" s="228">
        <f t="shared" si="371"/>
        <v>9061.2431091875023</v>
      </c>
    </row>
    <row r="202" spans="1:48" ht="15.6">
      <c r="A202" s="89" t="s">
        <v>161</v>
      </c>
      <c r="B202" s="49" t="s">
        <v>49</v>
      </c>
      <c r="C202" s="50" t="s">
        <v>50</v>
      </c>
      <c r="D202" s="50" t="s">
        <v>65</v>
      </c>
      <c r="E202" s="50" t="s">
        <v>65</v>
      </c>
      <c r="F202" s="49">
        <v>2024</v>
      </c>
      <c r="G202" s="51">
        <v>1450</v>
      </c>
      <c r="H202" s="51" t="s">
        <v>66</v>
      </c>
      <c r="I202" s="81"/>
      <c r="J202" s="82"/>
      <c r="K202" s="54">
        <v>1.04</v>
      </c>
      <c r="L202" s="49">
        <v>0.31</v>
      </c>
      <c r="M202" s="55">
        <v>0</v>
      </c>
      <c r="N202" s="56">
        <f t="shared" si="365"/>
        <v>1.0306157576000001</v>
      </c>
      <c r="O202" s="80"/>
      <c r="P202" s="226">
        <f>P205*$N202</f>
        <v>0</v>
      </c>
      <c r="Q202" s="226">
        <f>Q205*$N202</f>
        <v>0</v>
      </c>
      <c r="R202" s="226">
        <f>R205*$N202</f>
        <v>0</v>
      </c>
      <c r="S202" s="226">
        <f>S205*$N202</f>
        <v>0</v>
      </c>
      <c r="T202" s="226">
        <f t="shared" ref="T202:AA202" si="376">T205*$N202</f>
        <v>0</v>
      </c>
      <c r="U202" s="226">
        <f t="shared" si="376"/>
        <v>0</v>
      </c>
      <c r="V202" s="226">
        <f t="shared" si="376"/>
        <v>0</v>
      </c>
      <c r="W202" s="226">
        <f t="shared" si="376"/>
        <v>0</v>
      </c>
      <c r="X202" s="226">
        <f t="shared" si="376"/>
        <v>0</v>
      </c>
      <c r="Y202" s="226">
        <f t="shared" si="376"/>
        <v>1803.5775758000002</v>
      </c>
      <c r="Z202" s="226">
        <f t="shared" si="376"/>
        <v>3607.1551516000004</v>
      </c>
      <c r="AA202" s="226">
        <f t="shared" si="376"/>
        <v>3607.1551516000004</v>
      </c>
      <c r="AB202" s="227">
        <f t="shared" si="367"/>
        <v>9017.8878790000017</v>
      </c>
      <c r="AC202" s="83"/>
      <c r="AD202" s="85">
        <v>5.0000000000000001E-3</v>
      </c>
      <c r="AE202" s="86"/>
      <c r="AF202" s="49">
        <v>0.31</v>
      </c>
      <c r="AG202" s="55">
        <v>0</v>
      </c>
      <c r="AH202" s="62">
        <f t="shared" si="368"/>
        <v>4.9548834500000001E-3</v>
      </c>
      <c r="AI202" s="226">
        <f>AI205*$AH202</f>
        <v>0</v>
      </c>
      <c r="AJ202" s="226">
        <f t="shared" ref="AJ202:AT202" si="377">AJ205*$AH202</f>
        <v>0</v>
      </c>
      <c r="AK202" s="226">
        <f t="shared" si="377"/>
        <v>0</v>
      </c>
      <c r="AL202" s="226">
        <f t="shared" si="377"/>
        <v>0</v>
      </c>
      <c r="AM202" s="226">
        <f t="shared" si="377"/>
        <v>0</v>
      </c>
      <c r="AN202" s="226">
        <f t="shared" si="377"/>
        <v>0</v>
      </c>
      <c r="AO202" s="226">
        <f t="shared" si="377"/>
        <v>0</v>
      </c>
      <c r="AP202" s="226">
        <f t="shared" si="377"/>
        <v>0</v>
      </c>
      <c r="AQ202" s="226">
        <f t="shared" si="377"/>
        <v>0</v>
      </c>
      <c r="AR202" s="226">
        <f t="shared" si="377"/>
        <v>8.6710460375</v>
      </c>
      <c r="AS202" s="226">
        <f t="shared" si="377"/>
        <v>17.342092075</v>
      </c>
      <c r="AT202" s="226">
        <f t="shared" si="377"/>
        <v>17.342092075</v>
      </c>
      <c r="AU202" s="227">
        <f t="shared" si="370"/>
        <v>43.355230187499998</v>
      </c>
      <c r="AV202" s="228">
        <f t="shared" si="371"/>
        <v>9061.2431091875023</v>
      </c>
    </row>
    <row r="203" spans="1:48" ht="15.6">
      <c r="A203" s="89" t="s">
        <v>161</v>
      </c>
      <c r="B203" s="49" t="s">
        <v>52</v>
      </c>
      <c r="C203" s="49" t="s">
        <v>53</v>
      </c>
      <c r="D203" s="50" t="s">
        <v>61</v>
      </c>
      <c r="E203" s="50" t="s">
        <v>62</v>
      </c>
      <c r="F203" s="49">
        <v>2025</v>
      </c>
      <c r="G203" s="51">
        <v>148</v>
      </c>
      <c r="H203" s="51" t="s">
        <v>63</v>
      </c>
      <c r="I203" s="81"/>
      <c r="J203" s="82"/>
      <c r="K203" s="83">
        <v>3.22</v>
      </c>
      <c r="L203" s="49">
        <v>0.39</v>
      </c>
      <c r="M203" s="55">
        <v>0</v>
      </c>
      <c r="N203" s="56">
        <f t="shared" si="365"/>
        <v>0.40974714580800004</v>
      </c>
      <c r="O203" s="80"/>
      <c r="P203" s="226">
        <f>P205*$N203*0.66667</f>
        <v>0</v>
      </c>
      <c r="Q203" s="226">
        <f>Q205*$N203*0.66667</f>
        <v>0</v>
      </c>
      <c r="R203" s="226">
        <f>R205*$N203*0.66667</f>
        <v>0</v>
      </c>
      <c r="S203" s="226">
        <f>S205*$N203*0.66667</f>
        <v>0</v>
      </c>
      <c r="T203" s="226">
        <f t="shared" ref="T203:AA203" si="378">T205*$N203*0.66667</f>
        <v>0</v>
      </c>
      <c r="U203" s="226">
        <f t="shared" si="378"/>
        <v>0</v>
      </c>
      <c r="V203" s="226">
        <f t="shared" si="378"/>
        <v>0</v>
      </c>
      <c r="W203" s="226">
        <f t="shared" si="378"/>
        <v>0</v>
      </c>
      <c r="X203" s="226">
        <f t="shared" si="378"/>
        <v>0</v>
      </c>
      <c r="Y203" s="226">
        <f t="shared" si="378"/>
        <v>478.0407269676839</v>
      </c>
      <c r="Z203" s="226">
        <f t="shared" si="378"/>
        <v>956.08145393536779</v>
      </c>
      <c r="AA203" s="226">
        <f t="shared" si="378"/>
        <v>956.08145393536779</v>
      </c>
      <c r="AB203" s="227">
        <f t="shared" si="367"/>
        <v>2390.2036348384195</v>
      </c>
      <c r="AC203" s="83"/>
      <c r="AD203" s="60"/>
      <c r="AE203" s="84">
        <v>1.2999999999999999E-2</v>
      </c>
      <c r="AF203" s="49">
        <v>0.39</v>
      </c>
      <c r="AG203" s="55">
        <v>0</v>
      </c>
      <c r="AH203" s="62">
        <f t="shared" si="368"/>
        <v>1.6542586632000002E-3</v>
      </c>
      <c r="AI203" s="226">
        <f>AI205*$AH203*0.66667</f>
        <v>0</v>
      </c>
      <c r="AJ203" s="226">
        <f t="shared" ref="AJ203:AT203" si="379">AJ205*$AH203*0.66667</f>
        <v>0</v>
      </c>
      <c r="AK203" s="226">
        <f t="shared" si="379"/>
        <v>0</v>
      </c>
      <c r="AL203" s="226">
        <f t="shared" si="379"/>
        <v>0</v>
      </c>
      <c r="AM203" s="226">
        <f t="shared" si="379"/>
        <v>0</v>
      </c>
      <c r="AN203" s="226">
        <f t="shared" si="379"/>
        <v>0</v>
      </c>
      <c r="AO203" s="226">
        <f t="shared" si="379"/>
        <v>0</v>
      </c>
      <c r="AP203" s="226">
        <f t="shared" si="379"/>
        <v>0</v>
      </c>
      <c r="AQ203" s="226">
        <f t="shared" si="379"/>
        <v>0</v>
      </c>
      <c r="AR203" s="226">
        <f t="shared" si="379"/>
        <v>1.9299780902422023</v>
      </c>
      <c r="AS203" s="226">
        <f t="shared" si="379"/>
        <v>3.8599561804844047</v>
      </c>
      <c r="AT203" s="226">
        <f t="shared" si="379"/>
        <v>3.8599561804844047</v>
      </c>
      <c r="AU203" s="227">
        <f t="shared" si="370"/>
        <v>9.6498904512110109</v>
      </c>
      <c r="AV203" s="228">
        <f t="shared" si="371"/>
        <v>2399.8535252896304</v>
      </c>
    </row>
    <row r="204" spans="1:48" ht="15.6">
      <c r="A204" s="89" t="s">
        <v>161</v>
      </c>
      <c r="B204" s="49" t="s">
        <v>52</v>
      </c>
      <c r="C204" s="49" t="s">
        <v>53</v>
      </c>
      <c r="D204" s="50" t="s">
        <v>61</v>
      </c>
      <c r="E204" s="50" t="s">
        <v>62</v>
      </c>
      <c r="F204" s="49">
        <v>2025</v>
      </c>
      <c r="G204" s="51">
        <v>148</v>
      </c>
      <c r="H204" s="51" t="s">
        <v>63</v>
      </c>
      <c r="I204" s="81"/>
      <c r="J204" s="82"/>
      <c r="K204" s="83">
        <v>3.22</v>
      </c>
      <c r="L204" s="49">
        <v>0.39</v>
      </c>
      <c r="M204" s="55">
        <v>0</v>
      </c>
      <c r="N204" s="56">
        <f t="shared" si="365"/>
        <v>0.40974714580800004</v>
      </c>
      <c r="O204" s="80"/>
      <c r="P204" s="226">
        <f>P205*$N204*0.66667</f>
        <v>0</v>
      </c>
      <c r="Q204" s="226">
        <f>Q205*$N204*0.66667</f>
        <v>0</v>
      </c>
      <c r="R204" s="226">
        <f>R205*$N204*0.66667</f>
        <v>0</v>
      </c>
      <c r="S204" s="226">
        <f>S205*$N204*0.66667</f>
        <v>0</v>
      </c>
      <c r="T204" s="226">
        <f t="shared" ref="T204:AA204" si="380">T205*$N204*0.66667</f>
        <v>0</v>
      </c>
      <c r="U204" s="226">
        <f t="shared" si="380"/>
        <v>0</v>
      </c>
      <c r="V204" s="226">
        <f t="shared" si="380"/>
        <v>0</v>
      </c>
      <c r="W204" s="226">
        <f t="shared" si="380"/>
        <v>0</v>
      </c>
      <c r="X204" s="226">
        <f t="shared" si="380"/>
        <v>0</v>
      </c>
      <c r="Y204" s="226">
        <f t="shared" si="380"/>
        <v>478.0407269676839</v>
      </c>
      <c r="Z204" s="226">
        <f t="shared" si="380"/>
        <v>956.08145393536779</v>
      </c>
      <c r="AA204" s="226">
        <f t="shared" si="380"/>
        <v>956.08145393536779</v>
      </c>
      <c r="AB204" s="227">
        <f t="shared" si="367"/>
        <v>2390.2036348384195</v>
      </c>
      <c r="AC204" s="83"/>
      <c r="AD204" s="60"/>
      <c r="AE204" s="84">
        <v>1.2999999999999999E-2</v>
      </c>
      <c r="AF204" s="49">
        <v>0.39</v>
      </c>
      <c r="AG204" s="55">
        <v>0</v>
      </c>
      <c r="AH204" s="62">
        <f t="shared" si="368"/>
        <v>1.6542586632000002E-3</v>
      </c>
      <c r="AI204" s="226">
        <f>AI205*$AH204*0.66667</f>
        <v>0</v>
      </c>
      <c r="AJ204" s="226">
        <f t="shared" ref="AJ204:AT204" si="381">AJ205*$AH204*0.66667</f>
        <v>0</v>
      </c>
      <c r="AK204" s="226">
        <f t="shared" si="381"/>
        <v>0</v>
      </c>
      <c r="AL204" s="226">
        <f t="shared" si="381"/>
        <v>0</v>
      </c>
      <c r="AM204" s="226">
        <f t="shared" si="381"/>
        <v>0</v>
      </c>
      <c r="AN204" s="226">
        <f t="shared" si="381"/>
        <v>0</v>
      </c>
      <c r="AO204" s="226">
        <f t="shared" si="381"/>
        <v>0</v>
      </c>
      <c r="AP204" s="226">
        <f t="shared" si="381"/>
        <v>0</v>
      </c>
      <c r="AQ204" s="226">
        <f t="shared" si="381"/>
        <v>0</v>
      </c>
      <c r="AR204" s="226">
        <f t="shared" si="381"/>
        <v>1.9299780902422023</v>
      </c>
      <c r="AS204" s="226">
        <f t="shared" si="381"/>
        <v>3.8599561804844047</v>
      </c>
      <c r="AT204" s="226">
        <f t="shared" si="381"/>
        <v>3.8599561804844047</v>
      </c>
      <c r="AU204" s="227">
        <f t="shared" si="370"/>
        <v>9.6498904512110109</v>
      </c>
      <c r="AV204" s="228">
        <f t="shared" si="371"/>
        <v>2399.8535252896304</v>
      </c>
    </row>
    <row r="205" spans="1:48" ht="30">
      <c r="A205" s="64" t="s">
        <v>162</v>
      </c>
      <c r="B205" s="65"/>
      <c r="C205" s="65" t="s">
        <v>57</v>
      </c>
      <c r="D205" s="66">
        <v>0.66700000000000004</v>
      </c>
      <c r="E205" s="67"/>
      <c r="F205" s="65"/>
      <c r="G205" s="68"/>
      <c r="H205" s="68"/>
      <c r="I205" s="69"/>
      <c r="J205" s="70"/>
      <c r="K205" s="71"/>
      <c r="L205" s="65"/>
      <c r="M205" s="66"/>
      <c r="N205" s="72"/>
      <c r="O205" s="73" t="s">
        <v>58</v>
      </c>
      <c r="P205" s="229"/>
      <c r="Q205" s="229"/>
      <c r="R205" s="229"/>
      <c r="S205" s="229"/>
      <c r="T205" s="229"/>
      <c r="U205" s="229"/>
      <c r="V205" s="229"/>
      <c r="W205" s="229"/>
      <c r="X205" s="229"/>
      <c r="Y205" s="229">
        <v>1750</v>
      </c>
      <c r="Z205" s="229">
        <v>3500</v>
      </c>
      <c r="AA205" s="229">
        <v>3500</v>
      </c>
      <c r="AB205" s="230"/>
      <c r="AC205" s="71"/>
      <c r="AD205" s="76"/>
      <c r="AE205" s="76"/>
      <c r="AF205" s="65"/>
      <c r="AG205" s="66"/>
      <c r="AH205" s="77"/>
      <c r="AI205" s="229">
        <f t="shared" ref="AI205:AT205" si="382">P205</f>
        <v>0</v>
      </c>
      <c r="AJ205" s="229">
        <f t="shared" si="382"/>
        <v>0</v>
      </c>
      <c r="AK205" s="229">
        <f t="shared" si="382"/>
        <v>0</v>
      </c>
      <c r="AL205" s="229">
        <f t="shared" si="382"/>
        <v>0</v>
      </c>
      <c r="AM205" s="229">
        <f t="shared" si="382"/>
        <v>0</v>
      </c>
      <c r="AN205" s="229">
        <f t="shared" si="382"/>
        <v>0</v>
      </c>
      <c r="AO205" s="229">
        <f t="shared" si="382"/>
        <v>0</v>
      </c>
      <c r="AP205" s="229">
        <f t="shared" si="382"/>
        <v>0</v>
      </c>
      <c r="AQ205" s="229">
        <f t="shared" si="382"/>
        <v>0</v>
      </c>
      <c r="AR205" s="229">
        <f t="shared" si="382"/>
        <v>1750</v>
      </c>
      <c r="AS205" s="229">
        <f t="shared" si="382"/>
        <v>3500</v>
      </c>
      <c r="AT205" s="229">
        <f t="shared" si="382"/>
        <v>3500</v>
      </c>
      <c r="AU205" s="230"/>
      <c r="AV205" s="231"/>
    </row>
    <row r="206" spans="1:48" ht="15.6">
      <c r="A206" s="90" t="s">
        <v>163</v>
      </c>
      <c r="B206" s="49" t="s">
        <v>49</v>
      </c>
      <c r="C206" s="49" t="s">
        <v>164</v>
      </c>
      <c r="D206" s="50" t="s">
        <v>165</v>
      </c>
      <c r="E206" s="50" t="s">
        <v>164</v>
      </c>
      <c r="F206" s="49">
        <v>2025</v>
      </c>
      <c r="G206" s="51">
        <v>670</v>
      </c>
      <c r="H206" s="51" t="s">
        <v>166</v>
      </c>
      <c r="I206" s="79"/>
      <c r="J206" s="93"/>
      <c r="K206" s="94"/>
      <c r="L206" s="49">
        <v>0.31</v>
      </c>
      <c r="M206" s="55"/>
      <c r="N206" s="56"/>
      <c r="O206" s="95">
        <f>($E$236*G206*L206)/0.9</f>
        <v>8.9523353871551012E-2</v>
      </c>
      <c r="P206" s="226">
        <f t="shared" ref="P206:AA206" si="383">$O$206*P209</f>
        <v>0</v>
      </c>
      <c r="Q206" s="226">
        <f t="shared" si="383"/>
        <v>0</v>
      </c>
      <c r="R206" s="226">
        <f t="shared" si="383"/>
        <v>0</v>
      </c>
      <c r="S206" s="233">
        <f t="shared" si="383"/>
        <v>134.28503080732651</v>
      </c>
      <c r="T206" s="233">
        <f t="shared" si="383"/>
        <v>268.57006161465301</v>
      </c>
      <c r="U206" s="233">
        <f t="shared" si="383"/>
        <v>313.33173855042855</v>
      </c>
      <c r="V206" s="233">
        <f t="shared" si="383"/>
        <v>313.33173855042855</v>
      </c>
      <c r="W206" s="233">
        <f t="shared" si="383"/>
        <v>358.09341548620404</v>
      </c>
      <c r="X206" s="233">
        <f t="shared" si="383"/>
        <v>402.85509242197958</v>
      </c>
      <c r="Y206" s="233">
        <f t="shared" si="383"/>
        <v>313.33173855042855</v>
      </c>
      <c r="Z206" s="233">
        <f t="shared" si="383"/>
        <v>313.33173855042855</v>
      </c>
      <c r="AA206" s="233">
        <f t="shared" si="383"/>
        <v>313.33173855042855</v>
      </c>
      <c r="AB206" s="227">
        <f>SUM(P206:AA206)</f>
        <v>2730.4622930823061</v>
      </c>
      <c r="AC206" s="94"/>
      <c r="AD206" s="88"/>
      <c r="AE206" s="60"/>
      <c r="AF206" s="49">
        <v>0.31</v>
      </c>
      <c r="AG206" s="55"/>
      <c r="AH206" s="62"/>
      <c r="AI206" s="226">
        <f>$AH$206*AI209</f>
        <v>0</v>
      </c>
      <c r="AJ206" s="226">
        <f t="shared" ref="AJ206:AT206" si="384">$AH$206*AJ209</f>
        <v>0</v>
      </c>
      <c r="AK206" s="226">
        <f t="shared" si="384"/>
        <v>0</v>
      </c>
      <c r="AL206" s="226">
        <f t="shared" si="384"/>
        <v>0</v>
      </c>
      <c r="AM206" s="226">
        <f t="shared" si="384"/>
        <v>0</v>
      </c>
      <c r="AN206" s="226">
        <f t="shared" si="384"/>
        <v>0</v>
      </c>
      <c r="AO206" s="226">
        <f t="shared" si="384"/>
        <v>0</v>
      </c>
      <c r="AP206" s="226">
        <f t="shared" si="384"/>
        <v>0</v>
      </c>
      <c r="AQ206" s="226">
        <f t="shared" si="384"/>
        <v>0</v>
      </c>
      <c r="AR206" s="226">
        <f t="shared" si="384"/>
        <v>0</v>
      </c>
      <c r="AS206" s="226">
        <f t="shared" si="384"/>
        <v>0</v>
      </c>
      <c r="AT206" s="226">
        <f t="shared" si="384"/>
        <v>0</v>
      </c>
      <c r="AU206" s="227">
        <f>SUM(AI206:AT206)</f>
        <v>0</v>
      </c>
      <c r="AV206" s="228">
        <f>AU206+AB206</f>
        <v>2730.4622930823061</v>
      </c>
    </row>
    <row r="207" spans="1:48" ht="15.6">
      <c r="A207" s="90" t="s">
        <v>167</v>
      </c>
      <c r="B207" s="49" t="s">
        <v>49</v>
      </c>
      <c r="C207" s="49" t="s">
        <v>164</v>
      </c>
      <c r="D207" s="50" t="s">
        <v>165</v>
      </c>
      <c r="E207" s="50" t="s">
        <v>164</v>
      </c>
      <c r="F207" s="49">
        <v>2025</v>
      </c>
      <c r="G207" s="51">
        <v>670</v>
      </c>
      <c r="H207" s="51" t="s">
        <v>166</v>
      </c>
      <c r="I207" s="79"/>
      <c r="J207" s="93"/>
      <c r="K207" s="94"/>
      <c r="L207" s="49">
        <v>0.31</v>
      </c>
      <c r="M207" s="55"/>
      <c r="N207" s="56"/>
      <c r="O207" s="95">
        <f>($E$236*G207*L207)/0.9</f>
        <v>8.9523353871551012E-2</v>
      </c>
      <c r="P207" s="226">
        <f t="shared" ref="P207:AA207" si="385">$O$207*P209</f>
        <v>0</v>
      </c>
      <c r="Q207" s="226">
        <f t="shared" si="385"/>
        <v>0</v>
      </c>
      <c r="R207" s="226">
        <f t="shared" si="385"/>
        <v>0</v>
      </c>
      <c r="S207" s="233">
        <f t="shared" si="385"/>
        <v>134.28503080732651</v>
      </c>
      <c r="T207" s="233">
        <f t="shared" si="385"/>
        <v>268.57006161465301</v>
      </c>
      <c r="U207" s="233">
        <f t="shared" si="385"/>
        <v>313.33173855042855</v>
      </c>
      <c r="V207" s="233">
        <f t="shared" si="385"/>
        <v>313.33173855042855</v>
      </c>
      <c r="W207" s="233">
        <f t="shared" si="385"/>
        <v>358.09341548620404</v>
      </c>
      <c r="X207" s="233">
        <f t="shared" si="385"/>
        <v>402.85509242197958</v>
      </c>
      <c r="Y207" s="233">
        <f t="shared" si="385"/>
        <v>313.33173855042855</v>
      </c>
      <c r="Z207" s="233">
        <f t="shared" si="385"/>
        <v>313.33173855042855</v>
      </c>
      <c r="AA207" s="233">
        <f t="shared" si="385"/>
        <v>313.33173855042855</v>
      </c>
      <c r="AB207" s="227">
        <f>SUM(P207:AA207)</f>
        <v>2730.4622930823061</v>
      </c>
      <c r="AC207" s="94"/>
      <c r="AD207" s="88"/>
      <c r="AE207" s="60"/>
      <c r="AF207" s="49">
        <v>0.31</v>
      </c>
      <c r="AG207" s="55"/>
      <c r="AH207" s="62"/>
      <c r="AI207" s="226">
        <f>$AH$207*AI209</f>
        <v>0</v>
      </c>
      <c r="AJ207" s="226">
        <f t="shared" ref="AJ207:AT207" si="386">$AH$207*AJ209</f>
        <v>0</v>
      </c>
      <c r="AK207" s="226">
        <f t="shared" si="386"/>
        <v>0</v>
      </c>
      <c r="AL207" s="226">
        <f t="shared" si="386"/>
        <v>0</v>
      </c>
      <c r="AM207" s="226">
        <f t="shared" si="386"/>
        <v>0</v>
      </c>
      <c r="AN207" s="226">
        <f t="shared" si="386"/>
        <v>0</v>
      </c>
      <c r="AO207" s="226">
        <f t="shared" si="386"/>
        <v>0</v>
      </c>
      <c r="AP207" s="226">
        <f t="shared" si="386"/>
        <v>0</v>
      </c>
      <c r="AQ207" s="226">
        <f t="shared" si="386"/>
        <v>0</v>
      </c>
      <c r="AR207" s="226">
        <f t="shared" si="386"/>
        <v>0</v>
      </c>
      <c r="AS207" s="226">
        <f t="shared" si="386"/>
        <v>0</v>
      </c>
      <c r="AT207" s="226">
        <f t="shared" si="386"/>
        <v>0</v>
      </c>
      <c r="AU207" s="227">
        <f>SUM(AI207:AT207)</f>
        <v>0</v>
      </c>
      <c r="AV207" s="228">
        <f>AU207+AB207</f>
        <v>2730.4622930823061</v>
      </c>
    </row>
    <row r="208" spans="1:48" ht="15.6">
      <c r="A208" s="90" t="s">
        <v>167</v>
      </c>
      <c r="B208" s="49" t="s">
        <v>52</v>
      </c>
      <c r="C208" s="49" t="s">
        <v>164</v>
      </c>
      <c r="D208" s="50" t="s">
        <v>164</v>
      </c>
      <c r="E208" s="50" t="s">
        <v>164</v>
      </c>
      <c r="F208" s="49">
        <v>2025</v>
      </c>
      <c r="G208" s="51">
        <v>20</v>
      </c>
      <c r="H208" s="51" t="s">
        <v>166</v>
      </c>
      <c r="I208" s="79"/>
      <c r="J208" s="93"/>
      <c r="K208" s="94"/>
      <c r="L208" s="49">
        <v>0.39</v>
      </c>
      <c r="M208" s="55"/>
      <c r="N208" s="56"/>
      <c r="O208" s="95">
        <f>($E$236*G208*L208)/0.9</f>
        <v>3.361974772258536E-3</v>
      </c>
      <c r="P208" s="226">
        <f t="shared" ref="P208:AA208" si="387">$D$209*$O$208*P209</f>
        <v>0</v>
      </c>
      <c r="Q208" s="226">
        <f t="shared" si="387"/>
        <v>0</v>
      </c>
      <c r="R208" s="226">
        <f t="shared" si="387"/>
        <v>0</v>
      </c>
      <c r="S208" s="233">
        <f t="shared" si="387"/>
        <v>5.0429621583878044</v>
      </c>
      <c r="T208" s="233">
        <f t="shared" si="387"/>
        <v>10.085924316775609</v>
      </c>
      <c r="U208" s="233">
        <f t="shared" si="387"/>
        <v>11.766911702904876</v>
      </c>
      <c r="V208" s="233">
        <f t="shared" si="387"/>
        <v>11.766911702904876</v>
      </c>
      <c r="W208" s="233">
        <f t="shared" si="387"/>
        <v>13.447899089034143</v>
      </c>
      <c r="X208" s="233">
        <f t="shared" si="387"/>
        <v>15.128886475163412</v>
      </c>
      <c r="Y208" s="233">
        <f t="shared" si="387"/>
        <v>11.766911702904876</v>
      </c>
      <c r="Z208" s="233">
        <f t="shared" si="387"/>
        <v>11.766911702904876</v>
      </c>
      <c r="AA208" s="233">
        <f t="shared" si="387"/>
        <v>11.766911702904876</v>
      </c>
      <c r="AB208" s="227">
        <f>SUM(P208:AA208)</f>
        <v>102.54023055388535</v>
      </c>
      <c r="AC208" s="94"/>
      <c r="AD208" s="88"/>
      <c r="AE208" s="60"/>
      <c r="AF208" s="49">
        <v>0.39</v>
      </c>
      <c r="AG208" s="55"/>
      <c r="AH208" s="62"/>
      <c r="AI208" s="226">
        <f t="shared" ref="AI208:AT208" si="388">$D$209*$AH$208*AI209</f>
        <v>0</v>
      </c>
      <c r="AJ208" s="226">
        <f t="shared" si="388"/>
        <v>0</v>
      </c>
      <c r="AK208" s="226">
        <f t="shared" si="388"/>
        <v>0</v>
      </c>
      <c r="AL208" s="226">
        <f t="shared" si="388"/>
        <v>0</v>
      </c>
      <c r="AM208" s="226">
        <f t="shared" si="388"/>
        <v>0</v>
      </c>
      <c r="AN208" s="226">
        <f t="shared" si="388"/>
        <v>0</v>
      </c>
      <c r="AO208" s="226">
        <f t="shared" si="388"/>
        <v>0</v>
      </c>
      <c r="AP208" s="226">
        <f t="shared" si="388"/>
        <v>0</v>
      </c>
      <c r="AQ208" s="226">
        <f t="shared" si="388"/>
        <v>0</v>
      </c>
      <c r="AR208" s="226">
        <f t="shared" si="388"/>
        <v>0</v>
      </c>
      <c r="AS208" s="226">
        <f t="shared" si="388"/>
        <v>0</v>
      </c>
      <c r="AT208" s="226">
        <f t="shared" si="388"/>
        <v>0</v>
      </c>
      <c r="AU208" s="227">
        <f>SUM(AI208:AT208)</f>
        <v>0</v>
      </c>
      <c r="AV208" s="228">
        <f>AU208+AB208</f>
        <v>102.54023055388535</v>
      </c>
    </row>
    <row r="209" spans="1:48" ht="30">
      <c r="A209" s="64" t="s">
        <v>168</v>
      </c>
      <c r="B209" s="65"/>
      <c r="C209" s="65" t="s">
        <v>57</v>
      </c>
      <c r="D209" s="66">
        <v>1</v>
      </c>
      <c r="E209" s="67"/>
      <c r="F209" s="65"/>
      <c r="G209" s="68"/>
      <c r="H209" s="68"/>
      <c r="I209" s="69"/>
      <c r="J209" s="70"/>
      <c r="K209" s="71"/>
      <c r="L209" s="65"/>
      <c r="M209" s="66"/>
      <c r="N209" s="72"/>
      <c r="O209" s="73" t="s">
        <v>58</v>
      </c>
      <c r="P209" s="229"/>
      <c r="Q209" s="229"/>
      <c r="R209" s="229"/>
      <c r="S209" s="229">
        <v>1500</v>
      </c>
      <c r="T209" s="229">
        <v>3000</v>
      </c>
      <c r="U209" s="229">
        <v>3500</v>
      </c>
      <c r="V209" s="229">
        <v>3500</v>
      </c>
      <c r="W209" s="229">
        <v>4000</v>
      </c>
      <c r="X209" s="229">
        <v>4500</v>
      </c>
      <c r="Y209" s="229">
        <v>3500</v>
      </c>
      <c r="Z209" s="229">
        <v>3500</v>
      </c>
      <c r="AA209" s="229">
        <v>3500</v>
      </c>
      <c r="AB209" s="230"/>
      <c r="AC209" s="71"/>
      <c r="AD209" s="76"/>
      <c r="AE209" s="76"/>
      <c r="AF209" s="65"/>
      <c r="AG209" s="66"/>
      <c r="AH209" s="77"/>
      <c r="AI209" s="229">
        <f t="shared" ref="AI209:AT209" si="389">P209</f>
        <v>0</v>
      </c>
      <c r="AJ209" s="229">
        <f t="shared" si="389"/>
        <v>0</v>
      </c>
      <c r="AK209" s="229">
        <f t="shared" si="389"/>
        <v>0</v>
      </c>
      <c r="AL209" s="229">
        <f t="shared" si="389"/>
        <v>1500</v>
      </c>
      <c r="AM209" s="229">
        <f t="shared" si="389"/>
        <v>3000</v>
      </c>
      <c r="AN209" s="229">
        <f t="shared" si="389"/>
        <v>3500</v>
      </c>
      <c r="AO209" s="229">
        <f t="shared" si="389"/>
        <v>3500</v>
      </c>
      <c r="AP209" s="229">
        <f t="shared" si="389"/>
        <v>4000</v>
      </c>
      <c r="AQ209" s="229">
        <f t="shared" si="389"/>
        <v>4500</v>
      </c>
      <c r="AR209" s="229">
        <f t="shared" si="389"/>
        <v>3500</v>
      </c>
      <c r="AS209" s="229">
        <f t="shared" si="389"/>
        <v>3500</v>
      </c>
      <c r="AT209" s="229">
        <f t="shared" si="389"/>
        <v>3500</v>
      </c>
      <c r="AU209" s="230"/>
      <c r="AV209" s="231"/>
    </row>
    <row r="210" spans="1:48" ht="15.6">
      <c r="A210" s="48" t="s">
        <v>169</v>
      </c>
      <c r="B210" s="49" t="s">
        <v>49</v>
      </c>
      <c r="C210" s="49" t="s">
        <v>164</v>
      </c>
      <c r="D210" s="50" t="s">
        <v>165</v>
      </c>
      <c r="E210" s="50" t="s">
        <v>164</v>
      </c>
      <c r="F210" s="49">
        <v>2025</v>
      </c>
      <c r="G210" s="51">
        <v>670</v>
      </c>
      <c r="H210" s="51" t="s">
        <v>166</v>
      </c>
      <c r="I210" s="79"/>
      <c r="J210" s="93"/>
      <c r="K210" s="94"/>
      <c r="L210" s="49">
        <v>0.31</v>
      </c>
      <c r="M210" s="55"/>
      <c r="N210" s="56"/>
      <c r="O210" s="95">
        <f>($E$236*G210*L210)/0.9</f>
        <v>8.9523353871551012E-2</v>
      </c>
      <c r="P210" s="234">
        <f t="shared" ref="P210:AA210" si="390">$O$210*P213</f>
        <v>0</v>
      </c>
      <c r="Q210" s="234">
        <f t="shared" si="390"/>
        <v>0</v>
      </c>
      <c r="R210" s="234">
        <f t="shared" si="390"/>
        <v>0</v>
      </c>
      <c r="S210" s="233">
        <f t="shared" si="390"/>
        <v>89.523353871551009</v>
      </c>
      <c r="T210" s="233">
        <f t="shared" si="390"/>
        <v>268.57006161465301</v>
      </c>
      <c r="U210" s="233">
        <f t="shared" si="390"/>
        <v>313.33173855042855</v>
      </c>
      <c r="V210" s="233">
        <f t="shared" si="390"/>
        <v>313.33173855042855</v>
      </c>
      <c r="W210" s="233">
        <f t="shared" si="390"/>
        <v>358.09341548620404</v>
      </c>
      <c r="X210" s="233">
        <f t="shared" si="390"/>
        <v>402.85509242197958</v>
      </c>
      <c r="Y210" s="233">
        <f t="shared" si="390"/>
        <v>313.33173855042855</v>
      </c>
      <c r="Z210" s="233">
        <f t="shared" si="390"/>
        <v>313.33173855042855</v>
      </c>
      <c r="AA210" s="233">
        <f t="shared" si="390"/>
        <v>313.33173855042855</v>
      </c>
      <c r="AB210" s="227">
        <f>SUM(P210:AA210)</f>
        <v>2685.7006161465306</v>
      </c>
      <c r="AC210" s="94"/>
      <c r="AD210" s="88"/>
      <c r="AE210" s="60"/>
      <c r="AF210" s="49">
        <v>0.31</v>
      </c>
      <c r="AG210" s="55"/>
      <c r="AH210" s="62"/>
      <c r="AI210" s="226">
        <f>$AH$206*AI213</f>
        <v>0</v>
      </c>
      <c r="AJ210" s="226">
        <f t="shared" ref="AJ210:AT210" si="391">$AH$206*AJ213</f>
        <v>0</v>
      </c>
      <c r="AK210" s="226">
        <f t="shared" si="391"/>
        <v>0</v>
      </c>
      <c r="AL210" s="226">
        <f t="shared" si="391"/>
        <v>0</v>
      </c>
      <c r="AM210" s="226">
        <f t="shared" si="391"/>
        <v>0</v>
      </c>
      <c r="AN210" s="226">
        <f t="shared" si="391"/>
        <v>0</v>
      </c>
      <c r="AO210" s="226">
        <f t="shared" si="391"/>
        <v>0</v>
      </c>
      <c r="AP210" s="226">
        <f t="shared" si="391"/>
        <v>0</v>
      </c>
      <c r="AQ210" s="226">
        <f t="shared" si="391"/>
        <v>0</v>
      </c>
      <c r="AR210" s="226">
        <f t="shared" si="391"/>
        <v>0</v>
      </c>
      <c r="AS210" s="226">
        <f t="shared" si="391"/>
        <v>0</v>
      </c>
      <c r="AT210" s="226">
        <f t="shared" si="391"/>
        <v>0</v>
      </c>
      <c r="AU210" s="227">
        <f>SUM(AI210:AT210)</f>
        <v>0</v>
      </c>
      <c r="AV210" s="228">
        <f>AU210+AB210</f>
        <v>2685.7006161465306</v>
      </c>
    </row>
    <row r="211" spans="1:48" ht="15.6">
      <c r="A211" s="48" t="s">
        <v>169</v>
      </c>
      <c r="B211" s="49" t="s">
        <v>49</v>
      </c>
      <c r="C211" s="49" t="s">
        <v>164</v>
      </c>
      <c r="D211" s="50" t="s">
        <v>165</v>
      </c>
      <c r="E211" s="50" t="s">
        <v>164</v>
      </c>
      <c r="F211" s="49">
        <v>2025</v>
      </c>
      <c r="G211" s="51">
        <v>670</v>
      </c>
      <c r="H211" s="51" t="s">
        <v>166</v>
      </c>
      <c r="I211" s="79"/>
      <c r="J211" s="93"/>
      <c r="K211" s="94"/>
      <c r="L211" s="49">
        <v>0.31</v>
      </c>
      <c r="M211" s="55"/>
      <c r="N211" s="56"/>
      <c r="O211" s="95">
        <f>($E$236*G211*L211)/0.9</f>
        <v>8.9523353871551012E-2</v>
      </c>
      <c r="P211" s="234">
        <f t="shared" ref="P211:AA211" si="392">$O$211*P213</f>
        <v>0</v>
      </c>
      <c r="Q211" s="234">
        <f t="shared" si="392"/>
        <v>0</v>
      </c>
      <c r="R211" s="234">
        <f t="shared" si="392"/>
        <v>0</v>
      </c>
      <c r="S211" s="233">
        <f t="shared" si="392"/>
        <v>89.523353871551009</v>
      </c>
      <c r="T211" s="233">
        <f t="shared" si="392"/>
        <v>268.57006161465301</v>
      </c>
      <c r="U211" s="233">
        <f t="shared" si="392"/>
        <v>313.33173855042855</v>
      </c>
      <c r="V211" s="233">
        <f t="shared" si="392"/>
        <v>313.33173855042855</v>
      </c>
      <c r="W211" s="233">
        <f t="shared" si="392"/>
        <v>358.09341548620404</v>
      </c>
      <c r="X211" s="233">
        <f t="shared" si="392"/>
        <v>402.85509242197958</v>
      </c>
      <c r="Y211" s="233">
        <f t="shared" si="392"/>
        <v>313.33173855042855</v>
      </c>
      <c r="Z211" s="233">
        <f t="shared" si="392"/>
        <v>313.33173855042855</v>
      </c>
      <c r="AA211" s="233">
        <f t="shared" si="392"/>
        <v>313.33173855042855</v>
      </c>
      <c r="AB211" s="227">
        <f>SUM(P211:AA211)</f>
        <v>2685.7006161465306</v>
      </c>
      <c r="AC211" s="94"/>
      <c r="AD211" s="88"/>
      <c r="AE211" s="60"/>
      <c r="AF211" s="49">
        <v>0.31</v>
      </c>
      <c r="AG211" s="55"/>
      <c r="AH211" s="62"/>
      <c r="AI211" s="226">
        <f>$AH$207*AI213</f>
        <v>0</v>
      </c>
      <c r="AJ211" s="226">
        <f t="shared" ref="AJ211:AT211" si="393">$AH$207*AJ213</f>
        <v>0</v>
      </c>
      <c r="AK211" s="226">
        <f t="shared" si="393"/>
        <v>0</v>
      </c>
      <c r="AL211" s="226">
        <f t="shared" si="393"/>
        <v>0</v>
      </c>
      <c r="AM211" s="226">
        <f t="shared" si="393"/>
        <v>0</v>
      </c>
      <c r="AN211" s="226">
        <f t="shared" si="393"/>
        <v>0</v>
      </c>
      <c r="AO211" s="226">
        <f t="shared" si="393"/>
        <v>0</v>
      </c>
      <c r="AP211" s="226">
        <f t="shared" si="393"/>
        <v>0</v>
      </c>
      <c r="AQ211" s="226">
        <f t="shared" si="393"/>
        <v>0</v>
      </c>
      <c r="AR211" s="226">
        <f t="shared" si="393"/>
        <v>0</v>
      </c>
      <c r="AS211" s="226">
        <f t="shared" si="393"/>
        <v>0</v>
      </c>
      <c r="AT211" s="226">
        <f t="shared" si="393"/>
        <v>0</v>
      </c>
      <c r="AU211" s="227">
        <f>SUM(AI211:AT211)</f>
        <v>0</v>
      </c>
      <c r="AV211" s="228">
        <f>AU211+AB211</f>
        <v>2685.7006161465306</v>
      </c>
    </row>
    <row r="212" spans="1:48" ht="15.6">
      <c r="A212" s="48" t="s">
        <v>169</v>
      </c>
      <c r="B212" s="49" t="s">
        <v>52</v>
      </c>
      <c r="C212" s="49" t="s">
        <v>164</v>
      </c>
      <c r="D212" s="50" t="s">
        <v>164</v>
      </c>
      <c r="E212" s="50" t="s">
        <v>164</v>
      </c>
      <c r="F212" s="49">
        <v>2025</v>
      </c>
      <c r="G212" s="51">
        <v>20</v>
      </c>
      <c r="H212" s="51" t="s">
        <v>166</v>
      </c>
      <c r="I212" s="79"/>
      <c r="J212" s="93"/>
      <c r="K212" s="94"/>
      <c r="L212" s="49">
        <v>0.39</v>
      </c>
      <c r="M212" s="55"/>
      <c r="N212" s="56"/>
      <c r="O212" s="95">
        <f>($E$236*G212*L212)/0.9</f>
        <v>3.361974772258536E-3</v>
      </c>
      <c r="P212" s="234">
        <f t="shared" ref="P212:AA212" si="394">$D$213*$O$212*P213</f>
        <v>0</v>
      </c>
      <c r="Q212" s="234">
        <f t="shared" si="394"/>
        <v>0</v>
      </c>
      <c r="R212" s="234">
        <f t="shared" si="394"/>
        <v>0</v>
      </c>
      <c r="S212" s="233">
        <f t="shared" si="394"/>
        <v>3.3619747722585358</v>
      </c>
      <c r="T212" s="233">
        <f t="shared" si="394"/>
        <v>10.085924316775609</v>
      </c>
      <c r="U212" s="233">
        <f t="shared" si="394"/>
        <v>11.766911702904876</v>
      </c>
      <c r="V212" s="233">
        <f t="shared" si="394"/>
        <v>11.766911702904876</v>
      </c>
      <c r="W212" s="233">
        <f t="shared" si="394"/>
        <v>13.447899089034143</v>
      </c>
      <c r="X212" s="233">
        <f t="shared" si="394"/>
        <v>15.128886475163412</v>
      </c>
      <c r="Y212" s="233">
        <f t="shared" si="394"/>
        <v>11.766911702904876</v>
      </c>
      <c r="Z212" s="233">
        <f t="shared" si="394"/>
        <v>11.766911702904876</v>
      </c>
      <c r="AA212" s="233">
        <f t="shared" si="394"/>
        <v>11.766911702904876</v>
      </c>
      <c r="AB212" s="227">
        <f>SUM(P212:AA212)</f>
        <v>100.85924316775609</v>
      </c>
      <c r="AC212" s="94"/>
      <c r="AD212" s="88"/>
      <c r="AE212" s="60"/>
      <c r="AF212" s="49">
        <v>0.39</v>
      </c>
      <c r="AG212" s="55"/>
      <c r="AH212" s="62"/>
      <c r="AI212" s="226">
        <f t="shared" ref="AI212:AT212" si="395">$D$209*$AH$208*AI213</f>
        <v>0</v>
      </c>
      <c r="AJ212" s="226">
        <f t="shared" si="395"/>
        <v>0</v>
      </c>
      <c r="AK212" s="226">
        <f t="shared" si="395"/>
        <v>0</v>
      </c>
      <c r="AL212" s="226">
        <f t="shared" si="395"/>
        <v>0</v>
      </c>
      <c r="AM212" s="226">
        <f t="shared" si="395"/>
        <v>0</v>
      </c>
      <c r="AN212" s="226">
        <f t="shared" si="395"/>
        <v>0</v>
      </c>
      <c r="AO212" s="226">
        <f t="shared" si="395"/>
        <v>0</v>
      </c>
      <c r="AP212" s="226">
        <f t="shared" si="395"/>
        <v>0</v>
      </c>
      <c r="AQ212" s="226">
        <f t="shared" si="395"/>
        <v>0</v>
      </c>
      <c r="AR212" s="226">
        <f t="shared" si="395"/>
        <v>0</v>
      </c>
      <c r="AS212" s="226">
        <f t="shared" si="395"/>
        <v>0</v>
      </c>
      <c r="AT212" s="226">
        <f t="shared" si="395"/>
        <v>0</v>
      </c>
      <c r="AU212" s="227">
        <f>SUM(AI212:AT212)</f>
        <v>0</v>
      </c>
      <c r="AV212" s="228">
        <f>AU212+AB212</f>
        <v>100.85924316775609</v>
      </c>
    </row>
    <row r="213" spans="1:48" ht="30">
      <c r="A213" s="64" t="s">
        <v>170</v>
      </c>
      <c r="B213" s="65"/>
      <c r="C213" s="65" t="s">
        <v>57</v>
      </c>
      <c r="D213" s="66">
        <v>1</v>
      </c>
      <c r="E213" s="67"/>
      <c r="F213" s="65"/>
      <c r="G213" s="68"/>
      <c r="H213" s="68"/>
      <c r="I213" s="69"/>
      <c r="J213" s="70"/>
      <c r="K213" s="71"/>
      <c r="L213" s="65"/>
      <c r="M213" s="66"/>
      <c r="N213" s="72"/>
      <c r="O213" s="73" t="s">
        <v>58</v>
      </c>
      <c r="P213" s="229"/>
      <c r="Q213" s="229"/>
      <c r="R213" s="229"/>
      <c r="S213" s="229">
        <v>1000</v>
      </c>
      <c r="T213" s="229">
        <v>3000</v>
      </c>
      <c r="U213" s="229">
        <v>3500</v>
      </c>
      <c r="V213" s="229">
        <v>3500</v>
      </c>
      <c r="W213" s="229">
        <v>4000</v>
      </c>
      <c r="X213" s="229">
        <v>4500</v>
      </c>
      <c r="Y213" s="229">
        <v>3500</v>
      </c>
      <c r="Z213" s="229">
        <v>3500</v>
      </c>
      <c r="AA213" s="229">
        <v>3500</v>
      </c>
      <c r="AB213" s="230"/>
      <c r="AC213" s="71"/>
      <c r="AD213" s="76"/>
      <c r="AE213" s="76"/>
      <c r="AF213" s="65"/>
      <c r="AG213" s="66"/>
      <c r="AH213" s="77"/>
      <c r="AI213" s="229">
        <f t="shared" ref="AI213:AT213" si="396">P213</f>
        <v>0</v>
      </c>
      <c r="AJ213" s="229">
        <f t="shared" si="396"/>
        <v>0</v>
      </c>
      <c r="AK213" s="229">
        <f t="shared" si="396"/>
        <v>0</v>
      </c>
      <c r="AL213" s="229">
        <f t="shared" si="396"/>
        <v>1000</v>
      </c>
      <c r="AM213" s="229">
        <f t="shared" si="396"/>
        <v>3000</v>
      </c>
      <c r="AN213" s="229">
        <f t="shared" si="396"/>
        <v>3500</v>
      </c>
      <c r="AO213" s="229">
        <f t="shared" si="396"/>
        <v>3500</v>
      </c>
      <c r="AP213" s="229">
        <f t="shared" si="396"/>
        <v>4000</v>
      </c>
      <c r="AQ213" s="229">
        <f t="shared" si="396"/>
        <v>4500</v>
      </c>
      <c r="AR213" s="229">
        <f t="shared" si="396"/>
        <v>3500</v>
      </c>
      <c r="AS213" s="229">
        <f t="shared" si="396"/>
        <v>3500</v>
      </c>
      <c r="AT213" s="229">
        <f t="shared" si="396"/>
        <v>3500</v>
      </c>
      <c r="AU213" s="230"/>
      <c r="AV213" s="231"/>
    </row>
    <row r="214" spans="1:48" ht="15.6">
      <c r="A214" s="87" t="s">
        <v>171</v>
      </c>
      <c r="B214" s="49" t="s">
        <v>49</v>
      </c>
      <c r="C214" s="49" t="s">
        <v>164</v>
      </c>
      <c r="D214" s="50" t="s">
        <v>165</v>
      </c>
      <c r="E214" s="50" t="s">
        <v>164</v>
      </c>
      <c r="F214" s="49">
        <v>2026</v>
      </c>
      <c r="G214" s="51">
        <v>670</v>
      </c>
      <c r="H214" s="51" t="s">
        <v>166</v>
      </c>
      <c r="I214" s="79"/>
      <c r="J214" s="93"/>
      <c r="K214" s="94"/>
      <c r="L214" s="49">
        <v>0.31</v>
      </c>
      <c r="M214" s="55"/>
      <c r="N214" s="56"/>
      <c r="O214" s="95">
        <f>($E$236*G214*L214)/0.9</f>
        <v>8.9523353871551012E-2</v>
      </c>
      <c r="P214" s="226">
        <f t="shared" ref="P214:AA214" si="397">$O$214*P217</f>
        <v>0</v>
      </c>
      <c r="Q214" s="234">
        <f t="shared" si="397"/>
        <v>0</v>
      </c>
      <c r="R214" s="234">
        <f t="shared" si="397"/>
        <v>0</v>
      </c>
      <c r="S214" s="233">
        <f t="shared" si="397"/>
        <v>0</v>
      </c>
      <c r="T214" s="233">
        <f t="shared" si="397"/>
        <v>223.80838467887753</v>
      </c>
      <c r="U214" s="233">
        <f t="shared" si="397"/>
        <v>313.33173855042855</v>
      </c>
      <c r="V214" s="233">
        <f t="shared" si="397"/>
        <v>313.33173855042855</v>
      </c>
      <c r="W214" s="233">
        <f t="shared" si="397"/>
        <v>358.09341548620404</v>
      </c>
      <c r="X214" s="233">
        <f t="shared" si="397"/>
        <v>358.09341548620404</v>
      </c>
      <c r="Y214" s="233">
        <f t="shared" si="397"/>
        <v>313.33173855042855</v>
      </c>
      <c r="Z214" s="233">
        <f t="shared" si="397"/>
        <v>313.33173855042855</v>
      </c>
      <c r="AA214" s="233">
        <f t="shared" si="397"/>
        <v>313.33173855042855</v>
      </c>
      <c r="AB214" s="227">
        <f>SUM(P214:AA214)</f>
        <v>2506.6539084034284</v>
      </c>
      <c r="AC214" s="94"/>
      <c r="AD214" s="88"/>
      <c r="AE214" s="60"/>
      <c r="AF214" s="49">
        <v>0.31</v>
      </c>
      <c r="AG214" s="55"/>
      <c r="AH214" s="62"/>
      <c r="AI214" s="226">
        <f>$AH$206*AI217</f>
        <v>0</v>
      </c>
      <c r="AJ214" s="226">
        <f t="shared" ref="AJ214:AT214" si="398">$AH$206*AJ217</f>
        <v>0</v>
      </c>
      <c r="AK214" s="226">
        <f t="shared" si="398"/>
        <v>0</v>
      </c>
      <c r="AL214" s="226">
        <f t="shared" si="398"/>
        <v>0</v>
      </c>
      <c r="AM214" s="226">
        <f t="shared" si="398"/>
        <v>0</v>
      </c>
      <c r="AN214" s="226">
        <f t="shared" si="398"/>
        <v>0</v>
      </c>
      <c r="AO214" s="226">
        <f t="shared" si="398"/>
        <v>0</v>
      </c>
      <c r="AP214" s="226">
        <f t="shared" si="398"/>
        <v>0</v>
      </c>
      <c r="AQ214" s="226">
        <f t="shared" si="398"/>
        <v>0</v>
      </c>
      <c r="AR214" s="226">
        <f t="shared" si="398"/>
        <v>0</v>
      </c>
      <c r="AS214" s="226">
        <f t="shared" si="398"/>
        <v>0</v>
      </c>
      <c r="AT214" s="226">
        <f t="shared" si="398"/>
        <v>0</v>
      </c>
      <c r="AU214" s="227">
        <f>SUM(AI214:AT214)</f>
        <v>0</v>
      </c>
      <c r="AV214" s="228">
        <f>AU214+AB214</f>
        <v>2506.6539084034284</v>
      </c>
    </row>
    <row r="215" spans="1:48" ht="15.6">
      <c r="A215" s="87" t="s">
        <v>171</v>
      </c>
      <c r="B215" s="49" t="s">
        <v>49</v>
      </c>
      <c r="C215" s="49" t="s">
        <v>164</v>
      </c>
      <c r="D215" s="50" t="s">
        <v>165</v>
      </c>
      <c r="E215" s="50" t="s">
        <v>164</v>
      </c>
      <c r="F215" s="49">
        <v>2026</v>
      </c>
      <c r="G215" s="51">
        <v>670</v>
      </c>
      <c r="H215" s="51" t="s">
        <v>166</v>
      </c>
      <c r="I215" s="79"/>
      <c r="J215" s="93"/>
      <c r="K215" s="94"/>
      <c r="L215" s="49">
        <v>0.31</v>
      </c>
      <c r="M215" s="55"/>
      <c r="N215" s="56"/>
      <c r="O215" s="95">
        <f>($E$236*G215*L215)/0.9</f>
        <v>8.9523353871551012E-2</v>
      </c>
      <c r="P215" s="226">
        <f t="shared" ref="P215:AA215" si="399">$O$215*P217</f>
        <v>0</v>
      </c>
      <c r="Q215" s="234">
        <f t="shared" si="399"/>
        <v>0</v>
      </c>
      <c r="R215" s="234">
        <f t="shared" si="399"/>
        <v>0</v>
      </c>
      <c r="S215" s="233">
        <f t="shared" si="399"/>
        <v>0</v>
      </c>
      <c r="T215" s="233">
        <f t="shared" si="399"/>
        <v>223.80838467887753</v>
      </c>
      <c r="U215" s="233">
        <f t="shared" si="399"/>
        <v>313.33173855042855</v>
      </c>
      <c r="V215" s="233">
        <f t="shared" si="399"/>
        <v>313.33173855042855</v>
      </c>
      <c r="W215" s="233">
        <f t="shared" si="399"/>
        <v>358.09341548620404</v>
      </c>
      <c r="X215" s="233">
        <f t="shared" si="399"/>
        <v>358.09341548620404</v>
      </c>
      <c r="Y215" s="233">
        <f t="shared" si="399"/>
        <v>313.33173855042855</v>
      </c>
      <c r="Z215" s="233">
        <f t="shared" si="399"/>
        <v>313.33173855042855</v>
      </c>
      <c r="AA215" s="233">
        <f t="shared" si="399"/>
        <v>313.33173855042855</v>
      </c>
      <c r="AB215" s="227">
        <f>SUM(P215:AA215)</f>
        <v>2506.6539084034284</v>
      </c>
      <c r="AC215" s="94"/>
      <c r="AD215" s="88"/>
      <c r="AE215" s="60"/>
      <c r="AF215" s="49">
        <v>0.31</v>
      </c>
      <c r="AG215" s="55"/>
      <c r="AH215" s="62"/>
      <c r="AI215" s="226">
        <f>$AH$207*AI217</f>
        <v>0</v>
      </c>
      <c r="AJ215" s="226">
        <f t="shared" ref="AJ215:AT215" si="400">$AH$207*AJ217</f>
        <v>0</v>
      </c>
      <c r="AK215" s="226">
        <f t="shared" si="400"/>
        <v>0</v>
      </c>
      <c r="AL215" s="226">
        <f t="shared" si="400"/>
        <v>0</v>
      </c>
      <c r="AM215" s="226">
        <f t="shared" si="400"/>
        <v>0</v>
      </c>
      <c r="AN215" s="226">
        <f t="shared" si="400"/>
        <v>0</v>
      </c>
      <c r="AO215" s="226">
        <f t="shared" si="400"/>
        <v>0</v>
      </c>
      <c r="AP215" s="226">
        <f t="shared" si="400"/>
        <v>0</v>
      </c>
      <c r="AQ215" s="226">
        <f t="shared" si="400"/>
        <v>0</v>
      </c>
      <c r="AR215" s="226">
        <f t="shared" si="400"/>
        <v>0</v>
      </c>
      <c r="AS215" s="226">
        <f t="shared" si="400"/>
        <v>0</v>
      </c>
      <c r="AT215" s="226">
        <f t="shared" si="400"/>
        <v>0</v>
      </c>
      <c r="AU215" s="227">
        <f>SUM(AI215:AT215)</f>
        <v>0</v>
      </c>
      <c r="AV215" s="228">
        <f>AU215+AB215</f>
        <v>2506.6539084034284</v>
      </c>
    </row>
    <row r="216" spans="1:48" ht="15.6">
      <c r="A216" s="87" t="s">
        <v>171</v>
      </c>
      <c r="B216" s="49" t="s">
        <v>52</v>
      </c>
      <c r="C216" s="49" t="s">
        <v>164</v>
      </c>
      <c r="D216" s="50" t="s">
        <v>164</v>
      </c>
      <c r="E216" s="50" t="s">
        <v>164</v>
      </c>
      <c r="F216" s="49">
        <v>2026</v>
      </c>
      <c r="G216" s="51">
        <v>20</v>
      </c>
      <c r="H216" s="51" t="s">
        <v>166</v>
      </c>
      <c r="I216" s="79"/>
      <c r="J216" s="93"/>
      <c r="K216" s="94"/>
      <c r="L216" s="49">
        <v>0.39</v>
      </c>
      <c r="M216" s="55"/>
      <c r="N216" s="56"/>
      <c r="O216" s="95">
        <f>($E$236*G216*L216)/0.9</f>
        <v>3.361974772258536E-3</v>
      </c>
      <c r="P216" s="226">
        <f t="shared" ref="P216:AA216" si="401">$D$217*$O$216*P217</f>
        <v>0</v>
      </c>
      <c r="Q216" s="234">
        <f t="shared" si="401"/>
        <v>0</v>
      </c>
      <c r="R216" s="234">
        <f t="shared" si="401"/>
        <v>0</v>
      </c>
      <c r="S216" s="233">
        <f t="shared" si="401"/>
        <v>0</v>
      </c>
      <c r="T216" s="233">
        <f t="shared" si="401"/>
        <v>8.4049369306463397</v>
      </c>
      <c r="U216" s="233">
        <f t="shared" si="401"/>
        <v>11.766911702904876</v>
      </c>
      <c r="V216" s="233">
        <f t="shared" si="401"/>
        <v>11.766911702904876</v>
      </c>
      <c r="W216" s="233">
        <f t="shared" si="401"/>
        <v>13.447899089034143</v>
      </c>
      <c r="X216" s="233">
        <f t="shared" si="401"/>
        <v>13.447899089034143</v>
      </c>
      <c r="Y216" s="233">
        <f t="shared" si="401"/>
        <v>11.766911702904876</v>
      </c>
      <c r="Z216" s="233">
        <f t="shared" si="401"/>
        <v>11.766911702904876</v>
      </c>
      <c r="AA216" s="233">
        <f t="shared" si="401"/>
        <v>11.766911702904876</v>
      </c>
      <c r="AB216" s="227">
        <f>SUM(P216:AA216)</f>
        <v>94.135293623239008</v>
      </c>
      <c r="AC216" s="94"/>
      <c r="AD216" s="88"/>
      <c r="AE216" s="60"/>
      <c r="AF216" s="49">
        <v>0.39</v>
      </c>
      <c r="AG216" s="55"/>
      <c r="AH216" s="62"/>
      <c r="AI216" s="226">
        <f t="shared" ref="AI216:AT216" si="402">$D$209*$AH$208*AI217</f>
        <v>0</v>
      </c>
      <c r="AJ216" s="226">
        <f t="shared" si="402"/>
        <v>0</v>
      </c>
      <c r="AK216" s="226">
        <f t="shared" si="402"/>
        <v>0</v>
      </c>
      <c r="AL216" s="226">
        <f t="shared" si="402"/>
        <v>0</v>
      </c>
      <c r="AM216" s="226">
        <f t="shared" si="402"/>
        <v>0</v>
      </c>
      <c r="AN216" s="226">
        <f t="shared" si="402"/>
        <v>0</v>
      </c>
      <c r="AO216" s="226">
        <f t="shared" si="402"/>
        <v>0</v>
      </c>
      <c r="AP216" s="226">
        <f t="shared" si="402"/>
        <v>0</v>
      </c>
      <c r="AQ216" s="226">
        <f t="shared" si="402"/>
        <v>0</v>
      </c>
      <c r="AR216" s="226">
        <f t="shared" si="402"/>
        <v>0</v>
      </c>
      <c r="AS216" s="226">
        <f t="shared" si="402"/>
        <v>0</v>
      </c>
      <c r="AT216" s="226">
        <f t="shared" si="402"/>
        <v>0</v>
      </c>
      <c r="AU216" s="227">
        <f>SUM(AI216:AT216)</f>
        <v>0</v>
      </c>
      <c r="AV216" s="228">
        <f>AU216+AB216</f>
        <v>94.135293623239008</v>
      </c>
    </row>
    <row r="217" spans="1:48" ht="30">
      <c r="A217" s="64" t="s">
        <v>172</v>
      </c>
      <c r="B217" s="65"/>
      <c r="C217" s="65" t="s">
        <v>57</v>
      </c>
      <c r="D217" s="66">
        <v>1</v>
      </c>
      <c r="E217" s="67"/>
      <c r="F217" s="65"/>
      <c r="G217" s="68"/>
      <c r="H217" s="68"/>
      <c r="I217" s="69"/>
      <c r="J217" s="70"/>
      <c r="K217" s="71"/>
      <c r="L217" s="65"/>
      <c r="M217" s="66"/>
      <c r="N217" s="72"/>
      <c r="O217" s="73" t="s">
        <v>58</v>
      </c>
      <c r="P217" s="229"/>
      <c r="Q217" s="229"/>
      <c r="R217" s="229"/>
      <c r="S217" s="235"/>
      <c r="T217" s="229">
        <v>2500</v>
      </c>
      <c r="U217" s="229">
        <v>3500</v>
      </c>
      <c r="V217" s="229">
        <v>3500</v>
      </c>
      <c r="W217" s="229">
        <v>4000</v>
      </c>
      <c r="X217" s="229">
        <v>4000</v>
      </c>
      <c r="Y217" s="229">
        <v>3500</v>
      </c>
      <c r="Z217" s="229">
        <v>3500</v>
      </c>
      <c r="AA217" s="229">
        <v>3500</v>
      </c>
      <c r="AB217" s="230"/>
      <c r="AC217" s="71"/>
      <c r="AD217" s="76"/>
      <c r="AE217" s="76"/>
      <c r="AF217" s="65"/>
      <c r="AG217" s="66"/>
      <c r="AH217" s="77"/>
      <c r="AI217" s="229">
        <f t="shared" ref="AI217:AT217" si="403">P217</f>
        <v>0</v>
      </c>
      <c r="AJ217" s="229">
        <f t="shared" si="403"/>
        <v>0</v>
      </c>
      <c r="AK217" s="229">
        <f t="shared" si="403"/>
        <v>0</v>
      </c>
      <c r="AL217" s="229">
        <f t="shared" si="403"/>
        <v>0</v>
      </c>
      <c r="AM217" s="229">
        <f t="shared" si="403"/>
        <v>2500</v>
      </c>
      <c r="AN217" s="229">
        <f t="shared" si="403"/>
        <v>3500</v>
      </c>
      <c r="AO217" s="229">
        <f t="shared" si="403"/>
        <v>3500</v>
      </c>
      <c r="AP217" s="229">
        <f t="shared" si="403"/>
        <v>4000</v>
      </c>
      <c r="AQ217" s="229">
        <f t="shared" si="403"/>
        <v>4000</v>
      </c>
      <c r="AR217" s="229">
        <f t="shared" si="403"/>
        <v>3500</v>
      </c>
      <c r="AS217" s="229">
        <f t="shared" si="403"/>
        <v>3500</v>
      </c>
      <c r="AT217" s="229">
        <f t="shared" si="403"/>
        <v>3500</v>
      </c>
      <c r="AU217" s="230"/>
      <c r="AV217" s="231"/>
    </row>
    <row r="218" spans="1:48" ht="15.6">
      <c r="A218" s="48" t="s">
        <v>173</v>
      </c>
      <c r="B218" s="49" t="s">
        <v>49</v>
      </c>
      <c r="C218" s="50" t="s">
        <v>85</v>
      </c>
      <c r="D218" s="50" t="s">
        <v>92</v>
      </c>
      <c r="E218" s="50" t="s">
        <v>93</v>
      </c>
      <c r="F218" s="49">
        <v>2029</v>
      </c>
      <c r="G218" s="51">
        <v>2000</v>
      </c>
      <c r="H218" s="51" t="s">
        <v>66</v>
      </c>
      <c r="I218" s="81"/>
      <c r="J218" s="82"/>
      <c r="K218" s="54">
        <v>1.04</v>
      </c>
      <c r="L218" s="49">
        <v>0.31</v>
      </c>
      <c r="M218" s="55">
        <v>0</v>
      </c>
      <c r="N218" s="56">
        <f>((K218*G218)*L218)*0.00220462*(1-M218)</f>
        <v>1.4215389759999999</v>
      </c>
      <c r="O218" s="80"/>
      <c r="P218" s="226">
        <f>P222*$N218</f>
        <v>0</v>
      </c>
      <c r="Q218" s="226">
        <f>Q222*$N218</f>
        <v>0</v>
      </c>
      <c r="R218" s="226">
        <f>R222*$N218</f>
        <v>0</v>
      </c>
      <c r="S218" s="226">
        <f>S222*$N218</f>
        <v>0</v>
      </c>
      <c r="T218" s="226">
        <f t="shared" ref="T218:AA218" si="404">T222*$N218</f>
        <v>0</v>
      </c>
      <c r="U218" s="226">
        <f t="shared" si="404"/>
        <v>3553.8474399999996</v>
      </c>
      <c r="V218" s="226">
        <f t="shared" si="404"/>
        <v>4975.3864159999994</v>
      </c>
      <c r="W218" s="226">
        <f t="shared" si="404"/>
        <v>4975.3864159999994</v>
      </c>
      <c r="X218" s="226">
        <f t="shared" si="404"/>
        <v>4975.3864159999994</v>
      </c>
      <c r="Y218" s="226">
        <f t="shared" si="404"/>
        <v>4975.3864159999994</v>
      </c>
      <c r="Z218" s="226">
        <f t="shared" si="404"/>
        <v>4975.3864159999994</v>
      </c>
      <c r="AA218" s="226">
        <f t="shared" si="404"/>
        <v>4975.3864159999994</v>
      </c>
      <c r="AB218" s="227">
        <f>SUM(P218:AA218)</f>
        <v>33406.165935999998</v>
      </c>
      <c r="AC218" s="83"/>
      <c r="AD218" s="85">
        <v>5.0000000000000001E-3</v>
      </c>
      <c r="AE218" s="86"/>
      <c r="AF218" s="49">
        <v>0.31</v>
      </c>
      <c r="AG218" s="55">
        <v>0</v>
      </c>
      <c r="AH218" s="62">
        <f>((SUM(AC218:AE218)*G218)*AF218)*0.00220462*(1-AG218)</f>
        <v>6.8343220000000003E-3</v>
      </c>
      <c r="AI218" s="226">
        <f>AI222*$AH218</f>
        <v>0</v>
      </c>
      <c r="AJ218" s="226">
        <f t="shared" ref="AJ218:AT218" si="405">AJ222*$AH218</f>
        <v>0</v>
      </c>
      <c r="AK218" s="226">
        <f t="shared" si="405"/>
        <v>0</v>
      </c>
      <c r="AL218" s="226">
        <f t="shared" si="405"/>
        <v>0</v>
      </c>
      <c r="AM218" s="226">
        <f t="shared" si="405"/>
        <v>0</v>
      </c>
      <c r="AN218" s="226">
        <f t="shared" si="405"/>
        <v>17.085805000000001</v>
      </c>
      <c r="AO218" s="226">
        <f t="shared" si="405"/>
        <v>23.920127000000001</v>
      </c>
      <c r="AP218" s="226">
        <f t="shared" si="405"/>
        <v>23.920127000000001</v>
      </c>
      <c r="AQ218" s="226">
        <f t="shared" si="405"/>
        <v>23.920127000000001</v>
      </c>
      <c r="AR218" s="226">
        <f t="shared" si="405"/>
        <v>23.920127000000001</v>
      </c>
      <c r="AS218" s="226">
        <f t="shared" si="405"/>
        <v>23.920127000000001</v>
      </c>
      <c r="AT218" s="226">
        <f t="shared" si="405"/>
        <v>23.920127000000001</v>
      </c>
      <c r="AU218" s="227">
        <f>SUM(AI218:AT218)</f>
        <v>160.60656700000004</v>
      </c>
      <c r="AV218" s="228">
        <f>AU218+AB218</f>
        <v>33566.772503</v>
      </c>
    </row>
    <row r="219" spans="1:48" ht="15.6">
      <c r="A219" s="48" t="s">
        <v>173</v>
      </c>
      <c r="B219" s="49" t="s">
        <v>49</v>
      </c>
      <c r="C219" s="50" t="s">
        <v>85</v>
      </c>
      <c r="D219" s="50" t="s">
        <v>92</v>
      </c>
      <c r="E219" s="50" t="s">
        <v>94</v>
      </c>
      <c r="F219" s="49">
        <v>2029</v>
      </c>
      <c r="G219" s="51">
        <v>2000</v>
      </c>
      <c r="H219" s="51" t="s">
        <v>66</v>
      </c>
      <c r="I219" s="81"/>
      <c r="J219" s="82"/>
      <c r="K219" s="54">
        <v>1.04</v>
      </c>
      <c r="L219" s="49">
        <v>0.31</v>
      </c>
      <c r="M219" s="55">
        <v>0</v>
      </c>
      <c r="N219" s="56">
        <f>((K219*G219)*L219)*0.00220462*(1-M219)</f>
        <v>1.4215389759999999</v>
      </c>
      <c r="O219" s="80"/>
      <c r="P219" s="226">
        <f>P222*$N219</f>
        <v>0</v>
      </c>
      <c r="Q219" s="226">
        <f>Q222*$N219</f>
        <v>0</v>
      </c>
      <c r="R219" s="226">
        <f>R222*$N219</f>
        <v>0</v>
      </c>
      <c r="S219" s="226">
        <f>S222*$N219</f>
        <v>0</v>
      </c>
      <c r="T219" s="226">
        <f t="shared" ref="T219:AA219" si="406">T222*$N219</f>
        <v>0</v>
      </c>
      <c r="U219" s="226">
        <f t="shared" si="406"/>
        <v>3553.8474399999996</v>
      </c>
      <c r="V219" s="226">
        <f t="shared" si="406"/>
        <v>4975.3864159999994</v>
      </c>
      <c r="W219" s="226">
        <f t="shared" si="406"/>
        <v>4975.3864159999994</v>
      </c>
      <c r="X219" s="226">
        <f t="shared" si="406"/>
        <v>4975.3864159999994</v>
      </c>
      <c r="Y219" s="226">
        <f t="shared" si="406"/>
        <v>4975.3864159999994</v>
      </c>
      <c r="Z219" s="226">
        <f t="shared" si="406"/>
        <v>4975.3864159999994</v>
      </c>
      <c r="AA219" s="226">
        <f t="shared" si="406"/>
        <v>4975.3864159999994</v>
      </c>
      <c r="AB219" s="227">
        <f>SUM(P219:AA219)</f>
        <v>33406.165935999998</v>
      </c>
      <c r="AC219" s="83"/>
      <c r="AD219" s="85">
        <v>5.0000000000000001E-3</v>
      </c>
      <c r="AE219" s="86"/>
      <c r="AF219" s="49">
        <v>0.31</v>
      </c>
      <c r="AG219" s="55">
        <v>0</v>
      </c>
      <c r="AH219" s="62">
        <f>((SUM(AC219:AE219)*G219)*AF219)*0.00220462*(1-AG219)</f>
        <v>6.8343220000000003E-3</v>
      </c>
      <c r="AI219" s="226">
        <f>AI222*$AH219</f>
        <v>0</v>
      </c>
      <c r="AJ219" s="226">
        <f t="shared" ref="AJ219:AT219" si="407">AJ222*$AH219</f>
        <v>0</v>
      </c>
      <c r="AK219" s="226">
        <f t="shared" si="407"/>
        <v>0</v>
      </c>
      <c r="AL219" s="226">
        <f t="shared" si="407"/>
        <v>0</v>
      </c>
      <c r="AM219" s="226">
        <f t="shared" si="407"/>
        <v>0</v>
      </c>
      <c r="AN219" s="226">
        <f t="shared" si="407"/>
        <v>17.085805000000001</v>
      </c>
      <c r="AO219" s="226">
        <f t="shared" si="407"/>
        <v>23.920127000000001</v>
      </c>
      <c r="AP219" s="226">
        <f t="shared" si="407"/>
        <v>23.920127000000001</v>
      </c>
      <c r="AQ219" s="226">
        <f t="shared" si="407"/>
        <v>23.920127000000001</v>
      </c>
      <c r="AR219" s="226">
        <f t="shared" si="407"/>
        <v>23.920127000000001</v>
      </c>
      <c r="AS219" s="226">
        <f t="shared" si="407"/>
        <v>23.920127000000001</v>
      </c>
      <c r="AT219" s="226">
        <f t="shared" si="407"/>
        <v>23.920127000000001</v>
      </c>
      <c r="AU219" s="227">
        <f>SUM(AI219:AT219)</f>
        <v>160.60656700000004</v>
      </c>
      <c r="AV219" s="228">
        <f>AU219+AB219</f>
        <v>33566.772503</v>
      </c>
    </row>
    <row r="220" spans="1:48" ht="15.6">
      <c r="A220" s="48" t="s">
        <v>173</v>
      </c>
      <c r="B220" s="49" t="s">
        <v>52</v>
      </c>
      <c r="C220" s="49" t="s">
        <v>53</v>
      </c>
      <c r="D220" s="50" t="s">
        <v>61</v>
      </c>
      <c r="E220" s="50" t="s">
        <v>62</v>
      </c>
      <c r="F220" s="49">
        <v>2029</v>
      </c>
      <c r="G220" s="51">
        <v>162</v>
      </c>
      <c r="H220" s="51" t="s">
        <v>63</v>
      </c>
      <c r="I220" s="81"/>
      <c r="J220" s="82"/>
      <c r="K220" s="83">
        <v>3.22</v>
      </c>
      <c r="L220" s="49">
        <v>0.39</v>
      </c>
      <c r="M220" s="55">
        <v>0</v>
      </c>
      <c r="N220" s="56">
        <f>((K220*G220)*L220)*0.00220462*(1-M220)</f>
        <v>0.44850701095200002</v>
      </c>
      <c r="O220" s="80"/>
      <c r="P220" s="226">
        <f>P222*$N220*0.66667</f>
        <v>0</v>
      </c>
      <c r="Q220" s="226">
        <f>Q222*$N220*0.66667</f>
        <v>0</v>
      </c>
      <c r="R220" s="226">
        <f>R222*$N220*0.66667</f>
        <v>0</v>
      </c>
      <c r="S220" s="226">
        <f>S222*$N220*0.66667</f>
        <v>0</v>
      </c>
      <c r="T220" s="226">
        <f t="shared" ref="T220:AA220" si="408">T222*$N220*0.66667</f>
        <v>0</v>
      </c>
      <c r="U220" s="226">
        <f t="shared" si="408"/>
        <v>747.51542247842463</v>
      </c>
      <c r="V220" s="226">
        <f t="shared" si="408"/>
        <v>1046.5215914697944</v>
      </c>
      <c r="W220" s="226">
        <f t="shared" si="408"/>
        <v>1046.5215914697944</v>
      </c>
      <c r="X220" s="226">
        <f t="shared" si="408"/>
        <v>1046.5215914697944</v>
      </c>
      <c r="Y220" s="226">
        <f t="shared" si="408"/>
        <v>1046.5215914697944</v>
      </c>
      <c r="Z220" s="226">
        <f t="shared" si="408"/>
        <v>1046.5215914697944</v>
      </c>
      <c r="AA220" s="226">
        <f t="shared" si="408"/>
        <v>1046.5215914697944</v>
      </c>
      <c r="AB220" s="227">
        <f>SUM(P220:AA220)</f>
        <v>7026.6449712971917</v>
      </c>
      <c r="AC220" s="83"/>
      <c r="AD220" s="60"/>
      <c r="AE220" s="84">
        <v>1.2999999999999999E-2</v>
      </c>
      <c r="AF220" s="49">
        <v>0.39</v>
      </c>
      <c r="AG220" s="55">
        <v>0</v>
      </c>
      <c r="AH220" s="62">
        <f>((SUM(AC220:AE220)*G220)*AF220)*0.00220462*(1-AG220)</f>
        <v>1.8107425908E-3</v>
      </c>
      <c r="AI220" s="226">
        <f>AI222*$AH220*0.66667</f>
        <v>0</v>
      </c>
      <c r="AJ220" s="226">
        <f t="shared" ref="AJ220:AT220" si="409">AJ222*$AH220*0.66667</f>
        <v>0</v>
      </c>
      <c r="AK220" s="226">
        <f t="shared" si="409"/>
        <v>0</v>
      </c>
      <c r="AL220" s="226">
        <f t="shared" si="409"/>
        <v>0</v>
      </c>
      <c r="AM220" s="226">
        <f t="shared" si="409"/>
        <v>0</v>
      </c>
      <c r="AN220" s="226">
        <f t="shared" si="409"/>
        <v>3.0179194075215898</v>
      </c>
      <c r="AO220" s="226">
        <f t="shared" si="409"/>
        <v>4.2250871705302258</v>
      </c>
      <c r="AP220" s="226">
        <f t="shared" si="409"/>
        <v>4.2250871705302258</v>
      </c>
      <c r="AQ220" s="226">
        <f t="shared" si="409"/>
        <v>4.2250871705302258</v>
      </c>
      <c r="AR220" s="226">
        <f t="shared" si="409"/>
        <v>4.2250871705302258</v>
      </c>
      <c r="AS220" s="226">
        <f t="shared" si="409"/>
        <v>4.2250871705302258</v>
      </c>
      <c r="AT220" s="226">
        <f t="shared" si="409"/>
        <v>4.2250871705302258</v>
      </c>
      <c r="AU220" s="227">
        <f>SUM(AI220:AT220)</f>
        <v>28.368442430702949</v>
      </c>
      <c r="AV220" s="228">
        <f>AU220+AB220</f>
        <v>7055.0134137278947</v>
      </c>
    </row>
    <row r="221" spans="1:48" ht="15.6">
      <c r="A221" s="48" t="s">
        <v>173</v>
      </c>
      <c r="B221" s="49" t="s">
        <v>52</v>
      </c>
      <c r="C221" s="49" t="s">
        <v>53</v>
      </c>
      <c r="D221" s="50" t="s">
        <v>61</v>
      </c>
      <c r="E221" s="50" t="s">
        <v>62</v>
      </c>
      <c r="F221" s="49">
        <v>2029</v>
      </c>
      <c r="G221" s="51">
        <v>162</v>
      </c>
      <c r="H221" s="51" t="s">
        <v>63</v>
      </c>
      <c r="I221" s="81"/>
      <c r="J221" s="82"/>
      <c r="K221" s="83">
        <v>3.22</v>
      </c>
      <c r="L221" s="49">
        <v>0.39</v>
      </c>
      <c r="M221" s="55">
        <v>0</v>
      </c>
      <c r="N221" s="56">
        <f>((K221*G221)*L221)*0.00220462*(1-M221)</f>
        <v>0.44850701095200002</v>
      </c>
      <c r="O221" s="80"/>
      <c r="P221" s="226">
        <f>P222*$N221*0.66667</f>
        <v>0</v>
      </c>
      <c r="Q221" s="226">
        <f>Q222*$N221*0.66667</f>
        <v>0</v>
      </c>
      <c r="R221" s="226">
        <f>R222*$N221*0.66667</f>
        <v>0</v>
      </c>
      <c r="S221" s="226">
        <f>S222*$N221*0.66667</f>
        <v>0</v>
      </c>
      <c r="T221" s="226">
        <f t="shared" ref="T221:AA221" si="410">T222*$N221*0.66667</f>
        <v>0</v>
      </c>
      <c r="U221" s="226">
        <f t="shared" si="410"/>
        <v>747.51542247842463</v>
      </c>
      <c r="V221" s="226">
        <f t="shared" si="410"/>
        <v>1046.5215914697944</v>
      </c>
      <c r="W221" s="226">
        <f t="shared" si="410"/>
        <v>1046.5215914697944</v>
      </c>
      <c r="X221" s="226">
        <f t="shared" si="410"/>
        <v>1046.5215914697944</v>
      </c>
      <c r="Y221" s="226">
        <f t="shared" si="410"/>
        <v>1046.5215914697944</v>
      </c>
      <c r="Z221" s="226">
        <f t="shared" si="410"/>
        <v>1046.5215914697944</v>
      </c>
      <c r="AA221" s="226">
        <f t="shared" si="410"/>
        <v>1046.5215914697944</v>
      </c>
      <c r="AB221" s="227">
        <f>SUM(P221:AA221)</f>
        <v>7026.6449712971917</v>
      </c>
      <c r="AC221" s="83"/>
      <c r="AD221" s="60"/>
      <c r="AE221" s="84">
        <v>1.2999999999999999E-2</v>
      </c>
      <c r="AF221" s="49">
        <v>0.39</v>
      </c>
      <c r="AG221" s="55">
        <v>0</v>
      </c>
      <c r="AH221" s="62">
        <f>((SUM(AC221:AE221)*G221)*AF221)*0.00220462*(1-AG221)</f>
        <v>1.8107425908E-3</v>
      </c>
      <c r="AI221" s="226">
        <f>AI222*$AH221*0.66667</f>
        <v>0</v>
      </c>
      <c r="AJ221" s="226">
        <f t="shared" ref="AJ221:AT221" si="411">AJ222*$AH221*0.66667</f>
        <v>0</v>
      </c>
      <c r="AK221" s="226">
        <f t="shared" si="411"/>
        <v>0</v>
      </c>
      <c r="AL221" s="226">
        <f t="shared" si="411"/>
        <v>0</v>
      </c>
      <c r="AM221" s="226">
        <f t="shared" si="411"/>
        <v>0</v>
      </c>
      <c r="AN221" s="226">
        <f t="shared" si="411"/>
        <v>3.0179194075215898</v>
      </c>
      <c r="AO221" s="226">
        <f t="shared" si="411"/>
        <v>4.2250871705302258</v>
      </c>
      <c r="AP221" s="226">
        <f t="shared" si="411"/>
        <v>4.2250871705302258</v>
      </c>
      <c r="AQ221" s="226">
        <f t="shared" si="411"/>
        <v>4.2250871705302258</v>
      </c>
      <c r="AR221" s="226">
        <f t="shared" si="411"/>
        <v>4.2250871705302258</v>
      </c>
      <c r="AS221" s="226">
        <f t="shared" si="411"/>
        <v>4.2250871705302258</v>
      </c>
      <c r="AT221" s="226">
        <f t="shared" si="411"/>
        <v>4.2250871705302258</v>
      </c>
      <c r="AU221" s="227">
        <f>SUM(AI221:AT221)</f>
        <v>28.368442430702949</v>
      </c>
      <c r="AV221" s="228">
        <f>AU221+AB221</f>
        <v>7055.0134137278947</v>
      </c>
    </row>
    <row r="222" spans="1:48" ht="30">
      <c r="A222" s="64" t="s">
        <v>174</v>
      </c>
      <c r="B222" s="65"/>
      <c r="C222" s="65" t="s">
        <v>57</v>
      </c>
      <c r="D222" s="66">
        <v>0.66700000000000004</v>
      </c>
      <c r="E222" s="67"/>
      <c r="F222" s="65"/>
      <c r="G222" s="68"/>
      <c r="H222" s="68"/>
      <c r="I222" s="69"/>
      <c r="J222" s="70"/>
      <c r="K222" s="71"/>
      <c r="L222" s="65"/>
      <c r="M222" s="66"/>
      <c r="N222" s="72"/>
      <c r="O222" s="73" t="s">
        <v>58</v>
      </c>
      <c r="P222" s="229"/>
      <c r="Q222" s="229"/>
      <c r="R222" s="229"/>
      <c r="S222" s="235"/>
      <c r="T222" s="235"/>
      <c r="U222" s="229">
        <v>2500</v>
      </c>
      <c r="V222" s="229">
        <v>3500</v>
      </c>
      <c r="W222" s="229">
        <v>3500</v>
      </c>
      <c r="X222" s="229">
        <v>3500</v>
      </c>
      <c r="Y222" s="229">
        <v>3500</v>
      </c>
      <c r="Z222" s="229">
        <v>3500</v>
      </c>
      <c r="AA222" s="229">
        <v>3500</v>
      </c>
      <c r="AB222" s="230"/>
      <c r="AC222" s="71"/>
      <c r="AD222" s="76"/>
      <c r="AE222" s="76"/>
      <c r="AF222" s="65"/>
      <c r="AG222" s="66"/>
      <c r="AH222" s="77"/>
      <c r="AI222" s="229">
        <f t="shared" ref="AI222:AT222" si="412">P222</f>
        <v>0</v>
      </c>
      <c r="AJ222" s="229">
        <f t="shared" si="412"/>
        <v>0</v>
      </c>
      <c r="AK222" s="229">
        <f t="shared" si="412"/>
        <v>0</v>
      </c>
      <c r="AL222" s="229">
        <f t="shared" si="412"/>
        <v>0</v>
      </c>
      <c r="AM222" s="229">
        <f t="shared" si="412"/>
        <v>0</v>
      </c>
      <c r="AN222" s="229">
        <f t="shared" si="412"/>
        <v>2500</v>
      </c>
      <c r="AO222" s="229">
        <f t="shared" si="412"/>
        <v>3500</v>
      </c>
      <c r="AP222" s="229">
        <f t="shared" si="412"/>
        <v>3500</v>
      </c>
      <c r="AQ222" s="229">
        <f t="shared" si="412"/>
        <v>3500</v>
      </c>
      <c r="AR222" s="229">
        <f t="shared" si="412"/>
        <v>3500</v>
      </c>
      <c r="AS222" s="229">
        <f t="shared" si="412"/>
        <v>3500</v>
      </c>
      <c r="AT222" s="229">
        <f t="shared" si="412"/>
        <v>3500</v>
      </c>
      <c r="AU222" s="230"/>
      <c r="AV222" s="231"/>
    </row>
    <row r="223" spans="1:48" ht="15.6">
      <c r="A223" s="87" t="s">
        <v>175</v>
      </c>
      <c r="B223" s="49" t="s">
        <v>49</v>
      </c>
      <c r="C223" s="50" t="s">
        <v>85</v>
      </c>
      <c r="D223" s="50" t="s">
        <v>92</v>
      </c>
      <c r="E223" s="50" t="s">
        <v>93</v>
      </c>
      <c r="F223" s="49">
        <v>2029</v>
      </c>
      <c r="G223" s="51">
        <v>2000</v>
      </c>
      <c r="H223" s="51" t="s">
        <v>66</v>
      </c>
      <c r="I223" s="81"/>
      <c r="J223" s="82"/>
      <c r="K223" s="54">
        <v>1.04</v>
      </c>
      <c r="L223" s="49">
        <v>0.31</v>
      </c>
      <c r="M223" s="55">
        <v>0</v>
      </c>
      <c r="N223" s="56">
        <f>((K223*G223)*L223)*0.00220462*(1-M223)</f>
        <v>1.4215389759999999</v>
      </c>
      <c r="O223" s="80"/>
      <c r="P223" s="226">
        <f>P227*$N223</f>
        <v>0</v>
      </c>
      <c r="Q223" s="226">
        <f>Q227*$N223</f>
        <v>0</v>
      </c>
      <c r="R223" s="226">
        <f>R227*$N223</f>
        <v>0</v>
      </c>
      <c r="S223" s="226">
        <f>S227*$N223</f>
        <v>0</v>
      </c>
      <c r="T223" s="226">
        <f t="shared" ref="T223:AA223" si="413">T227*$N223</f>
        <v>0</v>
      </c>
      <c r="U223" s="226">
        <f t="shared" si="413"/>
        <v>0</v>
      </c>
      <c r="V223" s="226">
        <f t="shared" si="413"/>
        <v>4264.6169279999995</v>
      </c>
      <c r="W223" s="226">
        <f t="shared" si="413"/>
        <v>4975.3864159999994</v>
      </c>
      <c r="X223" s="226">
        <f t="shared" si="413"/>
        <v>4975.3864159999994</v>
      </c>
      <c r="Y223" s="226">
        <f t="shared" si="413"/>
        <v>4975.3864159999994</v>
      </c>
      <c r="Z223" s="226">
        <f t="shared" si="413"/>
        <v>4975.3864159999994</v>
      </c>
      <c r="AA223" s="226">
        <f t="shared" si="413"/>
        <v>4975.3864159999994</v>
      </c>
      <c r="AB223" s="227">
        <f>SUM(P223:AA223)</f>
        <v>29141.549008000002</v>
      </c>
      <c r="AC223" s="83"/>
      <c r="AD223" s="85">
        <v>5.0000000000000001E-3</v>
      </c>
      <c r="AE223" s="86"/>
      <c r="AF223" s="49">
        <v>0.31</v>
      </c>
      <c r="AG223" s="55">
        <v>0</v>
      </c>
      <c r="AH223" s="62">
        <f>((SUM(AC223:AE223)*G223)*AF223)*0.00220462*(1-AG223)</f>
        <v>6.8343220000000003E-3</v>
      </c>
      <c r="AI223" s="226">
        <f>AI227*$AH223</f>
        <v>0</v>
      </c>
      <c r="AJ223" s="226">
        <f t="shared" ref="AJ223:AT223" si="414">AJ227*$AH223</f>
        <v>0</v>
      </c>
      <c r="AK223" s="226">
        <f t="shared" si="414"/>
        <v>0</v>
      </c>
      <c r="AL223" s="226">
        <f t="shared" si="414"/>
        <v>0</v>
      </c>
      <c r="AM223" s="226">
        <f t="shared" si="414"/>
        <v>0</v>
      </c>
      <c r="AN223" s="226">
        <f t="shared" si="414"/>
        <v>0</v>
      </c>
      <c r="AO223" s="226">
        <f t="shared" si="414"/>
        <v>20.502966000000001</v>
      </c>
      <c r="AP223" s="226">
        <f t="shared" si="414"/>
        <v>23.920127000000001</v>
      </c>
      <c r="AQ223" s="226">
        <f t="shared" si="414"/>
        <v>23.920127000000001</v>
      </c>
      <c r="AR223" s="226">
        <f t="shared" si="414"/>
        <v>23.920127000000001</v>
      </c>
      <c r="AS223" s="226">
        <f t="shared" si="414"/>
        <v>23.920127000000001</v>
      </c>
      <c r="AT223" s="226">
        <f t="shared" si="414"/>
        <v>23.920127000000001</v>
      </c>
      <c r="AU223" s="227">
        <f>SUM(AI223:AT223)</f>
        <v>140.10360100000003</v>
      </c>
      <c r="AV223" s="228">
        <f>AU223+AB223</f>
        <v>29281.652609000001</v>
      </c>
    </row>
    <row r="224" spans="1:48" ht="15.6">
      <c r="A224" s="87" t="s">
        <v>175</v>
      </c>
      <c r="B224" s="49" t="s">
        <v>49</v>
      </c>
      <c r="C224" s="50" t="s">
        <v>85</v>
      </c>
      <c r="D224" s="50" t="s">
        <v>92</v>
      </c>
      <c r="E224" s="50" t="s">
        <v>94</v>
      </c>
      <c r="F224" s="49">
        <v>2029</v>
      </c>
      <c r="G224" s="51">
        <v>2000</v>
      </c>
      <c r="H224" s="51" t="s">
        <v>66</v>
      </c>
      <c r="I224" s="81"/>
      <c r="J224" s="82"/>
      <c r="K224" s="54">
        <v>1.04</v>
      </c>
      <c r="L224" s="49">
        <v>0.31</v>
      </c>
      <c r="M224" s="55">
        <v>0</v>
      </c>
      <c r="N224" s="56">
        <f>((K224*G224)*L224)*0.00220462*(1-M224)</f>
        <v>1.4215389759999999</v>
      </c>
      <c r="O224" s="80"/>
      <c r="P224" s="226">
        <f>P227*$N224</f>
        <v>0</v>
      </c>
      <c r="Q224" s="226">
        <f>Q227*$N224</f>
        <v>0</v>
      </c>
      <c r="R224" s="226">
        <f>R227*$N224</f>
        <v>0</v>
      </c>
      <c r="S224" s="226">
        <f>S227*$N224</f>
        <v>0</v>
      </c>
      <c r="T224" s="226">
        <f t="shared" ref="T224:AA224" si="415">T227*$N224</f>
        <v>0</v>
      </c>
      <c r="U224" s="226">
        <f t="shared" si="415"/>
        <v>0</v>
      </c>
      <c r="V224" s="226">
        <f t="shared" si="415"/>
        <v>4264.6169279999995</v>
      </c>
      <c r="W224" s="226">
        <f t="shared" si="415"/>
        <v>4975.3864159999994</v>
      </c>
      <c r="X224" s="226">
        <f t="shared" si="415"/>
        <v>4975.3864159999994</v>
      </c>
      <c r="Y224" s="226">
        <f t="shared" si="415"/>
        <v>4975.3864159999994</v>
      </c>
      <c r="Z224" s="226">
        <f t="shared" si="415"/>
        <v>4975.3864159999994</v>
      </c>
      <c r="AA224" s="226">
        <f t="shared" si="415"/>
        <v>4975.3864159999994</v>
      </c>
      <c r="AB224" s="227">
        <f>SUM(P224:AA224)</f>
        <v>29141.549008000002</v>
      </c>
      <c r="AC224" s="83"/>
      <c r="AD224" s="85">
        <v>5.0000000000000001E-3</v>
      </c>
      <c r="AE224" s="86"/>
      <c r="AF224" s="49">
        <v>0.31</v>
      </c>
      <c r="AG224" s="55">
        <v>0</v>
      </c>
      <c r="AH224" s="62">
        <f>((SUM(AC224:AE224)*G224)*AF224)*0.00220462*(1-AG224)</f>
        <v>6.8343220000000003E-3</v>
      </c>
      <c r="AI224" s="226">
        <f>AI227*$AH224</f>
        <v>0</v>
      </c>
      <c r="AJ224" s="226">
        <f t="shared" ref="AJ224:AT224" si="416">AJ227*$AH224</f>
        <v>0</v>
      </c>
      <c r="AK224" s="226">
        <f t="shared" si="416"/>
        <v>0</v>
      </c>
      <c r="AL224" s="226">
        <f t="shared" si="416"/>
        <v>0</v>
      </c>
      <c r="AM224" s="226">
        <f t="shared" si="416"/>
        <v>0</v>
      </c>
      <c r="AN224" s="226">
        <f t="shared" si="416"/>
        <v>0</v>
      </c>
      <c r="AO224" s="226">
        <f t="shared" si="416"/>
        <v>20.502966000000001</v>
      </c>
      <c r="AP224" s="226">
        <f t="shared" si="416"/>
        <v>23.920127000000001</v>
      </c>
      <c r="AQ224" s="226">
        <f t="shared" si="416"/>
        <v>23.920127000000001</v>
      </c>
      <c r="AR224" s="226">
        <f t="shared" si="416"/>
        <v>23.920127000000001</v>
      </c>
      <c r="AS224" s="226">
        <f t="shared" si="416"/>
        <v>23.920127000000001</v>
      </c>
      <c r="AT224" s="226">
        <f t="shared" si="416"/>
        <v>23.920127000000001</v>
      </c>
      <c r="AU224" s="227">
        <f>SUM(AI224:AT224)</f>
        <v>140.10360100000003</v>
      </c>
      <c r="AV224" s="228">
        <f>AU224+AB224</f>
        <v>29281.652609000001</v>
      </c>
    </row>
    <row r="225" spans="1:48" ht="15.6">
      <c r="A225" s="87" t="s">
        <v>175</v>
      </c>
      <c r="B225" s="49" t="s">
        <v>52</v>
      </c>
      <c r="C225" s="49" t="s">
        <v>53</v>
      </c>
      <c r="D225" s="50" t="s">
        <v>61</v>
      </c>
      <c r="E225" s="50" t="s">
        <v>62</v>
      </c>
      <c r="F225" s="49">
        <v>2029</v>
      </c>
      <c r="G225" s="51">
        <v>162</v>
      </c>
      <c r="H225" s="51" t="s">
        <v>63</v>
      </c>
      <c r="I225" s="81"/>
      <c r="J225" s="82"/>
      <c r="K225" s="83">
        <v>3.22</v>
      </c>
      <c r="L225" s="49">
        <v>0.39</v>
      </c>
      <c r="M225" s="55">
        <v>0</v>
      </c>
      <c r="N225" s="56">
        <f>((K225*G225)*L225)*0.00220462*(1-M225)</f>
        <v>0.44850701095200002</v>
      </c>
      <c r="O225" s="80"/>
      <c r="P225" s="226">
        <f>P227*$N225*0.667</f>
        <v>0</v>
      </c>
      <c r="Q225" s="226">
        <f t="shared" ref="Q225:AA225" si="417">Q227*$N225*0.667</f>
        <v>0</v>
      </c>
      <c r="R225" s="226">
        <f t="shared" si="417"/>
        <v>0</v>
      </c>
      <c r="S225" s="226">
        <f t="shared" si="417"/>
        <v>0</v>
      </c>
      <c r="T225" s="226">
        <f t="shared" si="417"/>
        <v>0</v>
      </c>
      <c r="U225" s="226">
        <f t="shared" si="417"/>
        <v>0</v>
      </c>
      <c r="V225" s="226">
        <f t="shared" si="417"/>
        <v>897.46252891495214</v>
      </c>
      <c r="W225" s="226">
        <f t="shared" si="417"/>
        <v>1047.0396170674442</v>
      </c>
      <c r="X225" s="226">
        <f t="shared" si="417"/>
        <v>1047.0396170674442</v>
      </c>
      <c r="Y225" s="226">
        <f t="shared" si="417"/>
        <v>1047.0396170674442</v>
      </c>
      <c r="Z225" s="226">
        <f t="shared" si="417"/>
        <v>1047.0396170674442</v>
      </c>
      <c r="AA225" s="226">
        <f t="shared" si="417"/>
        <v>1047.0396170674442</v>
      </c>
      <c r="AB225" s="227">
        <f>SUM(P225:AA225)</f>
        <v>6132.6606142521723</v>
      </c>
      <c r="AC225" s="83"/>
      <c r="AD225" s="60"/>
      <c r="AE225" s="84">
        <v>1.2999999999999999E-2</v>
      </c>
      <c r="AF225" s="49">
        <v>0.39</v>
      </c>
      <c r="AG225" s="55">
        <v>0</v>
      </c>
      <c r="AH225" s="62">
        <f>((SUM(AC225:AE225)*G225)*AF225)*0.00220462*(1-AG225)</f>
        <v>1.8107425908E-3</v>
      </c>
      <c r="AI225" s="226">
        <f>AI227*$AH225*0.667</f>
        <v>0</v>
      </c>
      <c r="AJ225" s="226">
        <f t="shared" ref="AJ225:AT225" si="418">AJ227*$AH225*0.667</f>
        <v>0</v>
      </c>
      <c r="AK225" s="226">
        <f t="shared" si="418"/>
        <v>0</v>
      </c>
      <c r="AL225" s="226">
        <f t="shared" si="418"/>
        <v>0</v>
      </c>
      <c r="AM225" s="226">
        <f t="shared" si="418"/>
        <v>0</v>
      </c>
      <c r="AN225" s="226">
        <f t="shared" si="418"/>
        <v>0</v>
      </c>
      <c r="AO225" s="226">
        <f t="shared" si="418"/>
        <v>3.6232959241908005</v>
      </c>
      <c r="AP225" s="226">
        <f t="shared" si="418"/>
        <v>4.2271785782226008</v>
      </c>
      <c r="AQ225" s="226">
        <f t="shared" si="418"/>
        <v>4.2271785782226008</v>
      </c>
      <c r="AR225" s="226">
        <f t="shared" si="418"/>
        <v>4.2271785782226008</v>
      </c>
      <c r="AS225" s="226">
        <f t="shared" si="418"/>
        <v>4.2271785782226008</v>
      </c>
      <c r="AT225" s="226">
        <f t="shared" si="418"/>
        <v>4.2271785782226008</v>
      </c>
      <c r="AU225" s="227">
        <f>SUM(AI225:AT225)</f>
        <v>24.759188815303801</v>
      </c>
      <c r="AV225" s="228">
        <f>AU225+AB225</f>
        <v>6157.4198030674761</v>
      </c>
    </row>
    <row r="226" spans="1:48" ht="15.6">
      <c r="A226" s="87" t="s">
        <v>175</v>
      </c>
      <c r="B226" s="49" t="s">
        <v>52</v>
      </c>
      <c r="C226" s="49" t="s">
        <v>53</v>
      </c>
      <c r="D226" s="50" t="s">
        <v>61</v>
      </c>
      <c r="E226" s="50" t="s">
        <v>62</v>
      </c>
      <c r="F226" s="49">
        <v>2029</v>
      </c>
      <c r="G226" s="51">
        <v>162</v>
      </c>
      <c r="H226" s="51" t="s">
        <v>63</v>
      </c>
      <c r="I226" s="81"/>
      <c r="J226" s="82"/>
      <c r="K226" s="83">
        <v>3.22</v>
      </c>
      <c r="L226" s="49">
        <v>0.39</v>
      </c>
      <c r="M226" s="55">
        <v>0</v>
      </c>
      <c r="N226" s="56">
        <f>((K226*G226)*L226)*0.00220462*(1-M226)</f>
        <v>0.44850701095200002</v>
      </c>
      <c r="O226" s="80"/>
      <c r="P226" s="226">
        <f>P227*$N226*0.667</f>
        <v>0</v>
      </c>
      <c r="Q226" s="226">
        <f t="shared" ref="Q226:AA226" si="419">Q227*$N226*0.667</f>
        <v>0</v>
      </c>
      <c r="R226" s="226">
        <f t="shared" si="419"/>
        <v>0</v>
      </c>
      <c r="S226" s="226">
        <f t="shared" si="419"/>
        <v>0</v>
      </c>
      <c r="T226" s="226">
        <f t="shared" si="419"/>
        <v>0</v>
      </c>
      <c r="U226" s="226">
        <f t="shared" si="419"/>
        <v>0</v>
      </c>
      <c r="V226" s="226">
        <f t="shared" si="419"/>
        <v>897.46252891495214</v>
      </c>
      <c r="W226" s="226">
        <f t="shared" si="419"/>
        <v>1047.0396170674442</v>
      </c>
      <c r="X226" s="226">
        <f t="shared" si="419"/>
        <v>1047.0396170674442</v>
      </c>
      <c r="Y226" s="226">
        <f t="shared" si="419"/>
        <v>1047.0396170674442</v>
      </c>
      <c r="Z226" s="226">
        <f t="shared" si="419"/>
        <v>1047.0396170674442</v>
      </c>
      <c r="AA226" s="226">
        <f t="shared" si="419"/>
        <v>1047.0396170674442</v>
      </c>
      <c r="AB226" s="227">
        <f>SUM(P226:AA226)</f>
        <v>6132.6606142521723</v>
      </c>
      <c r="AC226" s="83"/>
      <c r="AD226" s="60"/>
      <c r="AE226" s="84">
        <v>1.2999999999999999E-2</v>
      </c>
      <c r="AF226" s="49">
        <v>0.39</v>
      </c>
      <c r="AG226" s="55">
        <v>0</v>
      </c>
      <c r="AH226" s="62">
        <f>((SUM(AC226:AE226)*G226)*AF226)*0.00220462*(1-AG226)</f>
        <v>1.8107425908E-3</v>
      </c>
      <c r="AI226" s="226">
        <f>AI227*$AH226*0.667</f>
        <v>0</v>
      </c>
      <c r="AJ226" s="226">
        <f t="shared" ref="AJ226:AT226" si="420">AJ227*$AH226*0.667</f>
        <v>0</v>
      </c>
      <c r="AK226" s="226">
        <f t="shared" si="420"/>
        <v>0</v>
      </c>
      <c r="AL226" s="226">
        <f t="shared" si="420"/>
        <v>0</v>
      </c>
      <c r="AM226" s="226">
        <f t="shared" si="420"/>
        <v>0</v>
      </c>
      <c r="AN226" s="226">
        <f t="shared" si="420"/>
        <v>0</v>
      </c>
      <c r="AO226" s="226">
        <f t="shared" si="420"/>
        <v>3.6232959241908005</v>
      </c>
      <c r="AP226" s="226">
        <f t="shared" si="420"/>
        <v>4.2271785782226008</v>
      </c>
      <c r="AQ226" s="226">
        <f t="shared" si="420"/>
        <v>4.2271785782226008</v>
      </c>
      <c r="AR226" s="226">
        <f t="shared" si="420"/>
        <v>4.2271785782226008</v>
      </c>
      <c r="AS226" s="226">
        <f t="shared" si="420"/>
        <v>4.2271785782226008</v>
      </c>
      <c r="AT226" s="226">
        <f t="shared" si="420"/>
        <v>4.2271785782226008</v>
      </c>
      <c r="AU226" s="227">
        <f>SUM(AI226:AT226)</f>
        <v>24.759188815303801</v>
      </c>
      <c r="AV226" s="228">
        <f>AU226+AB226</f>
        <v>6157.4198030674761</v>
      </c>
    </row>
    <row r="227" spans="1:48" ht="30.6" thickBot="1">
      <c r="A227" s="96" t="s">
        <v>176</v>
      </c>
      <c r="B227" s="97"/>
      <c r="C227" s="97" t="s">
        <v>57</v>
      </c>
      <c r="D227" s="98">
        <v>0.66700000000000004</v>
      </c>
      <c r="E227" s="99"/>
      <c r="F227" s="97"/>
      <c r="G227" s="100"/>
      <c r="H227" s="100"/>
      <c r="I227" s="101"/>
      <c r="J227" s="102"/>
      <c r="K227" s="103"/>
      <c r="L227" s="97"/>
      <c r="M227" s="98"/>
      <c r="N227" s="104"/>
      <c r="O227" s="105" t="s">
        <v>58</v>
      </c>
      <c r="P227" s="236"/>
      <c r="Q227" s="236"/>
      <c r="R227" s="236"/>
      <c r="S227" s="237"/>
      <c r="T227" s="237"/>
      <c r="U227" s="237"/>
      <c r="V227" s="238">
        <v>3000</v>
      </c>
      <c r="W227" s="238">
        <v>3500</v>
      </c>
      <c r="X227" s="238">
        <v>3500</v>
      </c>
      <c r="Y227" s="238">
        <v>3500</v>
      </c>
      <c r="Z227" s="238">
        <v>3500</v>
      </c>
      <c r="AA227" s="238">
        <v>3500</v>
      </c>
      <c r="AB227" s="239"/>
      <c r="AC227" s="103"/>
      <c r="AD227" s="107"/>
      <c r="AE227" s="107"/>
      <c r="AF227" s="97"/>
      <c r="AG227" s="98"/>
      <c r="AH227" s="108"/>
      <c r="AI227" s="236">
        <f t="shared" ref="AI227:AT227" si="421">P227</f>
        <v>0</v>
      </c>
      <c r="AJ227" s="236">
        <f t="shared" si="421"/>
        <v>0</v>
      </c>
      <c r="AK227" s="236">
        <f t="shared" si="421"/>
        <v>0</v>
      </c>
      <c r="AL227" s="236">
        <f t="shared" si="421"/>
        <v>0</v>
      </c>
      <c r="AM227" s="236">
        <f t="shared" si="421"/>
        <v>0</v>
      </c>
      <c r="AN227" s="236">
        <f t="shared" si="421"/>
        <v>0</v>
      </c>
      <c r="AO227" s="236">
        <f t="shared" si="421"/>
        <v>3000</v>
      </c>
      <c r="AP227" s="236">
        <f t="shared" si="421"/>
        <v>3500</v>
      </c>
      <c r="AQ227" s="236">
        <f t="shared" si="421"/>
        <v>3500</v>
      </c>
      <c r="AR227" s="236">
        <f t="shared" si="421"/>
        <v>3500</v>
      </c>
      <c r="AS227" s="236">
        <f t="shared" si="421"/>
        <v>3500</v>
      </c>
      <c r="AT227" s="236">
        <f t="shared" si="421"/>
        <v>3500</v>
      </c>
      <c r="AU227" s="239"/>
      <c r="AV227" s="240"/>
    </row>
    <row r="228" spans="1:48" ht="22.9">
      <c r="A228" s="196"/>
      <c r="B228" s="176"/>
      <c r="C228" s="176"/>
      <c r="D228" s="197"/>
      <c r="E228" s="198"/>
      <c r="F228" s="176"/>
      <c r="G228" s="199"/>
      <c r="H228" s="199"/>
      <c r="I228" s="200"/>
      <c r="J228" s="200"/>
      <c r="K228" s="116"/>
      <c r="L228" s="176"/>
      <c r="M228" s="117"/>
      <c r="N228" s="118"/>
      <c r="O228" s="119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2"/>
      <c r="AC228" s="201"/>
      <c r="AD228" s="205"/>
      <c r="AE228" s="205"/>
      <c r="AF228" s="176"/>
      <c r="AG228" s="111"/>
      <c r="AH228" s="123"/>
      <c r="AI228" s="243"/>
      <c r="AJ228" s="243"/>
      <c r="AK228" s="243"/>
      <c r="AL228" s="243"/>
      <c r="AM228" s="243"/>
      <c r="AN228" s="243"/>
      <c r="AO228" s="243"/>
      <c r="AP228" s="243"/>
      <c r="AQ228" s="243"/>
      <c r="AR228" s="243"/>
      <c r="AS228" s="243"/>
      <c r="AT228" s="243"/>
      <c r="AU228" s="242"/>
      <c r="AV228" s="242"/>
    </row>
    <row r="229" spans="1:48" ht="16.149999999999999" thickBot="1">
      <c r="A229" s="124" t="s">
        <v>177</v>
      </c>
      <c r="B229" s="125"/>
      <c r="C229" s="125"/>
      <c r="D229" s="126"/>
      <c r="E229" s="127"/>
      <c r="F229" s="125"/>
      <c r="G229" s="128"/>
      <c r="H229" s="128"/>
      <c r="I229" s="129"/>
      <c r="J229" s="130"/>
      <c r="K229" s="131"/>
      <c r="L229" s="125"/>
      <c r="M229" s="131"/>
      <c r="N229" s="131"/>
      <c r="O229" s="132"/>
      <c r="P229" s="133">
        <f>SUM(P3:P6,P8:P11,P13:P16,P18:P21,P23:P26,P28:P31,P33:P36,P38:P41,P43:P46,P48:P51,P53:P56,P58:P61,P63:P66,P68:P71,P73:P76,P78:P81,P83:P86,P88:P91,P93:P96,P98:P101,P103:P106,P108:P111,P113:P116,P118:P121,P123:P126,P128:P131,P133:P136,P138:P141,P143:P146,P148:P151,P153:P156,P158:P161,P163:P166,P169:P171,P168,P173:P176,P178:P183,P185:P190,P192:P196,P197,P199:P204,P206:P208,P210:P212,P214:P216,P218:P221,P223:P226)</f>
        <v>413579.41108199995</v>
      </c>
      <c r="Q229" s="133">
        <f t="shared" ref="Q229:AA229" si="422">SUM(Q3:Q6,Q8:Q11,Q13:Q16,Q18:Q21,Q23:Q26,Q28:Q31,Q33:Q36,Q38:Q41,Q43:Q46,Q48:Q51,Q53:Q56,Q58:Q61,Q63:Q66,Q68:Q71,Q73:Q76,Q78:Q81,Q83:Q86,Q88:Q91,Q93:Q96,Q98:Q101,Q103:Q106,Q108:Q111,Q113:Q116,Q118:Q121,Q123:Q126,Q128:Q131,Q133:Q136,Q138:Q141,Q143:Q146,Q148:Q151,Q153:Q156,Q158:Q161,Q163:Q166,Q169:Q171,Q168,Q173:Q176,Q178:Q183,Q185:Q190,Q192:Q196,Q197,Q199:Q204,Q206:Q208,Q210:Q212,Q214:Q216,Q218:Q221,Q223:Q226)</f>
        <v>410495.52579046949</v>
      </c>
      <c r="R229" s="133">
        <f t="shared" si="422"/>
        <v>409547.82284809771</v>
      </c>
      <c r="S229" s="133">
        <f t="shared" si="422"/>
        <v>387393.65157378756</v>
      </c>
      <c r="T229" s="133">
        <f t="shared" si="422"/>
        <v>322472.67138500005</v>
      </c>
      <c r="U229" s="133">
        <f t="shared" si="422"/>
        <v>316497.60754941875</v>
      </c>
      <c r="V229" s="133">
        <f t="shared" si="422"/>
        <v>285125.16940610879</v>
      </c>
      <c r="W229" s="133">
        <f t="shared" si="422"/>
        <v>226518.31144187384</v>
      </c>
      <c r="X229" s="133">
        <f t="shared" si="422"/>
        <v>236388.96693706632</v>
      </c>
      <c r="Y229" s="133">
        <f t="shared" si="422"/>
        <v>237514.79921652828</v>
      </c>
      <c r="Z229" s="133">
        <f t="shared" si="422"/>
        <v>235287.58560021961</v>
      </c>
      <c r="AA229" s="133">
        <f t="shared" si="422"/>
        <v>235287.58560021961</v>
      </c>
      <c r="AB229" s="134">
        <f>SUM(AB3:AB227)</f>
        <v>3716109.1084307893</v>
      </c>
      <c r="AC229" s="135"/>
      <c r="AD229" s="136"/>
      <c r="AE229" s="136"/>
      <c r="AF229" s="125"/>
      <c r="AG229" s="125"/>
      <c r="AH229" s="137"/>
      <c r="AI229" s="133">
        <f>SUM(AI3:AI6,AI8:AI11,AI13:AI16,AI18:AI21,AI23:AI26,AI28:AI31,AI33:AI36,AI38:AI41,AI43:AI46,AI48:AI51,AI53:AI56,AI58:AI61,AI63:AI66,AI68:AI71,AI73:AI76,AI78:AI81,AI83:AI86,AI88:AI91,AI93:AI96,AI98:AI101,AI103:AI106,AI108:AI111,AI113:AI116,AI118:AI121,AI123:AI126,AI128:AI131,AI133:AI136,AI138:AI141,AI143:AI146,AI148:AI151,AI153:AI156,AI158:AI161,AI163:AI166,AI169:AI171,AI168,AI173:AI176,AI178:AI183,AI185:AI190,AI192:AI196,AI197,AI199:AI204,AI206:AI208,AI210:AI212,AI214:AI216,AI218:AI221,AI223:AI226)</f>
        <v>5956.9186748471184</v>
      </c>
      <c r="AJ229" s="133">
        <f t="shared" ref="AJ229:AT229" si="423">SUM(AJ3:AJ6,AJ8:AJ11,AJ13:AJ16,AJ18:AJ21,AJ23:AJ26,AJ28:AJ31,AJ33:AJ36,AJ38:AJ41,AJ43:AJ46,AJ48:AJ51,AJ53:AJ56,AJ58:AJ61,AJ63:AJ66,AJ68:AJ71,AJ73:AJ76,AJ78:AJ81,AJ83:AJ86,AJ88:AJ91,AJ93:AJ96,AJ98:AJ101,AJ103:AJ106,AJ108:AJ111,AJ113:AJ116,AJ118:AJ121,AJ123:AJ126,AJ128:AJ131,AJ133:AJ136,AJ138:AJ141,AJ143:AJ146,AJ148:AJ151,AJ153:AJ156,AJ158:AJ161,AJ163:AJ166,AJ169:AJ171,AJ168,AJ173:AJ176,AJ178:AJ183,AJ185:AJ190,AJ192:AJ196,AJ197,AJ199:AJ204,AJ206:AJ208,AJ210:AJ212,AJ214:AJ216,AJ218:AJ221,AJ223:AJ226)</f>
        <v>5896.7645936258132</v>
      </c>
      <c r="AK229" s="133">
        <f t="shared" si="423"/>
        <v>5826.5597975715264</v>
      </c>
      <c r="AL229" s="133">
        <f t="shared" si="423"/>
        <v>5330.9825043901055</v>
      </c>
      <c r="AM229" s="133">
        <f t="shared" si="423"/>
        <v>4289.0951218064602</v>
      </c>
      <c r="AN229" s="133">
        <f t="shared" si="423"/>
        <v>4117.3581647296342</v>
      </c>
      <c r="AO229" s="133">
        <f t="shared" si="423"/>
        <v>3627.6152293982791</v>
      </c>
      <c r="AP229" s="133">
        <f t="shared" si="423"/>
        <v>1899.8453436844893</v>
      </c>
      <c r="AQ229" s="133">
        <f t="shared" si="423"/>
        <v>1417.9176876724468</v>
      </c>
      <c r="AR229" s="133">
        <f t="shared" si="423"/>
        <v>1104.9788834867506</v>
      </c>
      <c r="AS229" s="133">
        <f t="shared" si="423"/>
        <v>1095.1897293244328</v>
      </c>
      <c r="AT229" s="133">
        <f t="shared" si="423"/>
        <v>1095.1897293244328</v>
      </c>
      <c r="AU229" s="138">
        <f>SUM(AU3:AU227)</f>
        <v>41658.415459861521</v>
      </c>
      <c r="AV229" s="139">
        <f>SUM(AV10:AV227)</f>
        <v>3708489.6501067593</v>
      </c>
    </row>
    <row r="230" spans="1:48" ht="15.6">
      <c r="A230" s="140" t="s">
        <v>178</v>
      </c>
      <c r="B230" s="49"/>
      <c r="C230" s="50"/>
      <c r="D230" s="50"/>
      <c r="E230" s="50"/>
      <c r="F230" s="49"/>
      <c r="G230" s="51"/>
      <c r="H230" s="51"/>
      <c r="I230" s="52"/>
      <c r="J230" s="52"/>
      <c r="K230" s="56"/>
      <c r="L230" s="49"/>
      <c r="M230" s="56"/>
      <c r="N230" s="56"/>
      <c r="O230" s="141"/>
      <c r="P230" s="226">
        <f>P227+P222+P217+P213+P209+P117+P112+P107+P102+P97+P92+P87+P82+P77+P72+P67+P62+P57+P52+P47+P42+P37+P32+P27+P22+P17+P12+P7</f>
        <v>31000</v>
      </c>
      <c r="Q230" s="226">
        <f>Q227+Q222+Q217+Q213+Q209+Q117+Q112+Q107+Q102+Q97+Q92+Q87+Q82+Q77+Q72+Q67+Q62+Q57+Q52+Q47+Q42+Q37+Q32+Q27+Q22+Q17+Q12+Q7</f>
        <v>31000</v>
      </c>
      <c r="R230" s="226">
        <f>R227+R222+R217+R213+R209+R167+R162+R117+R112+R107+R102+R97+R92+R87+R82+R77+R72+R67+R62+R57+R52+R47+R42+R37+R32+R27+R22+R17+R12+R7</f>
        <v>31000</v>
      </c>
      <c r="S230" s="226">
        <f t="shared" ref="S230:AA230" si="424">S227+S222+S217+S213+S209+S177+S172+S167+S162+S117+S112+S107+S102+S97+S92+S87+S82+S77+S72+S67+S62+S57+S52+S47+S42+S37+S32+S27+S22+S17+S12+S7</f>
        <v>33500</v>
      </c>
      <c r="T230" s="226">
        <f t="shared" si="424"/>
        <v>38000</v>
      </c>
      <c r="U230" s="226">
        <f t="shared" si="424"/>
        <v>52000</v>
      </c>
      <c r="V230" s="226">
        <f t="shared" si="424"/>
        <v>55000</v>
      </c>
      <c r="W230" s="226">
        <f t="shared" si="424"/>
        <v>55000</v>
      </c>
      <c r="X230" s="226">
        <f t="shared" si="424"/>
        <v>55000</v>
      </c>
      <c r="Y230" s="226">
        <f t="shared" si="424"/>
        <v>55000</v>
      </c>
      <c r="Z230" s="226">
        <f t="shared" si="424"/>
        <v>55000</v>
      </c>
      <c r="AA230" s="226">
        <f t="shared" si="424"/>
        <v>55000</v>
      </c>
      <c r="AB230" s="244"/>
      <c r="AC230" s="56"/>
      <c r="AD230" s="91"/>
      <c r="AE230" s="144"/>
      <c r="AF230" s="49"/>
      <c r="AG230" s="49"/>
      <c r="AH230" s="62"/>
      <c r="AI230" s="226">
        <f>AI227+AI222+AI217+AI213+AI209+AI117+AI112+AI107+AI102+AI97+AI92+AI87+AI82+AI77+AI72+AI67+AI62+AI57+AI52+AI47+AI42+AI37+AI32+AI27+AI22+AI17+AI12+AI7</f>
        <v>31000</v>
      </c>
      <c r="AJ230" s="226">
        <f>AJ227+AJ222+AJ217+AJ213+AJ209+AJ117+AJ112+AJ107+AJ102+AJ97+AJ92+AJ87+AJ82+AJ77+AJ72+AJ67+AJ62+AJ57+AJ52+AJ47+AJ42+AJ37+AJ32+AJ27+AJ22+AJ17+AJ12+AJ7</f>
        <v>31000</v>
      </c>
      <c r="AK230" s="226">
        <f>AK227+AK222+AK217+AK213+AK209+AK167+AK162+AK117+AK112+AK107+AK102+AK97+AK92+AK87+AK82+AK77+AK72+AK67+AK62+AK57+AK52+AK47+AK42+AK37+AK32+AK27+AK22+AK17+AK12+AK7</f>
        <v>31000</v>
      </c>
      <c r="AL230" s="226">
        <f t="shared" ref="AL230:AT230" si="425">AL227+AL222+AL217+AL213+AL209+AL177+AL172+AL167+AL162+AL117+AL112+AL107+AL102+AL97+AL92+AL87+AL82+AL77+AL72+AL67+AL62+AL57+AL52+AL47+AL42+AL37+AL32+AL27+AL22+AL17+AL12+AL7</f>
        <v>33500</v>
      </c>
      <c r="AM230" s="226">
        <f t="shared" si="425"/>
        <v>38000</v>
      </c>
      <c r="AN230" s="226">
        <f t="shared" si="425"/>
        <v>52000</v>
      </c>
      <c r="AO230" s="226">
        <f t="shared" si="425"/>
        <v>54500</v>
      </c>
      <c r="AP230" s="226">
        <f t="shared" si="425"/>
        <v>55000</v>
      </c>
      <c r="AQ230" s="226">
        <f t="shared" si="425"/>
        <v>55000</v>
      </c>
      <c r="AR230" s="226">
        <f t="shared" si="425"/>
        <v>55000</v>
      </c>
      <c r="AS230" s="226">
        <f t="shared" si="425"/>
        <v>55000</v>
      </c>
      <c r="AT230" s="226">
        <f t="shared" si="425"/>
        <v>55000</v>
      </c>
      <c r="AU230" s="244"/>
      <c r="AV230" s="244"/>
    </row>
    <row r="231" spans="1:48" ht="15.6">
      <c r="A231" s="140" t="s">
        <v>179</v>
      </c>
      <c r="B231" s="49"/>
      <c r="C231" s="50"/>
      <c r="D231" s="50"/>
      <c r="E231" s="50"/>
      <c r="F231" s="49"/>
      <c r="G231" s="51"/>
      <c r="H231" s="51"/>
      <c r="I231" s="52"/>
      <c r="J231" s="52"/>
      <c r="K231" s="56"/>
      <c r="L231" s="49"/>
      <c r="M231" s="56"/>
      <c r="N231" s="56"/>
      <c r="O231" s="141"/>
      <c r="P231" s="226">
        <f>P205+P198+P191+P184+P157+P152+P147+P142+P137+P132+P127+P122+P162+P167+P172+P177</f>
        <v>17000</v>
      </c>
      <c r="Q231" s="226">
        <f>Q205+Q198+Q191+Q184+Q157+Q152+Q147+Q142+Q137+Q132+Q127+Q122+Q177+Q172+Q167+Q162</f>
        <v>17000</v>
      </c>
      <c r="R231" s="226">
        <f>R205+R198+R172+R177+R184+R191+R157+R152+R147+R142+R137+R132+R127+R122</f>
        <v>17000</v>
      </c>
      <c r="S231" s="226">
        <f t="shared" ref="S231:AA231" si="426">S205+S198+S191+S184+S157+S152+S147+S142+S137+S132+S127+S122</f>
        <v>17000</v>
      </c>
      <c r="T231" s="226">
        <f t="shared" si="426"/>
        <v>17000</v>
      </c>
      <c r="U231" s="226">
        <f t="shared" si="426"/>
        <v>17000</v>
      </c>
      <c r="V231" s="226">
        <f t="shared" si="426"/>
        <v>17000</v>
      </c>
      <c r="W231" s="226">
        <f t="shared" si="426"/>
        <v>17000</v>
      </c>
      <c r="X231" s="226">
        <f t="shared" si="426"/>
        <v>17000</v>
      </c>
      <c r="Y231" s="226">
        <f t="shared" si="426"/>
        <v>17000</v>
      </c>
      <c r="Z231" s="226">
        <f t="shared" si="426"/>
        <v>17000</v>
      </c>
      <c r="AA231" s="226">
        <f t="shared" si="426"/>
        <v>17000</v>
      </c>
      <c r="AB231" s="244"/>
      <c r="AC231" s="56"/>
      <c r="AD231" s="91"/>
      <c r="AE231" s="144"/>
      <c r="AF231" s="49"/>
      <c r="AG231" s="49"/>
      <c r="AH231" s="62"/>
      <c r="AI231" s="226">
        <f>AI205+AI198+AI191+AI184+AI157+AI152+AI147+AI142+AI137+AI132+AI127+AI122+AI162+AI167+AI172+AI177</f>
        <v>17000</v>
      </c>
      <c r="AJ231" s="226">
        <f>AJ205+AJ198+AJ191+AJ184+AJ157+AJ152+AJ147+AJ142+AJ137+AJ132+AJ127+AJ122+AJ177+AJ172+AJ167+AJ162</f>
        <v>17000</v>
      </c>
      <c r="AK231" s="226">
        <f>AK205+AK198+AK172+AK177+AK184+AK191+AK157+AK152+AK147+AK142+AK137+AK132+AK127+AK122</f>
        <v>17000</v>
      </c>
      <c r="AL231" s="226">
        <f t="shared" ref="AL231:AT231" si="427">AL205+AL198+AL191+AL184+AL157+AL152+AL147+AL142+AL137+AL132+AL127+AL122</f>
        <v>17000</v>
      </c>
      <c r="AM231" s="226">
        <f t="shared" si="427"/>
        <v>17000</v>
      </c>
      <c r="AN231" s="226">
        <f t="shared" si="427"/>
        <v>17000</v>
      </c>
      <c r="AO231" s="226">
        <f t="shared" si="427"/>
        <v>17000</v>
      </c>
      <c r="AP231" s="226">
        <f t="shared" si="427"/>
        <v>17000</v>
      </c>
      <c r="AQ231" s="226">
        <f t="shared" si="427"/>
        <v>17000</v>
      </c>
      <c r="AR231" s="226">
        <f t="shared" si="427"/>
        <v>17000</v>
      </c>
      <c r="AS231" s="226">
        <f t="shared" si="427"/>
        <v>17000</v>
      </c>
      <c r="AT231" s="226">
        <f t="shared" si="427"/>
        <v>17000</v>
      </c>
      <c r="AU231" s="244"/>
      <c r="AV231" s="244"/>
    </row>
    <row r="232" spans="1:48" ht="15.6">
      <c r="A232" s="145" t="s">
        <v>180</v>
      </c>
      <c r="B232" s="146"/>
      <c r="C232" s="147"/>
      <c r="D232" s="147"/>
      <c r="E232" s="147"/>
      <c r="F232" s="146"/>
      <c r="G232" s="148"/>
      <c r="H232" s="148"/>
      <c r="I232" s="81"/>
      <c r="J232" s="81"/>
      <c r="K232" s="149"/>
      <c r="L232" s="146"/>
      <c r="M232" s="149"/>
      <c r="N232" s="149"/>
      <c r="O232" s="57"/>
      <c r="P232" s="245">
        <f t="shared" ref="P232:U232" si="428">P227+P222+P217+P213+P205+P198+P191+P184+P177+P172+P167+P162+P157+P152+P147+P142+P137+P132+P127+P122+P117+P112+P107+P102+P97+P92+P87+P82+P77+P72+P67+P62+P57+P52+P47+P42+P37+P32+P27+P22+P17+P12+P7+P209</f>
        <v>48000</v>
      </c>
      <c r="Q232" s="245">
        <f t="shared" si="428"/>
        <v>48000</v>
      </c>
      <c r="R232" s="245">
        <f t="shared" si="428"/>
        <v>48000</v>
      </c>
      <c r="S232" s="245">
        <f t="shared" si="428"/>
        <v>50500</v>
      </c>
      <c r="T232" s="245">
        <f t="shared" si="428"/>
        <v>55000</v>
      </c>
      <c r="U232" s="245">
        <f t="shared" si="428"/>
        <v>69000</v>
      </c>
      <c r="V232" s="245">
        <f>V227+V222+V217+V213+V209+V205+V198+V191+V184+V177+V172+V167+V162+V157+V152+V147+V142+V137+V132+V127+V122+V117+V112+V107+V102+V97+V92+V87+V82+V77+V72+V67+V62+V57+V52+V47+V42+V37+V32+V27+V22+V17+V12+V7</f>
        <v>72000</v>
      </c>
      <c r="W232" s="245">
        <f>W227+W222+W217+W213+W209+W205+W198+W191+W184+W177+W172+W167+W162+W157+W152+W147+W142+W137+W132+W127+W122+W117+W112+W107+W102+W97+W92+W87+W82+W77+W72+W67+W62+W57+W52+W47+W42+W37+W32+W27+W22+W17+W12+W7</f>
        <v>72000</v>
      </c>
      <c r="X232" s="245">
        <f>X227+X222+X217+X213+X205+X198+X191+X184+X177+X172+X167+X162+X157+X152+X147+X142+X137+X132+X127+X122+X117+X112+X107+X102+X97+X92+X87+X82+X77+X72+X67+X62+X57+X52+X47+X42+X37+X32+X27+X22+X17+X12+X7+X209</f>
        <v>72000</v>
      </c>
      <c r="Y232" s="245">
        <f>Y227+Y222+Y217+Y213+Y205+Y198+Y191+Y184+Y177+Y172+Y167+Y162+Y157+Y152+Y147+Y142+Y137+Y132+Y127+Y122+Y117+Y112+Y107+Y102+Y97+Y92+Y87+Y82+Y77+Y72+Y67+Y62+Y57+Y52+Y47+Y42+Y37+Y32+Y27+Y22+Y17+Y12+Y7+Y209</f>
        <v>72000</v>
      </c>
      <c r="Z232" s="245">
        <f>Z227+Z222+Z217+Z213+Z205+Z198+Z191+Z184+Z177+Z172+Z167+Z162+Z157+Z152+Z147+Z142+Z137+Z132+Z127+Z122+Z117+Z112+Z107+Z102+Z97+Z92+Z87+Z82+Z77+Z72+Z67+Z62+Z57+Z52+Z47+Z42+Z37+Z32+Z27+Z22+Z17+Z12+Z7+Z209</f>
        <v>72000</v>
      </c>
      <c r="AA232" s="245">
        <f>AA227+AA222+AA217+AA213+AA205+AA198+AA191+AA184+AA177+AA172+AA167+AA162+AA157+AA152+AA147+AA142+AA137+AA132+AA127+AA122+AA117+AA112+AA107+AA102+AA97+AA92+AA87+AA82+AA77+AA72+AA67+AA62+AA57+AA52+AA47+AA42+AA37+AA32+AA27+AA22+AA17+AA12+AA7+AA209</f>
        <v>72000</v>
      </c>
      <c r="AB232" s="246"/>
      <c r="AC232" s="149"/>
      <c r="AD232" s="60"/>
      <c r="AE232" s="61"/>
      <c r="AF232" s="146"/>
      <c r="AG232" s="146"/>
      <c r="AH232" s="152"/>
      <c r="AI232" s="245">
        <f t="shared" ref="AI232:AN232" si="429">AI227+AI222+AI217+AI213+AI205+AI198+AI191+AI184+AI177+AI172+AI167+AI162+AI157+AI152+AI147+AI142+AI137+AI132+AI127+AI122+AI117+AI112+AI107+AI102+AI97+AI92+AI87+AI82+AI77+AI72+AI67+AI62+AI57+AI52+AI47+AI42+AI37+AI32+AI27+AI22+AI17+AI12+AI7+AI209</f>
        <v>48000</v>
      </c>
      <c r="AJ232" s="245">
        <f t="shared" si="429"/>
        <v>48000</v>
      </c>
      <c r="AK232" s="245">
        <f t="shared" si="429"/>
        <v>48000</v>
      </c>
      <c r="AL232" s="245">
        <f t="shared" si="429"/>
        <v>50500</v>
      </c>
      <c r="AM232" s="245">
        <f t="shared" si="429"/>
        <v>55000</v>
      </c>
      <c r="AN232" s="245">
        <f t="shared" si="429"/>
        <v>69000</v>
      </c>
      <c r="AO232" s="245">
        <f>AO227+AO222+AO217+AO213+AO209+AO205+AO198+AO191+AO184+AO177+AO172+AO167+AO162+AO157+AO152+AO147+AO142+AO137+AO132+AO127+AO122+AO117+AO112+AO107+AO102+AO97+AO92+AO87+AO82+AO77+AO72+AO67+AO62+AO57+AO52+AO47+AO42+AO37+AO32+AO27+AO22+AO17+AO12+AO7</f>
        <v>71500</v>
      </c>
      <c r="AP232" s="245">
        <f>AP227+AP222+AP217+AP213+AP209+AP205+AP198+AP191+AP184+AP177+AP172+AP167+AP162+AP157+AP152+AP147+AP142+AP137+AP132+AP127+AP122+AP117+AP112+AP107+AP102+AP97+AP92+AP87+AP82+AP77+AP72+AP67+AP62+AP57+AP52+AP47+AP42+AP37+AP32+AP27+AP22+AP17+AP12+AP7</f>
        <v>72000</v>
      </c>
      <c r="AQ232" s="245">
        <f>AQ227+AQ222+AQ217+AQ213+AQ205+AQ198+AQ191+AQ184+AQ177+AQ172+AQ167+AQ162+AQ157+AQ152+AQ147+AQ142+AQ137+AQ132+AQ127+AQ122+AQ117+AQ112+AQ107+AQ102+AQ97+AQ92+AQ87+AQ82+AQ77+AQ72+AQ67+AQ62+AQ57+AQ52+AQ47+AQ42+AQ37+AQ32+AQ27+AQ22+AQ17+AQ12+AQ7+AQ209</f>
        <v>72000</v>
      </c>
      <c r="AR232" s="245">
        <f>AR227+AR222+AR217+AR213+AR205+AR198+AR191+AR184+AR177+AR172+AR167+AR162+AR157+AR152+AR147+AR142+AR137+AR132+AR127+AR122+AR117+AR112+AR107+AR102+AR97+AR92+AR87+AR82+AR77+AR72+AR67+AR62+AR57+AR52+AR47+AR42+AR37+AR32+AR27+AR22+AR17+AR12+AR7+AR209</f>
        <v>72000</v>
      </c>
      <c r="AS232" s="245">
        <f>AS227+AS222+AS217+AS213+AS205+AS198+AS191+AS184+AS177+AS172+AS167+AS162+AS157+AS152+AS147+AS142+AS137+AS132+AS127+AS122+AS117+AS112+AS107+AS102+AS97+AS92+AS87+AS82+AS77+AS72+AS67+AS62+AS57+AS52+AS47+AS42+AS37+AS32+AS27+AS22+AS17+AS12+AS7+AS209</f>
        <v>72000</v>
      </c>
      <c r="AT232" s="245">
        <f>AT227+AT222+AT217+AT213+AT205+AT198+AT191+AT184+AT177+AT172+AT167+AT162+AT157+AT152+AT147+AT142+AT137+AT132+AT127+AT122+AT117+AT112+AT107+AT102+AT97+AT92+AT87+AT82+AT77+AT72+AT67+AT62+AT57+AT52+AT47+AT42+AT37+AT32+AT27+AT22+AT17+AT12+AT7+AT209</f>
        <v>72000</v>
      </c>
      <c r="AU232" s="246"/>
      <c r="AV232" s="246"/>
    </row>
    <row r="233" spans="1:48" ht="22.9">
      <c r="A233" s="213"/>
      <c r="B233" s="214"/>
      <c r="C233" s="215"/>
      <c r="D233" s="215"/>
      <c r="E233" s="215"/>
      <c r="F233" s="214"/>
      <c r="G233" s="156"/>
      <c r="H233" s="156"/>
      <c r="I233" s="157"/>
      <c r="J233" s="157"/>
      <c r="K233" s="116"/>
      <c r="L233" s="158"/>
      <c r="N233" s="160"/>
      <c r="O233" s="161"/>
      <c r="P233" s="247"/>
      <c r="Q233" s="247"/>
      <c r="R233" s="247"/>
      <c r="S233" s="247"/>
      <c r="T233" s="247"/>
      <c r="U233" s="247"/>
      <c r="V233" s="247"/>
      <c r="W233" s="247"/>
      <c r="X233" s="247"/>
      <c r="Y233" s="247"/>
      <c r="Z233" s="247"/>
      <c r="AA233" s="247"/>
      <c r="AB233" s="163"/>
      <c r="AC233" s="160"/>
      <c r="AD233" s="164"/>
      <c r="AE233" s="165"/>
      <c r="AF233" s="158"/>
      <c r="AG233" s="158"/>
      <c r="AH233" s="166"/>
      <c r="AI233" s="162"/>
      <c r="AJ233" s="162"/>
      <c r="AK233" s="162"/>
      <c r="AL233" s="162"/>
      <c r="AM233" s="162"/>
      <c r="AN233" s="162"/>
      <c r="AO233" s="162"/>
      <c r="AP233" s="162"/>
      <c r="AQ233" s="162"/>
      <c r="AR233" s="162"/>
      <c r="AS233" s="162"/>
      <c r="AT233" s="162"/>
      <c r="AU233" s="163"/>
      <c r="AV233" s="218"/>
    </row>
    <row r="234" spans="1:48" ht="15.75" customHeight="1">
      <c r="A234" s="153" t="s">
        <v>181</v>
      </c>
      <c r="B234" s="167" t="s">
        <v>182</v>
      </c>
      <c r="C234" s="168" t="s">
        <v>183</v>
      </c>
      <c r="D234" s="168" t="s">
        <v>184</v>
      </c>
      <c r="E234" s="169">
        <v>1.3</v>
      </c>
      <c r="F234" s="85">
        <v>5.0000000000000001E-3</v>
      </c>
      <c r="K234" s="116"/>
      <c r="L234" s="171"/>
      <c r="N234" s="172"/>
      <c r="O234" s="173"/>
      <c r="P234" s="173"/>
      <c r="Q234" s="248"/>
      <c r="R234" s="248"/>
      <c r="S234" s="248"/>
      <c r="T234" s="248"/>
      <c r="U234" s="248"/>
      <c r="V234" s="249"/>
      <c r="W234" s="248"/>
      <c r="X234" s="248"/>
      <c r="Y234" s="248"/>
      <c r="Z234" s="248"/>
      <c r="AA234" s="248"/>
      <c r="AB234" s="173"/>
      <c r="AD234" s="173"/>
      <c r="AE234" s="173"/>
      <c r="AF234" s="171"/>
      <c r="AH234"/>
      <c r="AI234" s="173"/>
      <c r="AJ234" s="248"/>
      <c r="AK234" s="248"/>
      <c r="AL234" s="248"/>
      <c r="AM234" s="248"/>
      <c r="AN234" s="248"/>
      <c r="AO234" s="249"/>
      <c r="AP234" s="248"/>
      <c r="AQ234" s="248"/>
      <c r="AR234" s="248"/>
      <c r="AS234" s="248"/>
      <c r="AT234" s="248"/>
      <c r="AU234" s="248"/>
      <c r="AV234" s="248"/>
    </row>
    <row r="235" spans="1:48" ht="15.75" customHeight="1">
      <c r="A235" s="140" t="s">
        <v>185</v>
      </c>
      <c r="B235" s="51" t="s">
        <v>186</v>
      </c>
      <c r="C235" s="52" t="s">
        <v>187</v>
      </c>
      <c r="D235" s="52" t="s">
        <v>188</v>
      </c>
      <c r="E235" s="56">
        <v>3.22</v>
      </c>
      <c r="F235" s="84">
        <v>1.2999999999999999E-2</v>
      </c>
      <c r="K235" s="116"/>
      <c r="L235" s="158"/>
      <c r="N235" s="160"/>
      <c r="O235" s="165"/>
      <c r="P235" s="173"/>
      <c r="Q235" s="248"/>
      <c r="R235" s="248"/>
      <c r="S235" s="248"/>
      <c r="T235" s="248"/>
      <c r="U235" s="248"/>
      <c r="V235" s="248"/>
      <c r="W235" s="248"/>
      <c r="X235" s="248"/>
      <c r="Y235" s="248"/>
      <c r="Z235" s="248"/>
      <c r="AA235" s="248"/>
      <c r="AB235" s="165"/>
      <c r="AD235" s="165"/>
      <c r="AE235" s="165"/>
      <c r="AF235" s="158"/>
      <c r="AH235"/>
      <c r="AI235" s="173"/>
      <c r="AJ235" s="248"/>
      <c r="AK235" s="248"/>
      <c r="AL235" s="248"/>
      <c r="AM235" s="248"/>
      <c r="AN235" s="248"/>
      <c r="AO235" s="248"/>
      <c r="AP235" s="248"/>
      <c r="AQ235" s="248"/>
      <c r="AR235" s="248"/>
      <c r="AS235" s="248"/>
      <c r="AT235" s="248"/>
      <c r="AU235" s="248"/>
      <c r="AV235" s="248"/>
    </row>
    <row r="236" spans="1:48" ht="22.9">
      <c r="A236" s="140" t="s">
        <v>189</v>
      </c>
      <c r="B236" s="51" t="s">
        <v>190</v>
      </c>
      <c r="C236" s="52" t="s">
        <v>191</v>
      </c>
      <c r="D236" s="52" t="s">
        <v>192</v>
      </c>
      <c r="E236" s="175">
        <f>0.52/1340.482</f>
        <v>3.8792016602983109E-4</v>
      </c>
      <c r="F236" s="84">
        <v>0</v>
      </c>
      <c r="K236" s="116"/>
      <c r="L236" s="158"/>
      <c r="N236" s="160"/>
      <c r="O236" s="165"/>
      <c r="P236" s="173"/>
      <c r="Q236" s="248"/>
      <c r="R236" s="248"/>
      <c r="S236" s="248"/>
      <c r="T236" s="248"/>
      <c r="U236" s="248"/>
      <c r="V236" s="248"/>
      <c r="W236" s="248"/>
      <c r="X236" s="248"/>
      <c r="Y236" s="248"/>
      <c r="Z236" s="248"/>
      <c r="AA236" s="248"/>
      <c r="AB236" s="165"/>
      <c r="AD236" s="165"/>
      <c r="AE236" s="165"/>
      <c r="AF236" s="158"/>
      <c r="AH236"/>
      <c r="AI236" s="173"/>
      <c r="AJ236" s="248"/>
      <c r="AK236" s="248"/>
      <c r="AL236" s="248"/>
      <c r="AM236" s="248"/>
      <c r="AN236" s="248"/>
      <c r="AO236" s="248"/>
      <c r="AP236" s="248"/>
      <c r="AQ236" s="248"/>
      <c r="AR236" s="248"/>
      <c r="AS236" s="248"/>
      <c r="AT236" s="248"/>
      <c r="AU236" s="248"/>
      <c r="AV236" s="248"/>
    </row>
    <row r="237" spans="1:48" ht="52.5" customHeight="1">
      <c r="A237" s="140" t="s">
        <v>193</v>
      </c>
      <c r="B237" s="346" t="s">
        <v>210</v>
      </c>
      <c r="C237" s="347"/>
      <c r="D237" s="348"/>
      <c r="E237" s="346" t="s">
        <v>195</v>
      </c>
      <c r="F237" s="348"/>
      <c r="G237" s="170"/>
      <c r="K237" s="116"/>
      <c r="L237" s="158"/>
      <c r="N237" s="160"/>
      <c r="O237" s="165"/>
      <c r="P237" s="173"/>
      <c r="AB237"/>
      <c r="AF237"/>
      <c r="AH237"/>
      <c r="AU237"/>
      <c r="AV237"/>
    </row>
    <row r="238" spans="1:48" ht="22.9">
      <c r="A238" s="110" t="s">
        <v>196</v>
      </c>
      <c r="B238" s="176">
        <v>0.74570000000000003</v>
      </c>
      <c r="C238" s="248"/>
      <c r="D238" s="248"/>
      <c r="E238" s="248"/>
      <c r="F238" s="248"/>
      <c r="G238" s="116"/>
      <c r="H238" s="116"/>
      <c r="I238" s="177"/>
      <c r="J238" s="177"/>
      <c r="K238" s="116"/>
      <c r="L238" s="177"/>
      <c r="N238" s="178"/>
      <c r="O238" s="116"/>
      <c r="P238" s="248"/>
      <c r="Q238" s="248"/>
      <c r="R238" s="248"/>
      <c r="S238" s="248"/>
      <c r="T238" s="248"/>
      <c r="U238" s="248"/>
      <c r="V238" s="248"/>
      <c r="W238" s="248"/>
      <c r="X238" s="248"/>
      <c r="Y238" s="248"/>
      <c r="Z238" s="248"/>
      <c r="AA238" s="248"/>
      <c r="AB238" s="116"/>
      <c r="AC238" s="116"/>
      <c r="AD238" s="116"/>
      <c r="AE238" s="116"/>
      <c r="AF238" s="177"/>
      <c r="AH238"/>
      <c r="AI238" s="248"/>
      <c r="AJ238" s="248"/>
      <c r="AK238" s="248"/>
      <c r="AL238" s="248"/>
      <c r="AM238" s="248"/>
      <c r="AN238" s="248"/>
      <c r="AO238" s="248"/>
      <c r="AP238" s="248"/>
      <c r="AQ238" s="248"/>
      <c r="AR238" s="248"/>
      <c r="AS238" s="248"/>
      <c r="AT238" s="248"/>
      <c r="AU238" s="248"/>
      <c r="AV238" s="248"/>
    </row>
    <row r="239" spans="1:48" ht="22.9">
      <c r="G239" s="116"/>
      <c r="H239" s="116"/>
      <c r="I239" s="177"/>
      <c r="J239" s="177"/>
      <c r="K239" s="116"/>
      <c r="L239" s="177"/>
      <c r="N239" s="178"/>
      <c r="AB239" s="165"/>
      <c r="AC239" s="116"/>
      <c r="AD239" s="116"/>
      <c r="AE239" s="116"/>
      <c r="AF239" s="177"/>
      <c r="AH239" s="180"/>
      <c r="AU239" s="248"/>
      <c r="AV239" s="248"/>
    </row>
    <row r="240" spans="1:48" ht="44.45">
      <c r="G240" s="116"/>
      <c r="H240" s="116"/>
      <c r="I240" s="177"/>
      <c r="J240" s="177"/>
      <c r="K240" s="116"/>
      <c r="L240" s="177"/>
      <c r="M240" s="181"/>
      <c r="N240" s="178"/>
      <c r="O240" s="116"/>
      <c r="AC240" s="116"/>
      <c r="AD240" s="116"/>
      <c r="AE240" s="116"/>
      <c r="AF240" s="177"/>
      <c r="AG240" s="181"/>
      <c r="AH240" s="180"/>
    </row>
    <row r="241" spans="3:38" ht="44.45">
      <c r="G241" s="116"/>
      <c r="H241" s="116"/>
      <c r="I241" s="177"/>
      <c r="J241" s="177"/>
      <c r="K241" s="116"/>
      <c r="L241" s="177"/>
      <c r="M241" s="181"/>
      <c r="N241" s="178"/>
      <c r="O241" s="116"/>
      <c r="AC241" s="116"/>
      <c r="AD241" s="116"/>
      <c r="AE241" s="116"/>
      <c r="AF241" s="177"/>
      <c r="AG241" s="181"/>
      <c r="AH241" s="180"/>
    </row>
    <row r="242" spans="3:38" ht="44.45">
      <c r="G242" s="116"/>
      <c r="H242" s="116"/>
      <c r="I242" s="177"/>
      <c r="J242" s="177"/>
      <c r="K242" s="116"/>
      <c r="L242" s="177"/>
      <c r="M242" s="181"/>
      <c r="N242" s="178"/>
      <c r="O242" s="116"/>
      <c r="AC242" s="116"/>
      <c r="AD242" s="116"/>
      <c r="AE242" s="116"/>
      <c r="AF242" s="177"/>
      <c r="AG242" s="181"/>
      <c r="AH242" s="180"/>
    </row>
    <row r="243" spans="3:38" ht="44.45">
      <c r="G243" s="116"/>
      <c r="H243" s="116"/>
      <c r="I243" s="177"/>
      <c r="J243" s="177"/>
      <c r="K243" s="116"/>
      <c r="M243" s="181"/>
      <c r="AC243" s="116"/>
      <c r="AD243" s="116"/>
      <c r="AE243" s="116"/>
      <c r="AG243" s="181"/>
    </row>
    <row r="244" spans="3:38" ht="44.45">
      <c r="G244" s="116"/>
      <c r="H244" s="116"/>
      <c r="I244" s="177"/>
      <c r="J244" s="177"/>
      <c r="K244" s="116"/>
      <c r="M244" s="181"/>
      <c r="AC244" s="116"/>
      <c r="AD244" s="116"/>
      <c r="AE244" s="116"/>
      <c r="AG244" s="181"/>
    </row>
    <row r="245" spans="3:38" ht="44.45">
      <c r="G245" s="116"/>
      <c r="H245" s="116"/>
      <c r="I245" s="177"/>
      <c r="J245" s="177"/>
      <c r="K245" s="116"/>
      <c r="M245" s="181"/>
      <c r="AC245" s="116"/>
      <c r="AD245" s="116"/>
      <c r="AE245" s="116"/>
      <c r="AG245" s="181"/>
    </row>
    <row r="246" spans="3:38" ht="44.45">
      <c r="G246" s="116"/>
      <c r="H246" s="116"/>
      <c r="I246" s="177"/>
      <c r="J246" s="177"/>
      <c r="K246" s="116"/>
      <c r="M246" s="181"/>
      <c r="AC246" s="116"/>
      <c r="AD246" s="116"/>
      <c r="AE246" s="116"/>
      <c r="AG246" s="181"/>
    </row>
    <row r="247" spans="3:38" ht="44.45">
      <c r="G247" s="116"/>
      <c r="H247" s="116"/>
      <c r="I247" s="177"/>
      <c r="J247" s="177"/>
      <c r="K247" s="116"/>
      <c r="M247" s="181"/>
      <c r="AC247" s="116"/>
      <c r="AD247" s="116"/>
      <c r="AE247" s="116"/>
      <c r="AG247" s="181"/>
    </row>
    <row r="248" spans="3:38" ht="22.9">
      <c r="G248" s="116"/>
      <c r="H248" s="116"/>
      <c r="I248" s="177"/>
      <c r="J248" s="177"/>
      <c r="K248" s="116"/>
      <c r="AC248" s="116"/>
      <c r="AD248" s="116"/>
      <c r="AE248" s="116"/>
    </row>
    <row r="249" spans="3:38" ht="22.9">
      <c r="G249" s="116"/>
      <c r="H249" s="116"/>
      <c r="I249" s="177"/>
      <c r="J249" s="177"/>
      <c r="K249" s="116"/>
      <c r="AC249" s="116"/>
      <c r="AD249" s="116"/>
      <c r="AE249" s="116"/>
    </row>
    <row r="250" spans="3:38" ht="22.9">
      <c r="G250" s="116"/>
      <c r="H250" s="116"/>
      <c r="I250" s="177"/>
      <c r="J250" s="177"/>
      <c r="K250" s="116"/>
      <c r="AC250" s="116"/>
      <c r="AD250" s="116"/>
      <c r="AE250" s="116"/>
    </row>
    <row r="251" spans="3:38" ht="22.9">
      <c r="G251" s="116"/>
      <c r="H251" s="116"/>
      <c r="I251" s="177"/>
      <c r="J251" s="177"/>
      <c r="K251" s="116"/>
      <c r="AC251" s="116"/>
      <c r="AD251" s="116"/>
      <c r="AE251" s="116"/>
    </row>
    <row r="252" spans="3:38" ht="22.9">
      <c r="G252" s="116"/>
      <c r="H252" s="116"/>
      <c r="I252" s="177"/>
      <c r="J252" s="177"/>
      <c r="K252" s="116"/>
      <c r="AC252" s="116"/>
      <c r="AD252" s="116"/>
      <c r="AE252" s="116"/>
    </row>
    <row r="253" spans="3:38" ht="22.9">
      <c r="G253" s="116"/>
      <c r="H253" s="116"/>
      <c r="I253" s="177"/>
      <c r="J253" s="177"/>
      <c r="K253" s="116"/>
      <c r="AC253" s="116"/>
      <c r="AD253" s="116"/>
      <c r="AE253" s="116"/>
    </row>
    <row r="254" spans="3:38" ht="44.45">
      <c r="C254" s="184"/>
      <c r="D254" s="184"/>
      <c r="E254" s="184"/>
      <c r="F254" s="184"/>
      <c r="G254" s="116"/>
      <c r="H254" s="116"/>
      <c r="I254" s="177"/>
      <c r="J254" s="177"/>
      <c r="K254" s="116"/>
      <c r="L254" s="185"/>
      <c r="N254" s="186"/>
      <c r="O254" s="184"/>
      <c r="P254" s="184"/>
      <c r="Q254" s="184"/>
      <c r="R254" s="184"/>
      <c r="S254" s="184"/>
      <c r="AC254" s="116"/>
      <c r="AD254" s="184"/>
      <c r="AE254" s="184"/>
      <c r="AF254" s="185"/>
      <c r="AH254" s="187"/>
      <c r="AI254" s="184"/>
      <c r="AJ254" s="184"/>
      <c r="AK254" s="184"/>
      <c r="AL254" s="184"/>
    </row>
    <row r="255" spans="3:38" ht="44.45">
      <c r="C255" s="184"/>
      <c r="D255" s="184"/>
      <c r="E255" s="184"/>
      <c r="F255" s="184"/>
      <c r="G255" s="116"/>
      <c r="H255" s="116"/>
      <c r="I255" s="177"/>
      <c r="J255" s="177"/>
      <c r="K255" s="116"/>
      <c r="L255" s="185"/>
      <c r="N255" s="186"/>
      <c r="O255" s="184"/>
      <c r="P255" s="184"/>
      <c r="Q255" s="184"/>
      <c r="R255" s="184"/>
      <c r="S255" s="184"/>
      <c r="AC255" s="116"/>
      <c r="AD255" s="184"/>
      <c r="AE255" s="184"/>
      <c r="AF255" s="185"/>
      <c r="AH255" s="187"/>
      <c r="AI255" s="184"/>
      <c r="AJ255" s="184"/>
      <c r="AK255" s="184"/>
      <c r="AL255" s="184"/>
    </row>
    <row r="256" spans="3:38" ht="44.45">
      <c r="C256" s="184"/>
      <c r="D256" s="184"/>
      <c r="E256" s="184"/>
      <c r="F256" s="184"/>
      <c r="G256" s="116"/>
      <c r="H256" s="116"/>
      <c r="I256" s="177"/>
      <c r="J256" s="177"/>
      <c r="K256" s="116"/>
      <c r="L256" s="185"/>
      <c r="N256" s="186"/>
      <c r="O256" s="184"/>
      <c r="P256" s="184"/>
      <c r="Q256" s="184"/>
      <c r="R256" s="184"/>
      <c r="S256" s="184"/>
      <c r="AC256" s="116"/>
      <c r="AD256" s="184"/>
      <c r="AE256" s="184"/>
      <c r="AF256" s="185"/>
      <c r="AH256" s="187"/>
      <c r="AI256" s="184"/>
      <c r="AJ256" s="184"/>
      <c r="AK256" s="184"/>
      <c r="AL256" s="184"/>
    </row>
    <row r="257" spans="3:38" ht="44.45">
      <c r="C257" s="184"/>
      <c r="D257" s="184"/>
      <c r="E257" s="184"/>
      <c r="F257" s="184"/>
      <c r="G257" s="116"/>
      <c r="H257" s="116"/>
      <c r="I257" s="177"/>
      <c r="J257" s="177"/>
      <c r="K257" s="116"/>
      <c r="L257" s="185"/>
      <c r="N257" s="186"/>
      <c r="O257" s="184"/>
      <c r="P257" s="184"/>
      <c r="Q257" s="184"/>
      <c r="R257" s="184"/>
      <c r="S257" s="184"/>
      <c r="AC257" s="116"/>
      <c r="AD257" s="184"/>
      <c r="AE257" s="184"/>
      <c r="AF257" s="185"/>
      <c r="AH257" s="187"/>
      <c r="AI257" s="184"/>
      <c r="AJ257" s="184"/>
      <c r="AK257" s="184"/>
      <c r="AL257" s="184"/>
    </row>
    <row r="258" spans="3:38" ht="44.45">
      <c r="C258" s="184"/>
      <c r="D258" s="184"/>
      <c r="E258" s="184"/>
      <c r="F258" s="184"/>
      <c r="G258" s="116"/>
      <c r="H258" s="116"/>
      <c r="I258" s="177"/>
      <c r="J258" s="177"/>
      <c r="K258" s="116"/>
      <c r="L258" s="185"/>
      <c r="N258" s="186"/>
      <c r="O258" s="184"/>
      <c r="P258" s="184"/>
      <c r="Q258" s="184"/>
      <c r="R258" s="184"/>
      <c r="S258" s="184"/>
      <c r="AC258" s="116"/>
      <c r="AD258" s="184"/>
      <c r="AE258" s="184"/>
      <c r="AF258" s="185"/>
      <c r="AH258" s="187"/>
      <c r="AI258" s="184"/>
      <c r="AJ258" s="184"/>
      <c r="AK258" s="184"/>
      <c r="AL258" s="184"/>
    </row>
    <row r="259" spans="3:38" ht="44.45">
      <c r="C259" s="184"/>
      <c r="D259" s="184"/>
      <c r="E259" s="184"/>
      <c r="F259" s="184"/>
      <c r="G259" s="116"/>
      <c r="H259" s="116"/>
      <c r="I259" s="177"/>
      <c r="J259" s="177"/>
      <c r="K259" s="116"/>
      <c r="L259" s="185"/>
      <c r="N259" s="186"/>
      <c r="O259" s="184"/>
      <c r="P259" s="184"/>
      <c r="Q259" s="184"/>
      <c r="R259" s="184"/>
      <c r="S259" s="184"/>
      <c r="AC259" s="116"/>
      <c r="AD259" s="184"/>
      <c r="AE259" s="184"/>
      <c r="AF259" s="185"/>
      <c r="AH259" s="187"/>
      <c r="AI259" s="184"/>
      <c r="AJ259" s="184"/>
      <c r="AK259" s="184"/>
      <c r="AL259" s="184"/>
    </row>
    <row r="260" spans="3:38" ht="44.45">
      <c r="C260" s="184"/>
      <c r="D260" s="184"/>
      <c r="E260" s="184"/>
      <c r="F260" s="184"/>
      <c r="G260" s="116"/>
      <c r="H260" s="116"/>
      <c r="I260" s="177"/>
      <c r="J260" s="177"/>
      <c r="K260" s="116"/>
      <c r="L260" s="185"/>
      <c r="N260" s="186"/>
      <c r="O260" s="184"/>
      <c r="P260" s="184"/>
      <c r="Q260" s="184"/>
      <c r="R260" s="184"/>
      <c r="S260" s="184"/>
      <c r="AC260" s="116"/>
      <c r="AD260" s="184"/>
      <c r="AE260" s="184"/>
      <c r="AF260" s="185"/>
      <c r="AH260" s="187"/>
      <c r="AI260" s="184"/>
      <c r="AJ260" s="184"/>
      <c r="AK260" s="184"/>
      <c r="AL260" s="184"/>
    </row>
    <row r="261" spans="3:38" ht="44.45">
      <c r="C261" s="184"/>
      <c r="D261" s="184"/>
      <c r="E261" s="184"/>
      <c r="F261" s="184"/>
      <c r="G261" s="116"/>
      <c r="H261" s="116"/>
      <c r="I261" s="177"/>
      <c r="J261" s="177"/>
      <c r="K261" s="116"/>
      <c r="L261" s="185"/>
      <c r="N261" s="186"/>
      <c r="O261" s="184"/>
      <c r="P261" s="184"/>
      <c r="Q261" s="184"/>
      <c r="R261" s="184"/>
      <c r="S261" s="184"/>
      <c r="AC261" s="116"/>
      <c r="AD261" s="184"/>
      <c r="AE261" s="184"/>
      <c r="AF261" s="185"/>
      <c r="AH261" s="187"/>
      <c r="AI261" s="184"/>
      <c r="AJ261" s="184"/>
      <c r="AK261" s="184"/>
      <c r="AL261" s="184"/>
    </row>
    <row r="262" spans="3:38" ht="22.9">
      <c r="G262" s="116"/>
      <c r="H262" s="116"/>
      <c r="I262" s="177"/>
      <c r="J262" s="177"/>
      <c r="K262" s="116"/>
      <c r="AC262" s="116"/>
    </row>
    <row r="263" spans="3:38" ht="22.9">
      <c r="G263" s="116"/>
      <c r="H263" s="116"/>
      <c r="I263" s="177"/>
      <c r="J263" s="177"/>
      <c r="K263" s="116"/>
      <c r="AC263" s="116"/>
    </row>
    <row r="264" spans="3:38" ht="22.9">
      <c r="G264" s="116"/>
      <c r="H264" s="116"/>
      <c r="I264" s="177"/>
      <c r="J264" s="177"/>
      <c r="K264" s="116"/>
      <c r="AC264" s="116"/>
    </row>
    <row r="265" spans="3:38" ht="22.9">
      <c r="G265" s="116"/>
      <c r="H265" s="116"/>
      <c r="I265" s="177"/>
      <c r="J265" s="177"/>
      <c r="K265" s="116"/>
      <c r="AC265" s="116"/>
    </row>
    <row r="266" spans="3:38" ht="22.9">
      <c r="G266" s="116"/>
      <c r="H266" s="116"/>
      <c r="I266" s="177"/>
      <c r="J266" s="177"/>
      <c r="K266" s="116"/>
      <c r="AC266" s="116"/>
    </row>
    <row r="267" spans="3:38" ht="22.9">
      <c r="G267" s="116"/>
      <c r="H267" s="116"/>
      <c r="I267" s="177"/>
      <c r="J267" s="177"/>
      <c r="K267" s="116"/>
      <c r="AC267" s="116"/>
    </row>
    <row r="268" spans="3:38" ht="22.9">
      <c r="G268" s="116"/>
      <c r="H268" s="116"/>
      <c r="I268" s="177"/>
      <c r="J268" s="177"/>
      <c r="K268" s="116"/>
      <c r="AC268" s="116"/>
    </row>
    <row r="269" spans="3:38" ht="22.9">
      <c r="G269" s="116"/>
      <c r="H269" s="116"/>
      <c r="I269" s="177"/>
      <c r="J269" s="177"/>
      <c r="K269" s="116"/>
      <c r="AC269" s="116"/>
    </row>
    <row r="270" spans="3:38" ht="22.9">
      <c r="G270" s="116"/>
      <c r="H270" s="116"/>
      <c r="I270" s="177"/>
      <c r="J270" s="177"/>
      <c r="AC270" s="116"/>
    </row>
    <row r="271" spans="3:38" ht="22.9">
      <c r="G271" s="116"/>
      <c r="H271" s="116"/>
      <c r="I271" s="177"/>
      <c r="J271" s="177"/>
      <c r="AC271" s="116"/>
    </row>
    <row r="272" spans="3:38" ht="22.9">
      <c r="G272" s="116"/>
      <c r="H272" s="116"/>
      <c r="I272" s="177"/>
      <c r="J272" s="177"/>
      <c r="AC272" s="116"/>
    </row>
    <row r="273" spans="7:29" ht="22.9">
      <c r="G273" s="116"/>
      <c r="H273" s="116"/>
      <c r="I273" s="177"/>
      <c r="J273" s="177"/>
      <c r="AC273" s="116"/>
    </row>
    <row r="274" spans="7:29" ht="22.9">
      <c r="G274" s="116"/>
      <c r="H274" s="116"/>
      <c r="I274" s="177"/>
      <c r="J274" s="177"/>
      <c r="AC274" s="116"/>
    </row>
    <row r="275" spans="7:29" ht="22.9">
      <c r="G275" s="116"/>
      <c r="H275" s="116"/>
      <c r="I275" s="177"/>
      <c r="J275" s="177"/>
      <c r="AC275" s="116"/>
    </row>
    <row r="276" spans="7:29" ht="22.9">
      <c r="G276" s="116"/>
      <c r="H276" s="116"/>
      <c r="I276" s="177"/>
      <c r="J276" s="177"/>
      <c r="AC276" s="116"/>
    </row>
    <row r="277" spans="7:29" ht="22.9">
      <c r="G277" s="116"/>
      <c r="H277" s="116"/>
      <c r="I277" s="177"/>
      <c r="J277" s="177"/>
      <c r="AC277" s="116"/>
    </row>
    <row r="278" spans="7:29" ht="22.9">
      <c r="G278" s="116"/>
      <c r="H278" s="116"/>
      <c r="I278" s="177"/>
      <c r="J278" s="177"/>
      <c r="AC278" s="116"/>
    </row>
    <row r="279" spans="7:29" ht="22.9">
      <c r="G279" s="116"/>
      <c r="H279" s="116"/>
      <c r="I279" s="177"/>
      <c r="J279" s="177"/>
      <c r="AC279" s="116"/>
    </row>
    <row r="280" spans="7:29" ht="22.9">
      <c r="G280" s="116"/>
      <c r="H280" s="116"/>
      <c r="I280" s="177"/>
      <c r="J280" s="177"/>
      <c r="AC280" s="116"/>
    </row>
    <row r="281" spans="7:29" ht="22.9">
      <c r="G281" s="116"/>
      <c r="H281" s="116"/>
      <c r="I281" s="177"/>
      <c r="J281" s="177"/>
      <c r="AC281" s="116"/>
    </row>
    <row r="282" spans="7:29" ht="22.9">
      <c r="G282" s="116"/>
      <c r="H282" s="116"/>
      <c r="I282" s="177"/>
      <c r="J282" s="177"/>
      <c r="AC282" s="116"/>
    </row>
    <row r="283" spans="7:29" ht="22.9">
      <c r="G283" s="116"/>
      <c r="H283" s="116"/>
      <c r="I283" s="177"/>
      <c r="J283" s="177"/>
      <c r="AC283" s="116"/>
    </row>
  </sheetData>
  <sheetProtection algorithmName="SHA-512" hashValue="yLqiadnKBj4m2rzt0q4Cxi/LF9NbigGTTweKFdiEalHSYHJtOVYj3M1MORGC6UiseJ2Ho/tkCMehgCa/wS/9zA==" saltValue="dj8wDnPRCkgpKXoWpYGH7A==" spinCount="100000" sheet="1" objects="1" scenarios="1"/>
  <mergeCells count="5">
    <mergeCell ref="AI1:AT1"/>
    <mergeCell ref="B237:D237"/>
    <mergeCell ref="E237:F237"/>
    <mergeCell ref="P1:AA1"/>
    <mergeCell ref="AD1:AE1"/>
  </mergeCells>
  <dataValidations count="1">
    <dataValidation type="list" allowBlank="1" showInputMessage="1" showErrorMessage="1" sqref="B3:B233" xr:uid="{72457602-1744-47EF-A018-FF9F911C1E78}">
      <formula1>#REF!</formula1>
    </dataValidation>
  </dataValidations>
  <pageMargins left="0.25" right="0.25" top="0.75" bottom="0.75" header="0.3" footer="0.3"/>
  <pageSetup paperSize="4" scale="31" fitToHeight="0" orientation="portrait" horizontalDpi="4294967293" verticalDpi="4294967293" r:id="rId1"/>
  <headerFooter>
    <oddHeader>&amp;L&amp;"Arial,Regular"&amp;16WETA ACE Plan - Baseline High Calculations</oddHeader>
    <oddFooter>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233D-8A9D-4158-BA4B-B67F8F5214D0}">
  <sheetPr>
    <pageSetUpPr fitToPage="1"/>
  </sheetPr>
  <dimension ref="A1:BD277"/>
  <sheetViews>
    <sheetView zoomScale="70" zoomScaleNormal="70" workbookViewId="0">
      <pane xSplit="1" ySplit="2" topLeftCell="B3" activePane="bottomRight" state="frozen"/>
      <selection pane="bottomRight" activeCell="X20" sqref="A20:X36"/>
      <selection pane="bottomLeft" activeCell="A3" sqref="A3"/>
      <selection pane="topRight" activeCell="B1" sqref="B1"/>
    </sheetView>
  </sheetViews>
  <sheetFormatPr defaultColWidth="9.140625" defaultRowHeight="14.45"/>
  <cols>
    <col min="1" max="1" width="40.140625" customWidth="1"/>
    <col min="2" max="2" width="13.140625" customWidth="1"/>
    <col min="3" max="3" width="15.28515625" customWidth="1"/>
    <col min="4" max="4" width="21.28515625" customWidth="1"/>
    <col min="5" max="5" width="23.28515625" customWidth="1"/>
    <col min="6" max="6" width="11.7109375" customWidth="1"/>
    <col min="7" max="7" width="10.85546875" customWidth="1"/>
    <col min="8" max="8" width="10.140625" customWidth="1"/>
    <col min="9" max="9" width="18.85546875" style="170" customWidth="1"/>
    <col min="10" max="10" width="15.140625" style="170" customWidth="1"/>
    <col min="11" max="11" width="15.7109375" customWidth="1"/>
    <col min="12" max="12" width="15.7109375" style="170" customWidth="1"/>
    <col min="13" max="13" width="12.28515625" style="159" customWidth="1"/>
    <col min="14" max="14" width="15.7109375" style="182" customWidth="1"/>
    <col min="15" max="15" width="15.7109375" customWidth="1"/>
    <col min="16" max="16" width="16.28515625" style="217" customWidth="1"/>
    <col min="17" max="27" width="10.7109375" style="217" customWidth="1"/>
    <col min="28" max="28" width="20.7109375" style="222" customWidth="1"/>
    <col min="29" max="29" width="15.7109375" customWidth="1"/>
    <col min="30" max="30" width="15.85546875" customWidth="1"/>
    <col min="31" max="31" width="15.7109375" customWidth="1"/>
    <col min="32" max="32" width="15.7109375" style="170" customWidth="1"/>
    <col min="33" max="33" width="12.28515625" style="159" bestFit="1" customWidth="1"/>
    <col min="34" max="34" width="15.7109375" style="183" customWidth="1"/>
    <col min="35" max="35" width="16.28515625" customWidth="1"/>
    <col min="36" max="46" width="10.7109375" customWidth="1"/>
    <col min="47" max="48" width="20.7109375" style="222" customWidth="1"/>
    <col min="49" max="56" width="28.85546875" customWidth="1"/>
  </cols>
  <sheetData>
    <row r="1" spans="1:56" ht="29.45" thickBot="1">
      <c r="A1" s="19"/>
      <c r="B1" s="19"/>
      <c r="C1" s="19"/>
      <c r="D1" s="19"/>
      <c r="E1" s="19"/>
      <c r="F1" s="19"/>
      <c r="G1" s="19"/>
      <c r="H1" s="19"/>
      <c r="I1" s="20"/>
      <c r="J1" s="20"/>
      <c r="K1" s="21" t="s">
        <v>20</v>
      </c>
      <c r="L1" s="20"/>
      <c r="M1" s="22"/>
      <c r="N1" s="23"/>
      <c r="O1" s="19"/>
      <c r="P1" s="349" t="s">
        <v>21</v>
      </c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188"/>
      <c r="AC1" s="21" t="s">
        <v>20</v>
      </c>
      <c r="AD1" s="344" t="s">
        <v>22</v>
      </c>
      <c r="AE1" s="345"/>
      <c r="AF1" s="20"/>
      <c r="AG1" s="22"/>
      <c r="AH1" s="25"/>
      <c r="AI1" s="343" t="s">
        <v>21</v>
      </c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188"/>
      <c r="AV1" s="188"/>
    </row>
    <row r="2" spans="1:56" ht="69.599999999999994">
      <c r="A2" s="26" t="s">
        <v>23</v>
      </c>
      <c r="B2" s="27" t="s">
        <v>24</v>
      </c>
      <c r="C2" s="28" t="s">
        <v>25</v>
      </c>
      <c r="D2" s="28" t="s">
        <v>26</v>
      </c>
      <c r="E2" s="29" t="s">
        <v>27</v>
      </c>
      <c r="F2" s="27" t="s">
        <v>28</v>
      </c>
      <c r="G2" s="30" t="s">
        <v>29</v>
      </c>
      <c r="H2" s="31" t="s">
        <v>30</v>
      </c>
      <c r="I2" s="32" t="s">
        <v>31</v>
      </c>
      <c r="J2" s="33" t="s">
        <v>32</v>
      </c>
      <c r="K2" s="34" t="s">
        <v>33</v>
      </c>
      <c r="L2" s="35" t="s">
        <v>34</v>
      </c>
      <c r="M2" s="36" t="s">
        <v>35</v>
      </c>
      <c r="N2" s="37" t="s">
        <v>36</v>
      </c>
      <c r="O2" s="35" t="s">
        <v>37</v>
      </c>
      <c r="P2" s="189" t="s">
        <v>38</v>
      </c>
      <c r="Q2" s="250">
        <v>2024</v>
      </c>
      <c r="R2" s="250">
        <v>2025</v>
      </c>
      <c r="S2" s="250">
        <v>2026</v>
      </c>
      <c r="T2" s="250">
        <v>2027</v>
      </c>
      <c r="U2" s="250">
        <v>2028</v>
      </c>
      <c r="V2" s="250">
        <v>2029</v>
      </c>
      <c r="W2" s="250">
        <v>2030</v>
      </c>
      <c r="X2" s="250">
        <v>2031</v>
      </c>
      <c r="Y2" s="250">
        <v>2032</v>
      </c>
      <c r="Z2" s="250">
        <v>2033</v>
      </c>
      <c r="AA2" s="250">
        <v>2034</v>
      </c>
      <c r="AB2" s="224" t="s">
        <v>39</v>
      </c>
      <c r="AC2" s="41" t="s">
        <v>40</v>
      </c>
      <c r="AD2" s="42" t="s">
        <v>41</v>
      </c>
      <c r="AE2" s="42" t="s">
        <v>42</v>
      </c>
      <c r="AF2" s="42" t="s">
        <v>43</v>
      </c>
      <c r="AG2" s="191" t="s">
        <v>44</v>
      </c>
      <c r="AH2" s="42" t="s">
        <v>45</v>
      </c>
      <c r="AI2" s="43" t="s">
        <v>38</v>
      </c>
      <c r="AJ2" s="44">
        <v>2024</v>
      </c>
      <c r="AK2" s="44">
        <v>2025</v>
      </c>
      <c r="AL2" s="44">
        <v>2026</v>
      </c>
      <c r="AM2" s="44">
        <v>2027</v>
      </c>
      <c r="AN2" s="44">
        <v>2028</v>
      </c>
      <c r="AO2" s="44">
        <v>2029</v>
      </c>
      <c r="AP2" s="44">
        <v>2030</v>
      </c>
      <c r="AQ2" s="44">
        <v>2031</v>
      </c>
      <c r="AR2" s="44">
        <v>2032</v>
      </c>
      <c r="AS2" s="44">
        <v>2033</v>
      </c>
      <c r="AT2" s="44">
        <v>2034</v>
      </c>
      <c r="AU2" s="225" t="s">
        <v>46</v>
      </c>
      <c r="AV2" s="192" t="s">
        <v>47</v>
      </c>
      <c r="AW2" s="47"/>
      <c r="AX2" s="47"/>
      <c r="AY2" s="47"/>
      <c r="AZ2" s="47"/>
      <c r="BA2" s="47"/>
      <c r="BB2" s="47"/>
      <c r="BC2" s="47"/>
      <c r="BD2" s="47"/>
    </row>
    <row r="3" spans="1:56" ht="15.6">
      <c r="A3" s="48" t="s">
        <v>48</v>
      </c>
      <c r="B3" s="49" t="s">
        <v>49</v>
      </c>
      <c r="C3" s="50" t="s">
        <v>50</v>
      </c>
      <c r="D3" s="50" t="s">
        <v>51</v>
      </c>
      <c r="E3" s="50" t="s">
        <v>51</v>
      </c>
      <c r="F3" s="49">
        <v>2021</v>
      </c>
      <c r="G3" s="51">
        <v>1450</v>
      </c>
      <c r="H3" s="51">
        <v>4</v>
      </c>
      <c r="I3" s="52">
        <v>2028</v>
      </c>
      <c r="J3" s="53">
        <f>I3+2</f>
        <v>2030</v>
      </c>
      <c r="K3" s="54">
        <v>1.04</v>
      </c>
      <c r="L3" s="49">
        <v>0.31</v>
      </c>
      <c r="M3" s="55">
        <v>0</v>
      </c>
      <c r="N3" s="56">
        <f>((K3*G3)*L3)*0.00220462*(1-M3)</f>
        <v>1.0306157576000001</v>
      </c>
      <c r="O3" s="57"/>
      <c r="P3" s="251">
        <f>P$7*$N3</f>
        <v>3091.8472728000002</v>
      </c>
      <c r="Q3" s="251">
        <f t="shared" ref="Q3:AA3" si="0">Q$7*$N3</f>
        <v>3607.1551516000004</v>
      </c>
      <c r="R3" s="251">
        <f t="shared" si="0"/>
        <v>3607.1551516000004</v>
      </c>
      <c r="S3" s="251">
        <f t="shared" si="0"/>
        <v>2061.2315152000001</v>
      </c>
      <c r="T3" s="251">
        <f t="shared" si="0"/>
        <v>2061.2315152000001</v>
      </c>
      <c r="U3" s="251">
        <f t="shared" si="0"/>
        <v>4380.1169698000003</v>
      </c>
      <c r="V3" s="251">
        <f t="shared" si="0"/>
        <v>4122.4630304000002</v>
      </c>
      <c r="W3" s="251">
        <f t="shared" si="0"/>
        <v>4122.4630304000002</v>
      </c>
      <c r="X3" s="251">
        <f t="shared" si="0"/>
        <v>3607.1551516000004</v>
      </c>
      <c r="Y3" s="251">
        <f t="shared" si="0"/>
        <v>2576.5393940000004</v>
      </c>
      <c r="Z3" s="251">
        <f t="shared" si="0"/>
        <v>2576.5393940000004</v>
      </c>
      <c r="AA3" s="251">
        <f t="shared" si="0"/>
        <v>2576.5393940000004</v>
      </c>
      <c r="AB3" s="227">
        <f>SUM(P3:AA3)</f>
        <v>38390.436970600007</v>
      </c>
      <c r="AC3" s="54">
        <v>0.03</v>
      </c>
      <c r="AD3" s="60"/>
      <c r="AE3" s="61"/>
      <c r="AF3" s="49">
        <v>0.31</v>
      </c>
      <c r="AG3" s="55">
        <v>0.3</v>
      </c>
      <c r="AH3" s="62">
        <f>((SUM(AC3:AE3)*G3)*AF3)*0.00220462*(1-AG3)</f>
        <v>2.081051049E-2</v>
      </c>
      <c r="AI3" s="226">
        <f>AI7*$AH3</f>
        <v>62.431531469999996</v>
      </c>
      <c r="AJ3" s="226">
        <f t="shared" ref="AJ3:AT3" si="1">AJ7*$AH3</f>
        <v>72.836786715000002</v>
      </c>
      <c r="AK3" s="226">
        <f t="shared" si="1"/>
        <v>72.836786715000002</v>
      </c>
      <c r="AL3" s="226">
        <f t="shared" si="1"/>
        <v>41.621020979999997</v>
      </c>
      <c r="AM3" s="226">
        <f t="shared" si="1"/>
        <v>41.621020979999997</v>
      </c>
      <c r="AN3" s="226">
        <f t="shared" si="1"/>
        <v>88.444669582499998</v>
      </c>
      <c r="AO3" s="226">
        <f t="shared" si="1"/>
        <v>83.242041959999995</v>
      </c>
      <c r="AP3" s="226">
        <f t="shared" si="1"/>
        <v>83.242041959999995</v>
      </c>
      <c r="AQ3" s="226">
        <f t="shared" si="1"/>
        <v>72.836786715000002</v>
      </c>
      <c r="AR3" s="226">
        <f t="shared" si="1"/>
        <v>52.026276224999997</v>
      </c>
      <c r="AS3" s="226">
        <f t="shared" si="1"/>
        <v>52.026276224999997</v>
      </c>
      <c r="AT3" s="226">
        <f t="shared" si="1"/>
        <v>52.026276224999997</v>
      </c>
      <c r="AU3" s="227">
        <f>SUM(AI3:AT3)</f>
        <v>775.19151575249987</v>
      </c>
      <c r="AV3" s="228">
        <f>AU3+AB3</f>
        <v>39165.628486352507</v>
      </c>
    </row>
    <row r="4" spans="1:56" ht="15.6">
      <c r="A4" s="48" t="s">
        <v>48</v>
      </c>
      <c r="B4" s="49" t="s">
        <v>49</v>
      </c>
      <c r="C4" s="50" t="s">
        <v>50</v>
      </c>
      <c r="D4" s="50" t="s">
        <v>51</v>
      </c>
      <c r="E4" s="50" t="s">
        <v>51</v>
      </c>
      <c r="F4" s="49">
        <v>2021</v>
      </c>
      <c r="G4" s="51">
        <v>1450</v>
      </c>
      <c r="H4" s="51">
        <v>4</v>
      </c>
      <c r="I4" s="52">
        <v>2028</v>
      </c>
      <c r="J4" s="53">
        <f t="shared" ref="J4:J9" si="2">I4+2</f>
        <v>2030</v>
      </c>
      <c r="K4" s="54">
        <v>1.04</v>
      </c>
      <c r="L4" s="49">
        <v>0.31</v>
      </c>
      <c r="M4" s="55">
        <v>0</v>
      </c>
      <c r="N4" s="56">
        <f>((K4*G4)*L4)*0.00220462*(1-M4)</f>
        <v>1.0306157576000001</v>
      </c>
      <c r="O4" s="57"/>
      <c r="P4" s="251">
        <f t="shared" ref="P4:AA4" si="3">P$7*$N4</f>
        <v>3091.8472728000002</v>
      </c>
      <c r="Q4" s="251">
        <f t="shared" si="3"/>
        <v>3607.1551516000004</v>
      </c>
      <c r="R4" s="251">
        <f t="shared" si="3"/>
        <v>3607.1551516000004</v>
      </c>
      <c r="S4" s="251">
        <f t="shared" si="3"/>
        <v>2061.2315152000001</v>
      </c>
      <c r="T4" s="251">
        <f t="shared" si="3"/>
        <v>2061.2315152000001</v>
      </c>
      <c r="U4" s="251">
        <f t="shared" si="3"/>
        <v>4380.1169698000003</v>
      </c>
      <c r="V4" s="251">
        <f t="shared" si="3"/>
        <v>4122.4630304000002</v>
      </c>
      <c r="W4" s="251">
        <f t="shared" si="3"/>
        <v>4122.4630304000002</v>
      </c>
      <c r="X4" s="251">
        <f t="shared" si="3"/>
        <v>3607.1551516000004</v>
      </c>
      <c r="Y4" s="251">
        <f t="shared" si="3"/>
        <v>2576.5393940000004</v>
      </c>
      <c r="Z4" s="251">
        <f t="shared" si="3"/>
        <v>2576.5393940000004</v>
      </c>
      <c r="AA4" s="251">
        <f t="shared" si="3"/>
        <v>2576.5393940000004</v>
      </c>
      <c r="AB4" s="227">
        <f>SUM(P4:AA4)</f>
        <v>38390.436970600007</v>
      </c>
      <c r="AC4" s="54">
        <v>0.03</v>
      </c>
      <c r="AD4" s="60"/>
      <c r="AE4" s="61"/>
      <c r="AF4" s="49">
        <v>0.31</v>
      </c>
      <c r="AG4" s="55">
        <v>0.3</v>
      </c>
      <c r="AH4" s="62">
        <f>((SUM(AC4:AE4)*G4)*AF4)*0.00220462*(1-AG4)</f>
        <v>2.081051049E-2</v>
      </c>
      <c r="AI4" s="226">
        <f>AI7*$AH4</f>
        <v>62.431531469999996</v>
      </c>
      <c r="AJ4" s="226">
        <f t="shared" ref="AJ4:AT4" si="4">AJ7*$AH4</f>
        <v>72.836786715000002</v>
      </c>
      <c r="AK4" s="226">
        <f t="shared" si="4"/>
        <v>72.836786715000002</v>
      </c>
      <c r="AL4" s="226">
        <f t="shared" si="4"/>
        <v>41.621020979999997</v>
      </c>
      <c r="AM4" s="226">
        <f t="shared" si="4"/>
        <v>41.621020979999997</v>
      </c>
      <c r="AN4" s="226">
        <f t="shared" si="4"/>
        <v>88.444669582499998</v>
      </c>
      <c r="AO4" s="226">
        <f t="shared" si="4"/>
        <v>83.242041959999995</v>
      </c>
      <c r="AP4" s="226">
        <f t="shared" si="4"/>
        <v>83.242041959999995</v>
      </c>
      <c r="AQ4" s="226">
        <f t="shared" si="4"/>
        <v>72.836786715000002</v>
      </c>
      <c r="AR4" s="226">
        <f t="shared" si="4"/>
        <v>52.026276224999997</v>
      </c>
      <c r="AS4" s="226">
        <f t="shared" si="4"/>
        <v>52.026276224999997</v>
      </c>
      <c r="AT4" s="226">
        <f t="shared" si="4"/>
        <v>52.026276224999997</v>
      </c>
      <c r="AU4" s="227">
        <f>SUM(AI4:AT4)</f>
        <v>775.19151575249987</v>
      </c>
      <c r="AV4" s="228">
        <f>AU4+AB4</f>
        <v>39165.628486352507</v>
      </c>
    </row>
    <row r="5" spans="1:56" ht="15.6">
      <c r="A5" s="48" t="s">
        <v>48</v>
      </c>
      <c r="B5" s="49" t="s">
        <v>52</v>
      </c>
      <c r="C5" s="49" t="s">
        <v>53</v>
      </c>
      <c r="D5" s="50" t="s">
        <v>54</v>
      </c>
      <c r="E5" s="50" t="s">
        <v>55</v>
      </c>
      <c r="F5" s="49">
        <v>2007</v>
      </c>
      <c r="G5" s="51">
        <v>87</v>
      </c>
      <c r="H5" s="51">
        <v>2</v>
      </c>
      <c r="I5" s="52">
        <v>2024</v>
      </c>
      <c r="J5" s="53">
        <f t="shared" si="2"/>
        <v>2026</v>
      </c>
      <c r="K5" s="54">
        <v>4.0199999999999996</v>
      </c>
      <c r="L5" s="49">
        <v>0.39</v>
      </c>
      <c r="M5" s="55">
        <v>0.1</v>
      </c>
      <c r="N5" s="56">
        <f>((K5*G5)*L5)*0.00220462*(1-M5)</f>
        <v>0.27063637337879998</v>
      </c>
      <c r="O5" s="57"/>
      <c r="P5" s="251">
        <f>P$7*$N5*0.66667</f>
        <v>541.27545312133373</v>
      </c>
      <c r="Q5" s="251">
        <f t="shared" ref="Q5:AA6" si="5">Q$7*$N5*0.66667</f>
        <v>631.48802864155607</v>
      </c>
      <c r="R5" s="251">
        <f t="shared" si="5"/>
        <v>631.48802864155607</v>
      </c>
      <c r="S5" s="251">
        <f t="shared" si="5"/>
        <v>360.85030208088915</v>
      </c>
      <c r="T5" s="251">
        <f t="shared" si="5"/>
        <v>360.85030208088915</v>
      </c>
      <c r="U5" s="251">
        <f t="shared" si="5"/>
        <v>766.80689192188936</v>
      </c>
      <c r="V5" s="251">
        <f t="shared" si="5"/>
        <v>721.7006041617783</v>
      </c>
      <c r="W5" s="251">
        <f t="shared" si="5"/>
        <v>721.7006041617783</v>
      </c>
      <c r="X5" s="251">
        <f t="shared" si="5"/>
        <v>631.48802864155607</v>
      </c>
      <c r="Y5" s="251">
        <f t="shared" si="5"/>
        <v>451.0628776011115</v>
      </c>
      <c r="Z5" s="251">
        <f t="shared" si="5"/>
        <v>451.0628776011115</v>
      </c>
      <c r="AA5" s="251">
        <f t="shared" si="5"/>
        <v>451.0628776011115</v>
      </c>
      <c r="AB5" s="227">
        <f>SUM(P5:AA5)</f>
        <v>6720.8368762565624</v>
      </c>
      <c r="AC5" s="54">
        <v>0.17</v>
      </c>
      <c r="AD5" s="60"/>
      <c r="AE5" s="60"/>
      <c r="AF5" s="49">
        <v>0.39</v>
      </c>
      <c r="AG5" s="55">
        <v>0.3</v>
      </c>
      <c r="AH5" s="62">
        <f>((SUM(AC5:AE5)*G5)*AF5)*0.00220462*(1-AG5)</f>
        <v>8.9015280354000012E-3</v>
      </c>
      <c r="AI5" s="226">
        <f>AI7*$AH5*0.66667</f>
        <v>17.803145086080356</v>
      </c>
      <c r="AJ5" s="226">
        <f t="shared" ref="AJ5:AT5" si="6">AJ7*$AH5*0.66667</f>
        <v>20.770335933760414</v>
      </c>
      <c r="AK5" s="226">
        <f t="shared" si="6"/>
        <v>20.770335933760414</v>
      </c>
      <c r="AL5" s="226">
        <f t="shared" si="6"/>
        <v>11.868763390720238</v>
      </c>
      <c r="AM5" s="226">
        <f t="shared" si="6"/>
        <v>11.868763390720238</v>
      </c>
      <c r="AN5" s="226">
        <f t="shared" si="6"/>
        <v>25.221122205280505</v>
      </c>
      <c r="AO5" s="226">
        <f t="shared" si="6"/>
        <v>23.737526781440476</v>
      </c>
      <c r="AP5" s="226">
        <f t="shared" si="6"/>
        <v>23.737526781440476</v>
      </c>
      <c r="AQ5" s="226">
        <f t="shared" si="6"/>
        <v>20.770335933760414</v>
      </c>
      <c r="AR5" s="226">
        <f t="shared" si="6"/>
        <v>14.835954238400296</v>
      </c>
      <c r="AS5" s="226">
        <f t="shared" si="6"/>
        <v>14.835954238400296</v>
      </c>
      <c r="AT5" s="226">
        <f t="shared" si="6"/>
        <v>14.835954238400296</v>
      </c>
      <c r="AU5" s="227">
        <f>SUM(AI5:AT5)</f>
        <v>221.05571815216439</v>
      </c>
      <c r="AV5" s="228">
        <f>AU5+AB5</f>
        <v>6941.8925944087268</v>
      </c>
    </row>
    <row r="6" spans="1:56" ht="15.6">
      <c r="A6" s="48" t="s">
        <v>48</v>
      </c>
      <c r="B6" s="49" t="s">
        <v>52</v>
      </c>
      <c r="C6" s="49" t="s">
        <v>53</v>
      </c>
      <c r="D6" s="50" t="s">
        <v>54</v>
      </c>
      <c r="E6" s="50" t="s">
        <v>55</v>
      </c>
      <c r="F6" s="49">
        <v>2007</v>
      </c>
      <c r="G6" s="51">
        <v>87</v>
      </c>
      <c r="H6" s="51">
        <v>2</v>
      </c>
      <c r="I6" s="52">
        <v>2024</v>
      </c>
      <c r="J6" s="53">
        <f t="shared" si="2"/>
        <v>2026</v>
      </c>
      <c r="K6" s="54">
        <v>4.0199999999999996</v>
      </c>
      <c r="L6" s="49">
        <v>0.39</v>
      </c>
      <c r="M6" s="55">
        <v>0.1</v>
      </c>
      <c r="N6" s="56">
        <f>((K6*G6)*L6)*0.00220462*(1-M6)</f>
        <v>0.27063637337879998</v>
      </c>
      <c r="O6" s="57"/>
      <c r="P6" s="251">
        <f>P$7*$N6*0.66667</f>
        <v>541.27545312133373</v>
      </c>
      <c r="Q6" s="251">
        <f t="shared" si="5"/>
        <v>631.48802864155607</v>
      </c>
      <c r="R6" s="251">
        <f t="shared" si="5"/>
        <v>631.48802864155607</v>
      </c>
      <c r="S6" s="251">
        <f t="shared" si="5"/>
        <v>360.85030208088915</v>
      </c>
      <c r="T6" s="251">
        <f t="shared" si="5"/>
        <v>360.85030208088915</v>
      </c>
      <c r="U6" s="251">
        <f t="shared" si="5"/>
        <v>766.80689192188936</v>
      </c>
      <c r="V6" s="251">
        <f t="shared" si="5"/>
        <v>721.7006041617783</v>
      </c>
      <c r="W6" s="251">
        <f t="shared" si="5"/>
        <v>721.7006041617783</v>
      </c>
      <c r="X6" s="251">
        <f t="shared" si="5"/>
        <v>631.48802864155607</v>
      </c>
      <c r="Y6" s="251">
        <f t="shared" si="5"/>
        <v>451.0628776011115</v>
      </c>
      <c r="Z6" s="251">
        <f t="shared" si="5"/>
        <v>451.0628776011115</v>
      </c>
      <c r="AA6" s="251">
        <f t="shared" si="5"/>
        <v>451.0628776011115</v>
      </c>
      <c r="AB6" s="227">
        <f>SUM(P6:AA6)</f>
        <v>6720.8368762565624</v>
      </c>
      <c r="AC6" s="54">
        <v>0.17</v>
      </c>
      <c r="AD6" s="60"/>
      <c r="AE6" s="60"/>
      <c r="AF6" s="49">
        <v>0.39</v>
      </c>
      <c r="AG6" s="55">
        <v>0.3</v>
      </c>
      <c r="AH6" s="62">
        <f>((SUM(AC6:AE6)*G6)*AF6)*0.00220462*(1-AG6)</f>
        <v>8.9015280354000012E-3</v>
      </c>
      <c r="AI6" s="226">
        <f>AI7*$AH6*0.66667</f>
        <v>17.803145086080356</v>
      </c>
      <c r="AJ6" s="226">
        <f t="shared" ref="AJ6:AT6" si="7">AJ7*$AH6*0.66667</f>
        <v>20.770335933760414</v>
      </c>
      <c r="AK6" s="226">
        <f t="shared" si="7"/>
        <v>20.770335933760414</v>
      </c>
      <c r="AL6" s="226">
        <f t="shared" si="7"/>
        <v>11.868763390720238</v>
      </c>
      <c r="AM6" s="226">
        <f t="shared" si="7"/>
        <v>11.868763390720238</v>
      </c>
      <c r="AN6" s="226">
        <f t="shared" si="7"/>
        <v>25.221122205280505</v>
      </c>
      <c r="AO6" s="226">
        <f t="shared" si="7"/>
        <v>23.737526781440476</v>
      </c>
      <c r="AP6" s="226">
        <f t="shared" si="7"/>
        <v>23.737526781440476</v>
      </c>
      <c r="AQ6" s="226">
        <f t="shared" si="7"/>
        <v>20.770335933760414</v>
      </c>
      <c r="AR6" s="226">
        <f t="shared" si="7"/>
        <v>14.835954238400296</v>
      </c>
      <c r="AS6" s="226">
        <f t="shared" si="7"/>
        <v>14.835954238400296</v>
      </c>
      <c r="AT6" s="226">
        <f t="shared" si="7"/>
        <v>14.835954238400296</v>
      </c>
      <c r="AU6" s="227">
        <f>SUM(AI6:AT6)</f>
        <v>221.05571815216439</v>
      </c>
      <c r="AV6" s="228">
        <f>AU6+AB6</f>
        <v>6941.8925944087268</v>
      </c>
    </row>
    <row r="7" spans="1:56" ht="30">
      <c r="A7" s="64" t="s">
        <v>56</v>
      </c>
      <c r="B7" s="65"/>
      <c r="C7" s="65" t="s">
        <v>57</v>
      </c>
      <c r="D7" s="66">
        <v>0.66700000000000004</v>
      </c>
      <c r="E7" s="67"/>
      <c r="F7" s="65"/>
      <c r="G7" s="68"/>
      <c r="H7" s="68"/>
      <c r="I7" s="69"/>
      <c r="J7" s="70"/>
      <c r="K7" s="71"/>
      <c r="L7" s="65"/>
      <c r="M7" s="66"/>
      <c r="N7" s="72"/>
      <c r="O7" s="73" t="s">
        <v>58</v>
      </c>
      <c r="P7" s="229">
        <v>3000</v>
      </c>
      <c r="Q7" s="229">
        <v>3500</v>
      </c>
      <c r="R7" s="229">
        <v>3500</v>
      </c>
      <c r="S7" s="229">
        <v>2000</v>
      </c>
      <c r="T7" s="229">
        <v>2000</v>
      </c>
      <c r="U7" s="229">
        <v>4250</v>
      </c>
      <c r="V7" s="229">
        <v>4000</v>
      </c>
      <c r="W7" s="229">
        <v>4000</v>
      </c>
      <c r="X7" s="229">
        <v>3500</v>
      </c>
      <c r="Y7" s="229">
        <v>2500</v>
      </c>
      <c r="Z7" s="229">
        <v>2500</v>
      </c>
      <c r="AA7" s="229">
        <v>2500</v>
      </c>
      <c r="AB7" s="230"/>
      <c r="AC7" s="71"/>
      <c r="AD7" s="76"/>
      <c r="AE7" s="76"/>
      <c r="AF7" s="65"/>
      <c r="AG7" s="66"/>
      <c r="AH7" s="77"/>
      <c r="AI7" s="229">
        <f>P7</f>
        <v>3000</v>
      </c>
      <c r="AJ7" s="229">
        <f t="shared" ref="AJ7:AT7" si="8">Q7</f>
        <v>3500</v>
      </c>
      <c r="AK7" s="229">
        <f t="shared" si="8"/>
        <v>3500</v>
      </c>
      <c r="AL7" s="229">
        <f t="shared" si="8"/>
        <v>2000</v>
      </c>
      <c r="AM7" s="229">
        <f t="shared" si="8"/>
        <v>2000</v>
      </c>
      <c r="AN7" s="229">
        <f t="shared" si="8"/>
        <v>4250</v>
      </c>
      <c r="AO7" s="229">
        <f t="shared" si="8"/>
        <v>4000</v>
      </c>
      <c r="AP7" s="229">
        <f t="shared" si="8"/>
        <v>4000</v>
      </c>
      <c r="AQ7" s="229">
        <f t="shared" si="8"/>
        <v>3500</v>
      </c>
      <c r="AR7" s="229">
        <f t="shared" si="8"/>
        <v>2500</v>
      </c>
      <c r="AS7" s="229">
        <f t="shared" si="8"/>
        <v>2500</v>
      </c>
      <c r="AT7" s="229">
        <f t="shared" si="8"/>
        <v>2500</v>
      </c>
      <c r="AU7" s="230"/>
      <c r="AV7" s="231"/>
    </row>
    <row r="8" spans="1:56" ht="15.6" hidden="1">
      <c r="A8" s="48" t="s">
        <v>59</v>
      </c>
      <c r="B8" s="49" t="s">
        <v>49</v>
      </c>
      <c r="C8" s="50" t="s">
        <v>50</v>
      </c>
      <c r="D8" s="50" t="s">
        <v>51</v>
      </c>
      <c r="E8" s="50" t="s">
        <v>51</v>
      </c>
      <c r="F8" s="49">
        <v>2021</v>
      </c>
      <c r="G8" s="51">
        <v>1450</v>
      </c>
      <c r="H8" s="51">
        <v>4</v>
      </c>
      <c r="I8" s="79">
        <v>2028</v>
      </c>
      <c r="J8" s="53">
        <f>I8+2</f>
        <v>2030</v>
      </c>
      <c r="K8" s="54">
        <v>1.04</v>
      </c>
      <c r="L8" s="49">
        <v>0.31</v>
      </c>
      <c r="M8" s="55">
        <v>0</v>
      </c>
      <c r="N8" s="56">
        <f>((K8*G8)*L8)*0.00220462*(1-M8)</f>
        <v>1.0306157576000001</v>
      </c>
      <c r="O8" s="80"/>
      <c r="P8" s="251">
        <f>P$12*$N8</f>
        <v>0</v>
      </c>
      <c r="Q8" s="251">
        <f t="shared" ref="Q8:AA9" si="9">Q$12*$N8</f>
        <v>0</v>
      </c>
      <c r="R8" s="251">
        <f t="shared" si="9"/>
        <v>0</v>
      </c>
      <c r="S8" s="251">
        <f t="shared" si="9"/>
        <v>0</v>
      </c>
      <c r="T8" s="251">
        <f t="shared" si="9"/>
        <v>0</v>
      </c>
      <c r="U8" s="251">
        <f t="shared" si="9"/>
        <v>0</v>
      </c>
      <c r="V8" s="251">
        <f t="shared" si="9"/>
        <v>0</v>
      </c>
      <c r="W8" s="251">
        <f t="shared" si="9"/>
        <v>0</v>
      </c>
      <c r="X8" s="251">
        <f t="shared" si="9"/>
        <v>0</v>
      </c>
      <c r="Y8" s="251">
        <f t="shared" si="9"/>
        <v>0</v>
      </c>
      <c r="Z8" s="251">
        <f t="shared" si="9"/>
        <v>0</v>
      </c>
      <c r="AA8" s="251">
        <f t="shared" si="9"/>
        <v>0</v>
      </c>
      <c r="AB8" s="227">
        <f>SUM(P8:AA8)</f>
        <v>0</v>
      </c>
      <c r="AC8" s="54">
        <v>0.03</v>
      </c>
      <c r="AD8" s="60"/>
      <c r="AE8" s="61"/>
      <c r="AF8" s="49">
        <v>0.31</v>
      </c>
      <c r="AG8" s="55">
        <v>0.3</v>
      </c>
      <c r="AH8" s="62">
        <f>((SUM(AC8:AE8)*G8)*AF8)*0.00220462*(1-AG8)</f>
        <v>2.081051049E-2</v>
      </c>
      <c r="AI8" s="226">
        <f>AI12*$AH8</f>
        <v>0</v>
      </c>
      <c r="AJ8" s="226">
        <f t="shared" ref="AJ8:AT8" si="10">AJ12*$AH8</f>
        <v>0</v>
      </c>
      <c r="AK8" s="226">
        <f t="shared" si="10"/>
        <v>0</v>
      </c>
      <c r="AL8" s="226">
        <f t="shared" si="10"/>
        <v>0</v>
      </c>
      <c r="AM8" s="226">
        <f t="shared" si="10"/>
        <v>0</v>
      </c>
      <c r="AN8" s="226">
        <f t="shared" si="10"/>
        <v>0</v>
      </c>
      <c r="AO8" s="226">
        <f t="shared" si="10"/>
        <v>0</v>
      </c>
      <c r="AP8" s="226">
        <f t="shared" si="10"/>
        <v>0</v>
      </c>
      <c r="AQ8" s="226">
        <f t="shared" si="10"/>
        <v>0</v>
      </c>
      <c r="AR8" s="226">
        <f t="shared" si="10"/>
        <v>0</v>
      </c>
      <c r="AS8" s="226">
        <f t="shared" si="10"/>
        <v>0</v>
      </c>
      <c r="AT8" s="226">
        <f t="shared" si="10"/>
        <v>0</v>
      </c>
      <c r="AU8" s="227">
        <f>SUM(AI8:AT8)</f>
        <v>0</v>
      </c>
      <c r="AV8" s="228">
        <f>AU8+AB8</f>
        <v>0</v>
      </c>
    </row>
    <row r="9" spans="1:56" ht="15.6" hidden="1">
      <c r="A9" s="48" t="s">
        <v>59</v>
      </c>
      <c r="B9" s="49" t="s">
        <v>49</v>
      </c>
      <c r="C9" s="50" t="s">
        <v>50</v>
      </c>
      <c r="D9" s="50" t="s">
        <v>51</v>
      </c>
      <c r="E9" s="50" t="s">
        <v>51</v>
      </c>
      <c r="F9" s="49">
        <v>2021</v>
      </c>
      <c r="G9" s="51">
        <v>1450</v>
      </c>
      <c r="H9" s="51">
        <v>4</v>
      </c>
      <c r="I9" s="79">
        <v>2028</v>
      </c>
      <c r="J9" s="53">
        <f t="shared" si="2"/>
        <v>2030</v>
      </c>
      <c r="K9" s="54">
        <v>1.04</v>
      </c>
      <c r="L9" s="49">
        <v>0.31</v>
      </c>
      <c r="M9" s="55">
        <v>0</v>
      </c>
      <c r="N9" s="56">
        <f>((K9*G9)*L9)*0.00220462*(1-M9)</f>
        <v>1.0306157576000001</v>
      </c>
      <c r="O9" s="80"/>
      <c r="P9" s="251">
        <f>P$12*$N9</f>
        <v>0</v>
      </c>
      <c r="Q9" s="251">
        <f t="shared" si="9"/>
        <v>0</v>
      </c>
      <c r="R9" s="251">
        <f t="shared" si="9"/>
        <v>0</v>
      </c>
      <c r="S9" s="251">
        <f t="shared" si="9"/>
        <v>0</v>
      </c>
      <c r="T9" s="251">
        <f t="shared" si="9"/>
        <v>0</v>
      </c>
      <c r="U9" s="251">
        <f t="shared" si="9"/>
        <v>0</v>
      </c>
      <c r="V9" s="251">
        <f t="shared" si="9"/>
        <v>0</v>
      </c>
      <c r="W9" s="251">
        <f t="shared" si="9"/>
        <v>0</v>
      </c>
      <c r="X9" s="251">
        <f t="shared" si="9"/>
        <v>0</v>
      </c>
      <c r="Y9" s="251">
        <f t="shared" si="9"/>
        <v>0</v>
      </c>
      <c r="Z9" s="251">
        <f t="shared" si="9"/>
        <v>0</v>
      </c>
      <c r="AA9" s="251">
        <f t="shared" si="9"/>
        <v>0</v>
      </c>
      <c r="AB9" s="227">
        <f>SUM(P9:AA9)</f>
        <v>0</v>
      </c>
      <c r="AC9" s="54">
        <v>0.03</v>
      </c>
      <c r="AD9" s="60"/>
      <c r="AE9" s="61"/>
      <c r="AF9" s="49">
        <v>0.31</v>
      </c>
      <c r="AG9" s="55">
        <v>0.3</v>
      </c>
      <c r="AH9" s="62">
        <f>((SUM(AC9:AE9)*G9)*AF9)*0.00220462*(1-AG9)</f>
        <v>2.081051049E-2</v>
      </c>
      <c r="AI9" s="226">
        <f>AI12*$AH9</f>
        <v>0</v>
      </c>
      <c r="AJ9" s="226">
        <f t="shared" ref="AJ9:AT9" si="11">AJ12*$AH9</f>
        <v>0</v>
      </c>
      <c r="AK9" s="226">
        <f t="shared" si="11"/>
        <v>0</v>
      </c>
      <c r="AL9" s="226">
        <f t="shared" si="11"/>
        <v>0</v>
      </c>
      <c r="AM9" s="226">
        <f t="shared" si="11"/>
        <v>0</v>
      </c>
      <c r="AN9" s="226">
        <f t="shared" si="11"/>
        <v>0</v>
      </c>
      <c r="AO9" s="226">
        <f t="shared" si="11"/>
        <v>0</v>
      </c>
      <c r="AP9" s="226">
        <f t="shared" si="11"/>
        <v>0</v>
      </c>
      <c r="AQ9" s="226">
        <f t="shared" si="11"/>
        <v>0</v>
      </c>
      <c r="AR9" s="226">
        <f t="shared" si="11"/>
        <v>0</v>
      </c>
      <c r="AS9" s="226">
        <f t="shared" si="11"/>
        <v>0</v>
      </c>
      <c r="AT9" s="226">
        <f t="shared" si="11"/>
        <v>0</v>
      </c>
      <c r="AU9" s="227">
        <f>SUM(AI9:AT9)</f>
        <v>0</v>
      </c>
      <c r="AV9" s="228">
        <f>AU9+AB9</f>
        <v>0</v>
      </c>
    </row>
    <row r="10" spans="1:56" ht="15.6" hidden="1">
      <c r="A10" s="48" t="s">
        <v>60</v>
      </c>
      <c r="B10" s="49" t="s">
        <v>52</v>
      </c>
      <c r="C10" s="49" t="s">
        <v>53</v>
      </c>
      <c r="D10" s="50" t="s">
        <v>61</v>
      </c>
      <c r="E10" s="50" t="s">
        <v>62</v>
      </c>
      <c r="F10" s="49">
        <v>2024</v>
      </c>
      <c r="G10" s="51">
        <v>87</v>
      </c>
      <c r="H10" s="51" t="s">
        <v>63</v>
      </c>
      <c r="I10" s="81"/>
      <c r="J10" s="82"/>
      <c r="K10" s="56">
        <v>3.22</v>
      </c>
      <c r="L10" s="49">
        <v>0.39</v>
      </c>
      <c r="M10" s="55">
        <v>0</v>
      </c>
      <c r="N10" s="56">
        <f>((K10*G10)*L10)*0.00220462*(1-M10)</f>
        <v>0.24086487625200007</v>
      </c>
      <c r="O10" s="80"/>
      <c r="P10" s="251">
        <f>P$12*$N10*0.66667</f>
        <v>0</v>
      </c>
      <c r="Q10" s="251">
        <f t="shared" ref="Q10:AA11" si="12">Q$12*$N10*0.66667</f>
        <v>0</v>
      </c>
      <c r="R10" s="251">
        <f t="shared" si="12"/>
        <v>0</v>
      </c>
      <c r="S10" s="251">
        <f t="shared" si="12"/>
        <v>0</v>
      </c>
      <c r="T10" s="251">
        <f t="shared" si="12"/>
        <v>0</v>
      </c>
      <c r="U10" s="251">
        <f t="shared" si="12"/>
        <v>0</v>
      </c>
      <c r="V10" s="251">
        <f t="shared" si="12"/>
        <v>0</v>
      </c>
      <c r="W10" s="251">
        <f t="shared" si="12"/>
        <v>0</v>
      </c>
      <c r="X10" s="251">
        <f t="shared" si="12"/>
        <v>0</v>
      </c>
      <c r="Y10" s="251">
        <f t="shared" si="12"/>
        <v>0</v>
      </c>
      <c r="Z10" s="251">
        <f t="shared" si="12"/>
        <v>0</v>
      </c>
      <c r="AA10" s="251">
        <f t="shared" si="12"/>
        <v>0</v>
      </c>
      <c r="AB10" s="227">
        <f>SUM(P10:AA10)</f>
        <v>0</v>
      </c>
      <c r="AC10" s="83"/>
      <c r="AD10" s="60"/>
      <c r="AE10" s="84">
        <v>1.2999999999999999E-2</v>
      </c>
      <c r="AF10" s="49">
        <v>0.39</v>
      </c>
      <c r="AG10" s="55">
        <v>0</v>
      </c>
      <c r="AH10" s="62">
        <f>((SUM(AC10:AE10)*G10)*AF10)*0.00220462*(1-AG10)</f>
        <v>9.7243583580000007E-4</v>
      </c>
      <c r="AI10" s="226">
        <f>AI12*$AH10*0.66667</f>
        <v>0</v>
      </c>
      <c r="AJ10" s="226">
        <f t="shared" ref="AJ10:AT10" si="13">AJ12*$AH10*0.66667</f>
        <v>0</v>
      </c>
      <c r="AK10" s="226">
        <f t="shared" si="13"/>
        <v>0</v>
      </c>
      <c r="AL10" s="226">
        <f t="shared" si="13"/>
        <v>0</v>
      </c>
      <c r="AM10" s="226">
        <f t="shared" si="13"/>
        <v>0</v>
      </c>
      <c r="AN10" s="226">
        <f t="shared" si="13"/>
        <v>0</v>
      </c>
      <c r="AO10" s="226">
        <f t="shared" si="13"/>
        <v>0</v>
      </c>
      <c r="AP10" s="226">
        <f t="shared" si="13"/>
        <v>0</v>
      </c>
      <c r="AQ10" s="226">
        <f t="shared" si="13"/>
        <v>0</v>
      </c>
      <c r="AR10" s="226">
        <f t="shared" si="13"/>
        <v>0</v>
      </c>
      <c r="AS10" s="226">
        <f t="shared" si="13"/>
        <v>0</v>
      </c>
      <c r="AT10" s="226">
        <f t="shared" si="13"/>
        <v>0</v>
      </c>
      <c r="AU10" s="227">
        <f>SUM(AI10:AT10)</f>
        <v>0</v>
      </c>
      <c r="AV10" s="228">
        <f>AU10+AB10</f>
        <v>0</v>
      </c>
    </row>
    <row r="11" spans="1:56" ht="15.6" hidden="1">
      <c r="A11" s="48" t="s">
        <v>60</v>
      </c>
      <c r="B11" s="49" t="s">
        <v>52</v>
      </c>
      <c r="C11" s="49" t="s">
        <v>53</v>
      </c>
      <c r="D11" s="50" t="s">
        <v>61</v>
      </c>
      <c r="E11" s="50" t="s">
        <v>62</v>
      </c>
      <c r="F11" s="49">
        <v>2024</v>
      </c>
      <c r="G11" s="51">
        <v>87</v>
      </c>
      <c r="H11" s="51" t="s">
        <v>63</v>
      </c>
      <c r="I11" s="81"/>
      <c r="J11" s="82"/>
      <c r="K11" s="56">
        <v>3.22</v>
      </c>
      <c r="L11" s="49">
        <v>0.39</v>
      </c>
      <c r="M11" s="55">
        <v>0</v>
      </c>
      <c r="N11" s="56">
        <f>((K11*G11)*L11)*0.00220462*(1-M11)</f>
        <v>0.24086487625200007</v>
      </c>
      <c r="O11" s="80"/>
      <c r="P11" s="251">
        <f>P$12*$N11*0.66667</f>
        <v>0</v>
      </c>
      <c r="Q11" s="251">
        <f t="shared" si="12"/>
        <v>0</v>
      </c>
      <c r="R11" s="251">
        <f t="shared" si="12"/>
        <v>0</v>
      </c>
      <c r="S11" s="251">
        <f t="shared" si="12"/>
        <v>0</v>
      </c>
      <c r="T11" s="251">
        <f t="shared" si="12"/>
        <v>0</v>
      </c>
      <c r="U11" s="251">
        <f t="shared" si="12"/>
        <v>0</v>
      </c>
      <c r="V11" s="251">
        <f t="shared" si="12"/>
        <v>0</v>
      </c>
      <c r="W11" s="251">
        <f t="shared" si="12"/>
        <v>0</v>
      </c>
      <c r="X11" s="251">
        <f t="shared" si="12"/>
        <v>0</v>
      </c>
      <c r="Y11" s="251">
        <f t="shared" si="12"/>
        <v>0</v>
      </c>
      <c r="Z11" s="251">
        <f t="shared" si="12"/>
        <v>0</v>
      </c>
      <c r="AA11" s="251">
        <f t="shared" si="12"/>
        <v>0</v>
      </c>
      <c r="AB11" s="227">
        <f>SUM(P11:AA11)</f>
        <v>0</v>
      </c>
      <c r="AC11" s="83"/>
      <c r="AD11" s="60"/>
      <c r="AE11" s="84">
        <v>1.2999999999999999E-2</v>
      </c>
      <c r="AF11" s="49">
        <v>0.39</v>
      </c>
      <c r="AG11" s="55">
        <v>0</v>
      </c>
      <c r="AH11" s="62">
        <f>((SUM(AC11:AE11)*G11)*AF11)*0.00220462*(1-AG11)</f>
        <v>9.7243583580000007E-4</v>
      </c>
      <c r="AI11" s="226">
        <f>AI12*$AH11*0.66667</f>
        <v>0</v>
      </c>
      <c r="AJ11" s="226">
        <f t="shared" ref="AJ11:AT11" si="14">AJ12*$AH11*0.66667</f>
        <v>0</v>
      </c>
      <c r="AK11" s="226">
        <f t="shared" si="14"/>
        <v>0</v>
      </c>
      <c r="AL11" s="226">
        <f t="shared" si="14"/>
        <v>0</v>
      </c>
      <c r="AM11" s="226">
        <f t="shared" si="14"/>
        <v>0</v>
      </c>
      <c r="AN11" s="226">
        <f t="shared" si="14"/>
        <v>0</v>
      </c>
      <c r="AO11" s="226">
        <f t="shared" si="14"/>
        <v>0</v>
      </c>
      <c r="AP11" s="226">
        <f t="shared" si="14"/>
        <v>0</v>
      </c>
      <c r="AQ11" s="226">
        <f t="shared" si="14"/>
        <v>0</v>
      </c>
      <c r="AR11" s="226">
        <f t="shared" si="14"/>
        <v>0</v>
      </c>
      <c r="AS11" s="226">
        <f t="shared" si="14"/>
        <v>0</v>
      </c>
      <c r="AT11" s="226">
        <f t="shared" si="14"/>
        <v>0</v>
      </c>
      <c r="AU11" s="227">
        <f>SUM(AI11:AT11)</f>
        <v>0</v>
      </c>
      <c r="AV11" s="228">
        <f>AU11+AB11</f>
        <v>0</v>
      </c>
    </row>
    <row r="12" spans="1:56" ht="30" hidden="1">
      <c r="A12" s="64" t="s">
        <v>64</v>
      </c>
      <c r="B12" s="65"/>
      <c r="C12" s="65" t="s">
        <v>57</v>
      </c>
      <c r="D12" s="66">
        <v>0.66666000000000003</v>
      </c>
      <c r="E12" s="67"/>
      <c r="F12" s="65"/>
      <c r="G12" s="68"/>
      <c r="H12" s="68"/>
      <c r="I12" s="69"/>
      <c r="J12" s="70"/>
      <c r="K12" s="71"/>
      <c r="L12" s="65"/>
      <c r="M12" s="66"/>
      <c r="N12" s="72"/>
      <c r="O12" s="73" t="s">
        <v>58</v>
      </c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30"/>
      <c r="AC12" s="71"/>
      <c r="AD12" s="76"/>
      <c r="AE12" s="76"/>
      <c r="AF12" s="65"/>
      <c r="AG12" s="66"/>
      <c r="AH12" s="77"/>
      <c r="AI12" s="229">
        <f t="shared" ref="AI12:AT12" si="15">P12</f>
        <v>0</v>
      </c>
      <c r="AJ12" s="229">
        <f t="shared" si="15"/>
        <v>0</v>
      </c>
      <c r="AK12" s="229">
        <f t="shared" si="15"/>
        <v>0</v>
      </c>
      <c r="AL12" s="229">
        <f t="shared" si="15"/>
        <v>0</v>
      </c>
      <c r="AM12" s="229">
        <f t="shared" si="15"/>
        <v>0</v>
      </c>
      <c r="AN12" s="229">
        <f t="shared" si="15"/>
        <v>0</v>
      </c>
      <c r="AO12" s="229">
        <f t="shared" si="15"/>
        <v>0</v>
      </c>
      <c r="AP12" s="229">
        <f t="shared" si="15"/>
        <v>0</v>
      </c>
      <c r="AQ12" s="229">
        <f t="shared" si="15"/>
        <v>0</v>
      </c>
      <c r="AR12" s="229">
        <f t="shared" si="15"/>
        <v>0</v>
      </c>
      <c r="AS12" s="229">
        <f t="shared" si="15"/>
        <v>0</v>
      </c>
      <c r="AT12" s="229">
        <f t="shared" si="15"/>
        <v>0</v>
      </c>
      <c r="AU12" s="230"/>
      <c r="AV12" s="231"/>
    </row>
    <row r="13" spans="1:56" ht="15.6" hidden="1">
      <c r="A13" s="48" t="s">
        <v>60</v>
      </c>
      <c r="B13" s="49" t="s">
        <v>49</v>
      </c>
      <c r="C13" s="50" t="s">
        <v>50</v>
      </c>
      <c r="D13" s="50" t="s">
        <v>65</v>
      </c>
      <c r="E13" s="50" t="s">
        <v>65</v>
      </c>
      <c r="F13" s="49">
        <v>2030</v>
      </c>
      <c r="G13" s="51">
        <v>1450</v>
      </c>
      <c r="H13" s="51" t="s">
        <v>66</v>
      </c>
      <c r="I13" s="81"/>
      <c r="J13" s="82"/>
      <c r="K13" s="54">
        <v>1.04</v>
      </c>
      <c r="L13" s="49">
        <v>0.31</v>
      </c>
      <c r="M13" s="55">
        <v>0</v>
      </c>
      <c r="N13" s="56">
        <f>((K13*G13)*L13)*0.00220462*(1-M13)</f>
        <v>1.0306157576000001</v>
      </c>
      <c r="O13" s="80"/>
      <c r="P13" s="251">
        <f>P$17*$N13</f>
        <v>0</v>
      </c>
      <c r="Q13" s="251">
        <f t="shared" ref="Q13:AA14" si="16">Q$17*$N13</f>
        <v>0</v>
      </c>
      <c r="R13" s="251">
        <f t="shared" si="16"/>
        <v>0</v>
      </c>
      <c r="S13" s="251">
        <f t="shared" si="16"/>
        <v>0</v>
      </c>
      <c r="T13" s="251">
        <f t="shared" si="16"/>
        <v>0</v>
      </c>
      <c r="U13" s="251">
        <f t="shared" si="16"/>
        <v>0</v>
      </c>
      <c r="V13" s="251">
        <f t="shared" si="16"/>
        <v>0</v>
      </c>
      <c r="W13" s="251">
        <f t="shared" si="16"/>
        <v>0</v>
      </c>
      <c r="X13" s="251">
        <f t="shared" si="16"/>
        <v>0</v>
      </c>
      <c r="Y13" s="251">
        <f t="shared" si="16"/>
        <v>0</v>
      </c>
      <c r="Z13" s="251">
        <f t="shared" si="16"/>
        <v>0</v>
      </c>
      <c r="AA13" s="251">
        <f t="shared" si="16"/>
        <v>0</v>
      </c>
      <c r="AB13" s="227">
        <f>SUM(P13:AA13)</f>
        <v>0</v>
      </c>
      <c r="AC13" s="83"/>
      <c r="AD13" s="85">
        <v>5.0000000000000001E-3</v>
      </c>
      <c r="AE13" s="86"/>
      <c r="AF13" s="49">
        <v>0.31</v>
      </c>
      <c r="AG13" s="55">
        <v>0</v>
      </c>
      <c r="AH13" s="62">
        <f>((SUM(AC13:AE13)*G13)*AF13)*0.00220462*(1-AG13)</f>
        <v>4.9548834500000001E-3</v>
      </c>
      <c r="AI13" s="226">
        <f>AI17*$AH13</f>
        <v>0</v>
      </c>
      <c r="AJ13" s="226">
        <f t="shared" ref="AJ13:AT13" si="17">AJ17*$AH13</f>
        <v>0</v>
      </c>
      <c r="AK13" s="226">
        <f t="shared" si="17"/>
        <v>0</v>
      </c>
      <c r="AL13" s="226">
        <f t="shared" si="17"/>
        <v>0</v>
      </c>
      <c r="AM13" s="226">
        <f t="shared" si="17"/>
        <v>0</v>
      </c>
      <c r="AN13" s="226">
        <f t="shared" si="17"/>
        <v>0</v>
      </c>
      <c r="AO13" s="226">
        <f t="shared" si="17"/>
        <v>0</v>
      </c>
      <c r="AP13" s="226">
        <f t="shared" si="17"/>
        <v>0</v>
      </c>
      <c r="AQ13" s="226">
        <f t="shared" si="17"/>
        <v>0</v>
      </c>
      <c r="AR13" s="226">
        <f t="shared" si="17"/>
        <v>0</v>
      </c>
      <c r="AS13" s="226">
        <f t="shared" si="17"/>
        <v>0</v>
      </c>
      <c r="AT13" s="226">
        <f t="shared" si="17"/>
        <v>0</v>
      </c>
      <c r="AU13" s="227">
        <f>SUM(AI13:AT13)</f>
        <v>0</v>
      </c>
      <c r="AV13" s="228">
        <f>AU13+AB13</f>
        <v>0</v>
      </c>
    </row>
    <row r="14" spans="1:56" ht="15.6" hidden="1">
      <c r="A14" s="48" t="s">
        <v>60</v>
      </c>
      <c r="B14" s="49" t="s">
        <v>49</v>
      </c>
      <c r="C14" s="50" t="s">
        <v>50</v>
      </c>
      <c r="D14" s="50" t="s">
        <v>65</v>
      </c>
      <c r="E14" s="50" t="s">
        <v>65</v>
      </c>
      <c r="F14" s="49">
        <v>2030</v>
      </c>
      <c r="G14" s="51">
        <v>1450</v>
      </c>
      <c r="H14" s="51" t="s">
        <v>66</v>
      </c>
      <c r="I14" s="81"/>
      <c r="J14" s="82"/>
      <c r="K14" s="54">
        <v>1.04</v>
      </c>
      <c r="L14" s="49">
        <v>0.31</v>
      </c>
      <c r="M14" s="55">
        <v>0</v>
      </c>
      <c r="N14" s="56">
        <f>((K14*G14)*L14)*0.00220462*(1-M14)</f>
        <v>1.0306157576000001</v>
      </c>
      <c r="O14" s="80"/>
      <c r="P14" s="251">
        <f>P$17*$N14</f>
        <v>0</v>
      </c>
      <c r="Q14" s="251">
        <f t="shared" si="16"/>
        <v>0</v>
      </c>
      <c r="R14" s="251">
        <f t="shared" si="16"/>
        <v>0</v>
      </c>
      <c r="S14" s="251">
        <f t="shared" si="16"/>
        <v>0</v>
      </c>
      <c r="T14" s="251">
        <f t="shared" si="16"/>
        <v>0</v>
      </c>
      <c r="U14" s="251">
        <f t="shared" si="16"/>
        <v>0</v>
      </c>
      <c r="V14" s="251">
        <f t="shared" si="16"/>
        <v>0</v>
      </c>
      <c r="W14" s="251">
        <f t="shared" si="16"/>
        <v>0</v>
      </c>
      <c r="X14" s="251">
        <f t="shared" si="16"/>
        <v>0</v>
      </c>
      <c r="Y14" s="251">
        <f t="shared" si="16"/>
        <v>0</v>
      </c>
      <c r="Z14" s="251">
        <f t="shared" si="16"/>
        <v>0</v>
      </c>
      <c r="AA14" s="251">
        <f t="shared" si="16"/>
        <v>0</v>
      </c>
      <c r="AB14" s="227">
        <f>SUM(P14:AA14)</f>
        <v>0</v>
      </c>
      <c r="AC14" s="83"/>
      <c r="AD14" s="85">
        <v>5.0000000000000001E-3</v>
      </c>
      <c r="AE14" s="86"/>
      <c r="AF14" s="49">
        <v>0.31</v>
      </c>
      <c r="AG14" s="55">
        <v>0</v>
      </c>
      <c r="AH14" s="62">
        <f>((SUM(AC14:AE14)*G14)*AF14)*0.00220462*(1-AG14)</f>
        <v>4.9548834500000001E-3</v>
      </c>
      <c r="AI14" s="226">
        <f>AI17*$AH14</f>
        <v>0</v>
      </c>
      <c r="AJ14" s="226">
        <f t="shared" ref="AJ14:AT14" si="18">AJ17*$AH14</f>
        <v>0</v>
      </c>
      <c r="AK14" s="226">
        <f t="shared" si="18"/>
        <v>0</v>
      </c>
      <c r="AL14" s="226">
        <f t="shared" si="18"/>
        <v>0</v>
      </c>
      <c r="AM14" s="226">
        <f t="shared" si="18"/>
        <v>0</v>
      </c>
      <c r="AN14" s="226">
        <f t="shared" si="18"/>
        <v>0</v>
      </c>
      <c r="AO14" s="226">
        <f t="shared" si="18"/>
        <v>0</v>
      </c>
      <c r="AP14" s="226">
        <f t="shared" si="18"/>
        <v>0</v>
      </c>
      <c r="AQ14" s="226">
        <f t="shared" si="18"/>
        <v>0</v>
      </c>
      <c r="AR14" s="226">
        <f t="shared" si="18"/>
        <v>0</v>
      </c>
      <c r="AS14" s="226">
        <f t="shared" si="18"/>
        <v>0</v>
      </c>
      <c r="AT14" s="226">
        <f t="shared" si="18"/>
        <v>0</v>
      </c>
      <c r="AU14" s="227">
        <f>SUM(AI14:AT14)</f>
        <v>0</v>
      </c>
      <c r="AV14" s="228">
        <f>AU14+AB14</f>
        <v>0</v>
      </c>
    </row>
    <row r="15" spans="1:56" ht="15.6" hidden="1">
      <c r="A15" s="48" t="s">
        <v>60</v>
      </c>
      <c r="B15" s="49" t="s">
        <v>52</v>
      </c>
      <c r="C15" s="49" t="s">
        <v>53</v>
      </c>
      <c r="D15" s="50" t="s">
        <v>61</v>
      </c>
      <c r="E15" s="50" t="s">
        <v>62</v>
      </c>
      <c r="F15" s="49">
        <v>2024</v>
      </c>
      <c r="G15" s="51">
        <v>87</v>
      </c>
      <c r="H15" s="51" t="s">
        <v>63</v>
      </c>
      <c r="I15" s="81"/>
      <c r="J15" s="82"/>
      <c r="K15" s="56">
        <v>3.22</v>
      </c>
      <c r="L15" s="49">
        <v>0.39</v>
      </c>
      <c r="M15" s="55">
        <v>0</v>
      </c>
      <c r="N15" s="56">
        <f>((K15*G15)*L15)*0.00220462*(1-M15)</f>
        <v>0.24086487625200007</v>
      </c>
      <c r="O15" s="80"/>
      <c r="P15" s="251">
        <f>P$17*$N15*0.66667</f>
        <v>0</v>
      </c>
      <c r="Q15" s="251">
        <f t="shared" ref="Q15:AA16" si="19">Q$17*$N15*0.66667</f>
        <v>0</v>
      </c>
      <c r="R15" s="251">
        <f t="shared" si="19"/>
        <v>0</v>
      </c>
      <c r="S15" s="251">
        <f t="shared" si="19"/>
        <v>0</v>
      </c>
      <c r="T15" s="251">
        <f t="shared" si="19"/>
        <v>0</v>
      </c>
      <c r="U15" s="251">
        <f t="shared" si="19"/>
        <v>0</v>
      </c>
      <c r="V15" s="251">
        <f t="shared" si="19"/>
        <v>0</v>
      </c>
      <c r="W15" s="251">
        <f t="shared" si="19"/>
        <v>0</v>
      </c>
      <c r="X15" s="251">
        <f>X$17*$N15*0.66667</f>
        <v>0</v>
      </c>
      <c r="Y15" s="251">
        <f t="shared" si="19"/>
        <v>0</v>
      </c>
      <c r="Z15" s="251">
        <f t="shared" si="19"/>
        <v>0</v>
      </c>
      <c r="AA15" s="251">
        <f t="shared" si="19"/>
        <v>0</v>
      </c>
      <c r="AB15" s="227">
        <f>SUM(P15:AA15)</f>
        <v>0</v>
      </c>
      <c r="AC15" s="83"/>
      <c r="AD15" s="60"/>
      <c r="AE15" s="84">
        <v>1.2999999999999999E-2</v>
      </c>
      <c r="AF15" s="49">
        <v>0.39</v>
      </c>
      <c r="AG15" s="55">
        <v>0</v>
      </c>
      <c r="AH15" s="62">
        <f>((SUM(AC15:AE15)*G15)*AF15)*0.00220462*(1-AG15)</f>
        <v>9.7243583580000007E-4</v>
      </c>
      <c r="AI15" s="226">
        <f>AI17*$AH15*0.66667</f>
        <v>0</v>
      </c>
      <c r="AJ15" s="226">
        <f t="shared" ref="AJ15:AT15" si="20">AJ17*$AH15*0.66667</f>
        <v>0</v>
      </c>
      <c r="AK15" s="226">
        <f t="shared" si="20"/>
        <v>0</v>
      </c>
      <c r="AL15" s="226">
        <f t="shared" si="20"/>
        <v>0</v>
      </c>
      <c r="AM15" s="226">
        <f t="shared" si="20"/>
        <v>0</v>
      </c>
      <c r="AN15" s="226">
        <f t="shared" si="20"/>
        <v>0</v>
      </c>
      <c r="AO15" s="226">
        <f t="shared" si="20"/>
        <v>0</v>
      </c>
      <c r="AP15" s="226">
        <f t="shared" si="20"/>
        <v>0</v>
      </c>
      <c r="AQ15" s="226">
        <f t="shared" si="20"/>
        <v>0</v>
      </c>
      <c r="AR15" s="226">
        <f t="shared" si="20"/>
        <v>0</v>
      </c>
      <c r="AS15" s="226">
        <f t="shared" si="20"/>
        <v>0</v>
      </c>
      <c r="AT15" s="226">
        <f t="shared" si="20"/>
        <v>0</v>
      </c>
      <c r="AU15" s="227">
        <f>SUM(AI15:AT15)</f>
        <v>0</v>
      </c>
      <c r="AV15" s="228">
        <f>AU15+AB15</f>
        <v>0</v>
      </c>
    </row>
    <row r="16" spans="1:56" ht="15.6" hidden="1">
      <c r="A16" s="48" t="s">
        <v>60</v>
      </c>
      <c r="B16" s="49" t="s">
        <v>52</v>
      </c>
      <c r="C16" s="49" t="s">
        <v>53</v>
      </c>
      <c r="D16" s="50" t="s">
        <v>61</v>
      </c>
      <c r="E16" s="50" t="s">
        <v>62</v>
      </c>
      <c r="F16" s="49">
        <v>2024</v>
      </c>
      <c r="G16" s="51">
        <v>87</v>
      </c>
      <c r="H16" s="51" t="s">
        <v>63</v>
      </c>
      <c r="I16" s="81"/>
      <c r="J16" s="82"/>
      <c r="K16" s="56">
        <v>3.22</v>
      </c>
      <c r="L16" s="49">
        <v>0.39</v>
      </c>
      <c r="M16" s="55">
        <v>0</v>
      </c>
      <c r="N16" s="56">
        <f>((K16*G16)*L16)*0.00220462*(1-M16)</f>
        <v>0.24086487625200007</v>
      </c>
      <c r="O16" s="80"/>
      <c r="P16" s="251">
        <f>P$17*$N16*0.66667</f>
        <v>0</v>
      </c>
      <c r="Q16" s="251">
        <f t="shared" si="19"/>
        <v>0</v>
      </c>
      <c r="R16" s="251">
        <f t="shared" si="19"/>
        <v>0</v>
      </c>
      <c r="S16" s="251">
        <f t="shared" si="19"/>
        <v>0</v>
      </c>
      <c r="T16" s="251">
        <f t="shared" si="19"/>
        <v>0</v>
      </c>
      <c r="U16" s="251">
        <f t="shared" si="19"/>
        <v>0</v>
      </c>
      <c r="V16" s="251">
        <f t="shared" si="19"/>
        <v>0</v>
      </c>
      <c r="W16" s="251">
        <f t="shared" si="19"/>
        <v>0</v>
      </c>
      <c r="X16" s="251">
        <f t="shared" si="19"/>
        <v>0</v>
      </c>
      <c r="Y16" s="251">
        <f t="shared" si="19"/>
        <v>0</v>
      </c>
      <c r="Z16" s="251">
        <f t="shared" si="19"/>
        <v>0</v>
      </c>
      <c r="AA16" s="251">
        <f t="shared" si="19"/>
        <v>0</v>
      </c>
      <c r="AB16" s="227">
        <f>SUM(P16:AA16)</f>
        <v>0</v>
      </c>
      <c r="AC16" s="83"/>
      <c r="AD16" s="60"/>
      <c r="AE16" s="84">
        <v>1.2999999999999999E-2</v>
      </c>
      <c r="AF16" s="49">
        <v>0.39</v>
      </c>
      <c r="AG16" s="55">
        <v>0</v>
      </c>
      <c r="AH16" s="62">
        <f>((SUM(AC16:AE16)*G16)*AF16)*0.00220462*(1-AG16)</f>
        <v>9.7243583580000007E-4</v>
      </c>
      <c r="AI16" s="226">
        <f>AI17*$AH16*0.66667</f>
        <v>0</v>
      </c>
      <c r="AJ16" s="226">
        <f t="shared" ref="AJ16:AT16" si="21">AJ17*$AH16*0.66667</f>
        <v>0</v>
      </c>
      <c r="AK16" s="226">
        <f t="shared" si="21"/>
        <v>0</v>
      </c>
      <c r="AL16" s="226">
        <f t="shared" si="21"/>
        <v>0</v>
      </c>
      <c r="AM16" s="226">
        <f t="shared" si="21"/>
        <v>0</v>
      </c>
      <c r="AN16" s="226">
        <f t="shared" si="21"/>
        <v>0</v>
      </c>
      <c r="AO16" s="226">
        <f t="shared" si="21"/>
        <v>0</v>
      </c>
      <c r="AP16" s="226">
        <f t="shared" si="21"/>
        <v>0</v>
      </c>
      <c r="AQ16" s="226">
        <f t="shared" si="21"/>
        <v>0</v>
      </c>
      <c r="AR16" s="226">
        <f t="shared" si="21"/>
        <v>0</v>
      </c>
      <c r="AS16" s="226">
        <f t="shared" si="21"/>
        <v>0</v>
      </c>
      <c r="AT16" s="226">
        <f t="shared" si="21"/>
        <v>0</v>
      </c>
      <c r="AU16" s="227">
        <f>SUM(AI16:AT16)</f>
        <v>0</v>
      </c>
      <c r="AV16" s="228">
        <f>AU16+AB16</f>
        <v>0</v>
      </c>
    </row>
    <row r="17" spans="1:48" ht="30" hidden="1">
      <c r="A17" s="64" t="s">
        <v>67</v>
      </c>
      <c r="B17" s="65"/>
      <c r="C17" s="65" t="s">
        <v>57</v>
      </c>
      <c r="D17" s="66">
        <v>0.66666000000000003</v>
      </c>
      <c r="E17" s="67"/>
      <c r="F17" s="65"/>
      <c r="G17" s="68"/>
      <c r="H17" s="68"/>
      <c r="I17" s="69"/>
      <c r="J17" s="70"/>
      <c r="K17" s="71"/>
      <c r="L17" s="65"/>
      <c r="M17" s="66"/>
      <c r="N17" s="72"/>
      <c r="O17" s="73" t="s">
        <v>58</v>
      </c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30"/>
      <c r="AC17" s="71"/>
      <c r="AD17" s="76"/>
      <c r="AE17" s="76"/>
      <c r="AF17" s="65"/>
      <c r="AG17" s="66"/>
      <c r="AH17" s="77"/>
      <c r="AI17" s="229">
        <f t="shared" ref="AI17:AT17" si="22">P17</f>
        <v>0</v>
      </c>
      <c r="AJ17" s="229">
        <f t="shared" si="22"/>
        <v>0</v>
      </c>
      <c r="AK17" s="229">
        <f t="shared" si="22"/>
        <v>0</v>
      </c>
      <c r="AL17" s="229">
        <f t="shared" si="22"/>
        <v>0</v>
      </c>
      <c r="AM17" s="229">
        <f t="shared" si="22"/>
        <v>0</v>
      </c>
      <c r="AN17" s="229">
        <f t="shared" si="22"/>
        <v>0</v>
      </c>
      <c r="AO17" s="229">
        <f t="shared" si="22"/>
        <v>0</v>
      </c>
      <c r="AP17" s="229">
        <f t="shared" si="22"/>
        <v>0</v>
      </c>
      <c r="AQ17" s="229">
        <f t="shared" si="22"/>
        <v>0</v>
      </c>
      <c r="AR17" s="229">
        <f t="shared" si="22"/>
        <v>0</v>
      </c>
      <c r="AS17" s="229">
        <f t="shared" si="22"/>
        <v>0</v>
      </c>
      <c r="AT17" s="229">
        <f t="shared" si="22"/>
        <v>0</v>
      </c>
      <c r="AU17" s="230"/>
      <c r="AV17" s="231"/>
    </row>
    <row r="18" spans="1:48" ht="15.6">
      <c r="A18" s="87" t="s">
        <v>68</v>
      </c>
      <c r="B18" s="49" t="s">
        <v>49</v>
      </c>
      <c r="C18" s="50" t="s">
        <v>50</v>
      </c>
      <c r="D18" s="50" t="s">
        <v>51</v>
      </c>
      <c r="E18" s="50" t="s">
        <v>51</v>
      </c>
      <c r="F18" s="49">
        <v>2021</v>
      </c>
      <c r="G18" s="51">
        <v>1450</v>
      </c>
      <c r="H18" s="51">
        <v>4</v>
      </c>
      <c r="I18" s="52">
        <v>2028</v>
      </c>
      <c r="J18" s="53">
        <f>I18+2</f>
        <v>2030</v>
      </c>
      <c r="K18" s="54">
        <v>1.04</v>
      </c>
      <c r="L18" s="49">
        <v>0.31</v>
      </c>
      <c r="M18" s="55">
        <v>0</v>
      </c>
      <c r="N18" s="56">
        <f>((K18*G18)*L18)*0.00220462*(1-M18)</f>
        <v>1.0306157576000001</v>
      </c>
      <c r="O18" s="57"/>
      <c r="P18" s="251">
        <f>P22*$N18</f>
        <v>3091.8472728000002</v>
      </c>
      <c r="Q18" s="251">
        <f>Q22*$N18</f>
        <v>3607.1551516000004</v>
      </c>
      <c r="R18" s="251">
        <f>R22*$N18</f>
        <v>3607.1551516000004</v>
      </c>
      <c r="S18" s="251">
        <f>S22*$N18</f>
        <v>2061.2315152000001</v>
      </c>
      <c r="T18" s="251">
        <f t="shared" ref="T18:AA18" si="23">T22*$N18</f>
        <v>2061.2315152000001</v>
      </c>
      <c r="U18" s="251">
        <f t="shared" si="23"/>
        <v>4380.1169698000003</v>
      </c>
      <c r="V18" s="251">
        <f t="shared" si="23"/>
        <v>4122.4630304000002</v>
      </c>
      <c r="W18" s="251">
        <f t="shared" si="23"/>
        <v>4122.4630304000002</v>
      </c>
      <c r="X18" s="251">
        <f t="shared" si="23"/>
        <v>3607.1551516000004</v>
      </c>
      <c r="Y18" s="251">
        <f t="shared" si="23"/>
        <v>2576.5393940000004</v>
      </c>
      <c r="Z18" s="251">
        <f t="shared" si="23"/>
        <v>2576.5393940000004</v>
      </c>
      <c r="AA18" s="251">
        <f t="shared" si="23"/>
        <v>2576.5393940000004</v>
      </c>
      <c r="AB18" s="227">
        <f>SUM(P18:AA18)</f>
        <v>38390.436970600007</v>
      </c>
      <c r="AC18" s="54">
        <v>0.03</v>
      </c>
      <c r="AD18" s="60"/>
      <c r="AE18" s="61"/>
      <c r="AF18" s="49">
        <v>0.31</v>
      </c>
      <c r="AG18" s="55">
        <v>0.3</v>
      </c>
      <c r="AH18" s="62">
        <f>((SUM(AC18:AE18)*G18)*AF18)*0.00220462*(1-AG18)</f>
        <v>2.081051049E-2</v>
      </c>
      <c r="AI18" s="226">
        <f>AI22*$AH18</f>
        <v>62.431531469999996</v>
      </c>
      <c r="AJ18" s="226">
        <f t="shared" ref="AJ18:AT18" si="24">AJ22*$AH18</f>
        <v>72.836786715000002</v>
      </c>
      <c r="AK18" s="226">
        <f t="shared" si="24"/>
        <v>72.836786715000002</v>
      </c>
      <c r="AL18" s="226">
        <f t="shared" si="24"/>
        <v>41.621020979999997</v>
      </c>
      <c r="AM18" s="226">
        <f t="shared" si="24"/>
        <v>41.621020979999997</v>
      </c>
      <c r="AN18" s="226">
        <f t="shared" si="24"/>
        <v>88.444669582499998</v>
      </c>
      <c r="AO18" s="226">
        <f t="shared" si="24"/>
        <v>83.242041959999995</v>
      </c>
      <c r="AP18" s="226">
        <f t="shared" si="24"/>
        <v>83.242041959999995</v>
      </c>
      <c r="AQ18" s="226">
        <f t="shared" si="24"/>
        <v>72.836786715000002</v>
      </c>
      <c r="AR18" s="226">
        <f t="shared" si="24"/>
        <v>52.026276224999997</v>
      </c>
      <c r="AS18" s="226">
        <f t="shared" si="24"/>
        <v>52.026276224999997</v>
      </c>
      <c r="AT18" s="226">
        <f t="shared" si="24"/>
        <v>52.026276224999997</v>
      </c>
      <c r="AU18" s="227">
        <f>SUM(AI18:AT18)</f>
        <v>775.19151575249987</v>
      </c>
      <c r="AV18" s="228">
        <f>AU18+AB18</f>
        <v>39165.628486352507</v>
      </c>
    </row>
    <row r="19" spans="1:48" ht="15.6">
      <c r="A19" s="87" t="s">
        <v>68</v>
      </c>
      <c r="B19" s="49" t="s">
        <v>49</v>
      </c>
      <c r="C19" s="50" t="s">
        <v>50</v>
      </c>
      <c r="D19" s="50" t="s">
        <v>51</v>
      </c>
      <c r="E19" s="50" t="s">
        <v>51</v>
      </c>
      <c r="F19" s="49">
        <v>2021</v>
      </c>
      <c r="G19" s="51">
        <v>1450</v>
      </c>
      <c r="H19" s="51">
        <v>4</v>
      </c>
      <c r="I19" s="52">
        <v>2028</v>
      </c>
      <c r="J19" s="53">
        <f>I19+2</f>
        <v>2030</v>
      </c>
      <c r="K19" s="54">
        <v>1.04</v>
      </c>
      <c r="L19" s="49">
        <v>0.31</v>
      </c>
      <c r="M19" s="55">
        <v>0</v>
      </c>
      <c r="N19" s="56">
        <f>((K19*G19)*L19)*0.00220462*(1-M19)</f>
        <v>1.0306157576000001</v>
      </c>
      <c r="O19" s="57"/>
      <c r="P19" s="251">
        <f>P22*$N19</f>
        <v>3091.8472728000002</v>
      </c>
      <c r="Q19" s="251">
        <f>Q22*$N19</f>
        <v>3607.1551516000004</v>
      </c>
      <c r="R19" s="251">
        <f>R22*$N19</f>
        <v>3607.1551516000004</v>
      </c>
      <c r="S19" s="251">
        <f>S22*$N19</f>
        <v>2061.2315152000001</v>
      </c>
      <c r="T19" s="251">
        <f t="shared" ref="T19:AA19" si="25">T22*$N19</f>
        <v>2061.2315152000001</v>
      </c>
      <c r="U19" s="251">
        <f t="shared" si="25"/>
        <v>4380.1169698000003</v>
      </c>
      <c r="V19" s="251">
        <f t="shared" si="25"/>
        <v>4122.4630304000002</v>
      </c>
      <c r="W19" s="251">
        <f t="shared" si="25"/>
        <v>4122.4630304000002</v>
      </c>
      <c r="X19" s="251">
        <f t="shared" si="25"/>
        <v>3607.1551516000004</v>
      </c>
      <c r="Y19" s="251">
        <f t="shared" si="25"/>
        <v>2576.5393940000004</v>
      </c>
      <c r="Z19" s="251">
        <f t="shared" si="25"/>
        <v>2576.5393940000004</v>
      </c>
      <c r="AA19" s="251">
        <f t="shared" si="25"/>
        <v>2576.5393940000004</v>
      </c>
      <c r="AB19" s="227">
        <f>SUM(P19:AA19)</f>
        <v>38390.436970600007</v>
      </c>
      <c r="AC19" s="54">
        <v>0.03</v>
      </c>
      <c r="AD19" s="60"/>
      <c r="AE19" s="61"/>
      <c r="AF19" s="49">
        <v>0.31</v>
      </c>
      <c r="AG19" s="55">
        <v>0.3</v>
      </c>
      <c r="AH19" s="62">
        <f>((SUM(AC19:AE19)*G19)*AF19)*0.00220462*(1-AG19)</f>
        <v>2.081051049E-2</v>
      </c>
      <c r="AI19" s="226">
        <f>AI22*$AH19</f>
        <v>62.431531469999996</v>
      </c>
      <c r="AJ19" s="226">
        <f t="shared" ref="AJ19:AT19" si="26">AJ22*$AH19</f>
        <v>72.836786715000002</v>
      </c>
      <c r="AK19" s="226">
        <f t="shared" si="26"/>
        <v>72.836786715000002</v>
      </c>
      <c r="AL19" s="226">
        <f t="shared" si="26"/>
        <v>41.621020979999997</v>
      </c>
      <c r="AM19" s="226">
        <f t="shared" si="26"/>
        <v>41.621020979999997</v>
      </c>
      <c r="AN19" s="226">
        <f t="shared" si="26"/>
        <v>88.444669582499998</v>
      </c>
      <c r="AO19" s="226">
        <f t="shared" si="26"/>
        <v>83.242041959999995</v>
      </c>
      <c r="AP19" s="226">
        <f t="shared" si="26"/>
        <v>83.242041959999995</v>
      </c>
      <c r="AQ19" s="226">
        <f t="shared" si="26"/>
        <v>72.836786715000002</v>
      </c>
      <c r="AR19" s="226">
        <f t="shared" si="26"/>
        <v>52.026276224999997</v>
      </c>
      <c r="AS19" s="226">
        <f t="shared" si="26"/>
        <v>52.026276224999997</v>
      </c>
      <c r="AT19" s="226">
        <f t="shared" si="26"/>
        <v>52.026276224999997</v>
      </c>
      <c r="AU19" s="227">
        <f>SUM(AI19:AT19)</f>
        <v>775.19151575249987</v>
      </c>
      <c r="AV19" s="228">
        <f>AU19+AB19</f>
        <v>39165.628486352507</v>
      </c>
    </row>
    <row r="20" spans="1:48" ht="15.6">
      <c r="A20" s="87" t="s">
        <v>68</v>
      </c>
      <c r="B20" s="49" t="s">
        <v>52</v>
      </c>
      <c r="C20" s="49" t="s">
        <v>53</v>
      </c>
      <c r="D20" s="50" t="s">
        <v>54</v>
      </c>
      <c r="E20" s="50" t="s">
        <v>55</v>
      </c>
      <c r="F20" s="49">
        <v>2008</v>
      </c>
      <c r="G20" s="51">
        <v>87</v>
      </c>
      <c r="H20" s="51">
        <v>2</v>
      </c>
      <c r="I20" s="52">
        <v>2024</v>
      </c>
      <c r="J20" s="53">
        <f>I20+2</f>
        <v>2026</v>
      </c>
      <c r="K20" s="54">
        <v>4.0199999999999996</v>
      </c>
      <c r="L20" s="49">
        <v>0.39</v>
      </c>
      <c r="M20" s="55">
        <v>0.1</v>
      </c>
      <c r="N20" s="56">
        <f>((K20*G20)*L20)*0.00220462*(1-M20)</f>
        <v>0.27063637337879998</v>
      </c>
      <c r="O20" s="57"/>
      <c r="P20" s="251">
        <f>P22*$N20*0.66667</f>
        <v>541.27545312133373</v>
      </c>
      <c r="Q20" s="251">
        <f>Q22*$N20*0.66667</f>
        <v>631.48802864155607</v>
      </c>
      <c r="R20" s="251">
        <f>R22*$N20*0.66667</f>
        <v>631.48802864155607</v>
      </c>
      <c r="S20" s="251">
        <f>S22*$N20*0.66667</f>
        <v>360.85030208088915</v>
      </c>
      <c r="T20" s="251">
        <f t="shared" ref="T20:AA20" si="27">T22*$N20*0.66667</f>
        <v>360.85030208088915</v>
      </c>
      <c r="U20" s="251">
        <f t="shared" si="27"/>
        <v>766.80689192188936</v>
      </c>
      <c r="V20" s="251">
        <f t="shared" si="27"/>
        <v>721.7006041617783</v>
      </c>
      <c r="W20" s="251">
        <f t="shared" si="27"/>
        <v>721.7006041617783</v>
      </c>
      <c r="X20" s="251">
        <f t="shared" si="27"/>
        <v>631.48802864155607</v>
      </c>
      <c r="Y20" s="251">
        <f t="shared" si="27"/>
        <v>451.0628776011115</v>
      </c>
      <c r="Z20" s="251">
        <f t="shared" si="27"/>
        <v>451.0628776011115</v>
      </c>
      <c r="AA20" s="251">
        <f t="shared" si="27"/>
        <v>451.0628776011115</v>
      </c>
      <c r="AB20" s="227">
        <f>SUM(P20:AA20)</f>
        <v>6720.8368762565624</v>
      </c>
      <c r="AC20" s="54">
        <v>0.17</v>
      </c>
      <c r="AD20" s="60"/>
      <c r="AE20" s="60"/>
      <c r="AF20" s="49">
        <v>0.39</v>
      </c>
      <c r="AG20" s="55">
        <v>0.3</v>
      </c>
      <c r="AH20" s="62">
        <f>((SUM(AC20:AE20)*G20)*AF20)*0.00220462*(1-AG20)</f>
        <v>8.9015280354000012E-3</v>
      </c>
      <c r="AI20" s="226">
        <f>AI22*$AH20*0.66667</f>
        <v>17.803145086080356</v>
      </c>
      <c r="AJ20" s="226">
        <f t="shared" ref="AJ20:AT20" si="28">AJ22*$AH20*0.66667</f>
        <v>20.770335933760414</v>
      </c>
      <c r="AK20" s="226">
        <f t="shared" si="28"/>
        <v>20.770335933760414</v>
      </c>
      <c r="AL20" s="226">
        <f t="shared" si="28"/>
        <v>11.868763390720238</v>
      </c>
      <c r="AM20" s="226">
        <f t="shared" si="28"/>
        <v>11.868763390720238</v>
      </c>
      <c r="AN20" s="226">
        <f t="shared" si="28"/>
        <v>25.221122205280505</v>
      </c>
      <c r="AO20" s="226">
        <f t="shared" si="28"/>
        <v>23.737526781440476</v>
      </c>
      <c r="AP20" s="226">
        <f t="shared" si="28"/>
        <v>23.737526781440476</v>
      </c>
      <c r="AQ20" s="226">
        <f t="shared" si="28"/>
        <v>20.770335933760414</v>
      </c>
      <c r="AR20" s="226">
        <f t="shared" si="28"/>
        <v>14.835954238400296</v>
      </c>
      <c r="AS20" s="226">
        <f t="shared" si="28"/>
        <v>14.835954238400296</v>
      </c>
      <c r="AT20" s="226">
        <f t="shared" si="28"/>
        <v>14.835954238400296</v>
      </c>
      <c r="AU20" s="227">
        <f>SUM(AI20:AT20)</f>
        <v>221.05571815216439</v>
      </c>
      <c r="AV20" s="228">
        <f>AU20+AB20</f>
        <v>6941.8925944087268</v>
      </c>
    </row>
    <row r="21" spans="1:48" ht="15.6">
      <c r="A21" s="87" t="s">
        <v>68</v>
      </c>
      <c r="B21" s="49" t="s">
        <v>52</v>
      </c>
      <c r="C21" s="49" t="s">
        <v>53</v>
      </c>
      <c r="D21" s="50" t="s">
        <v>54</v>
      </c>
      <c r="E21" s="50" t="s">
        <v>55</v>
      </c>
      <c r="F21" s="49">
        <v>2008</v>
      </c>
      <c r="G21" s="51">
        <v>87</v>
      </c>
      <c r="H21" s="51">
        <v>2</v>
      </c>
      <c r="I21" s="52">
        <v>2024</v>
      </c>
      <c r="J21" s="53">
        <f>I21+2</f>
        <v>2026</v>
      </c>
      <c r="K21" s="54">
        <v>4.0199999999999996</v>
      </c>
      <c r="L21" s="49">
        <v>0.39</v>
      </c>
      <c r="M21" s="55">
        <v>0.1</v>
      </c>
      <c r="N21" s="56">
        <f>((K21*G21)*L21)*0.00220462*(1-M21)</f>
        <v>0.27063637337879998</v>
      </c>
      <c r="O21" s="57"/>
      <c r="P21" s="251">
        <f>P22*$N21*0.66667</f>
        <v>541.27545312133373</v>
      </c>
      <c r="Q21" s="251">
        <f>Q22*$N21*0.66667</f>
        <v>631.48802864155607</v>
      </c>
      <c r="R21" s="251">
        <f>R22*$N21*0.66667</f>
        <v>631.48802864155607</v>
      </c>
      <c r="S21" s="251">
        <f>S22*$N21*0.66667</f>
        <v>360.85030208088915</v>
      </c>
      <c r="T21" s="251">
        <f t="shared" ref="T21:AA21" si="29">T22*$N21*0.66667</f>
        <v>360.85030208088915</v>
      </c>
      <c r="U21" s="251">
        <f t="shared" si="29"/>
        <v>766.80689192188936</v>
      </c>
      <c r="V21" s="251">
        <f t="shared" si="29"/>
        <v>721.7006041617783</v>
      </c>
      <c r="W21" s="251">
        <f t="shared" si="29"/>
        <v>721.7006041617783</v>
      </c>
      <c r="X21" s="251">
        <f t="shared" si="29"/>
        <v>631.48802864155607</v>
      </c>
      <c r="Y21" s="251">
        <f t="shared" si="29"/>
        <v>451.0628776011115</v>
      </c>
      <c r="Z21" s="251">
        <f t="shared" si="29"/>
        <v>451.0628776011115</v>
      </c>
      <c r="AA21" s="251">
        <f t="shared" si="29"/>
        <v>451.0628776011115</v>
      </c>
      <c r="AB21" s="227">
        <f>SUM(P21:AA21)</f>
        <v>6720.8368762565624</v>
      </c>
      <c r="AC21" s="54">
        <v>0.17</v>
      </c>
      <c r="AD21" s="60"/>
      <c r="AE21" s="60"/>
      <c r="AF21" s="49">
        <v>0.39</v>
      </c>
      <c r="AG21" s="55">
        <v>0.3</v>
      </c>
      <c r="AH21" s="62">
        <f>((SUM(AC21:AE21)*G21)*AF21)*0.00220462*(1-AG21)</f>
        <v>8.9015280354000012E-3</v>
      </c>
      <c r="AI21" s="226">
        <f>AI22*$AH21*0.66667</f>
        <v>17.803145086080356</v>
      </c>
      <c r="AJ21" s="226">
        <f t="shared" ref="AJ21:AT21" si="30">AJ22*$AH21*0.66667</f>
        <v>20.770335933760414</v>
      </c>
      <c r="AK21" s="226">
        <f t="shared" si="30"/>
        <v>20.770335933760414</v>
      </c>
      <c r="AL21" s="226">
        <f t="shared" si="30"/>
        <v>11.868763390720238</v>
      </c>
      <c r="AM21" s="226">
        <f t="shared" si="30"/>
        <v>11.868763390720238</v>
      </c>
      <c r="AN21" s="226">
        <f t="shared" si="30"/>
        <v>25.221122205280505</v>
      </c>
      <c r="AO21" s="226">
        <f t="shared" si="30"/>
        <v>23.737526781440476</v>
      </c>
      <c r="AP21" s="226">
        <f t="shared" si="30"/>
        <v>23.737526781440476</v>
      </c>
      <c r="AQ21" s="226">
        <f t="shared" si="30"/>
        <v>20.770335933760414</v>
      </c>
      <c r="AR21" s="226">
        <f t="shared" si="30"/>
        <v>14.835954238400296</v>
      </c>
      <c r="AS21" s="226">
        <f t="shared" si="30"/>
        <v>14.835954238400296</v>
      </c>
      <c r="AT21" s="226">
        <f t="shared" si="30"/>
        <v>14.835954238400296</v>
      </c>
      <c r="AU21" s="227">
        <f>SUM(AI21:AT21)</f>
        <v>221.05571815216439</v>
      </c>
      <c r="AV21" s="228">
        <f>AU21+AB21</f>
        <v>6941.8925944087268</v>
      </c>
    </row>
    <row r="22" spans="1:48" ht="30">
      <c r="A22" s="64" t="s">
        <v>69</v>
      </c>
      <c r="B22" s="65"/>
      <c r="C22" s="65" t="s">
        <v>57</v>
      </c>
      <c r="D22" s="66">
        <v>0.66700000000000004</v>
      </c>
      <c r="E22" s="67"/>
      <c r="F22" s="65"/>
      <c r="G22" s="68"/>
      <c r="H22" s="68"/>
      <c r="I22" s="69"/>
      <c r="J22" s="70"/>
      <c r="K22" s="71"/>
      <c r="L22" s="65"/>
      <c r="M22" s="66"/>
      <c r="N22" s="72"/>
      <c r="O22" s="73" t="s">
        <v>58</v>
      </c>
      <c r="P22" s="229">
        <v>3000</v>
      </c>
      <c r="Q22" s="229">
        <v>3500</v>
      </c>
      <c r="R22" s="229">
        <v>3500</v>
      </c>
      <c r="S22" s="229">
        <v>2000</v>
      </c>
      <c r="T22" s="229">
        <v>2000</v>
      </c>
      <c r="U22" s="229">
        <v>4250</v>
      </c>
      <c r="V22" s="229">
        <v>4000</v>
      </c>
      <c r="W22" s="229">
        <v>4000</v>
      </c>
      <c r="X22" s="229">
        <v>3500</v>
      </c>
      <c r="Y22" s="229">
        <v>2500</v>
      </c>
      <c r="Z22" s="229">
        <v>2500</v>
      </c>
      <c r="AA22" s="229">
        <v>2500</v>
      </c>
      <c r="AB22" s="230"/>
      <c r="AC22" s="71"/>
      <c r="AD22" s="76"/>
      <c r="AE22" s="76"/>
      <c r="AF22" s="65"/>
      <c r="AG22" s="66"/>
      <c r="AH22" s="77"/>
      <c r="AI22" s="229">
        <f t="shared" ref="AI22:AT22" si="31">P22</f>
        <v>3000</v>
      </c>
      <c r="AJ22" s="229">
        <f t="shared" si="31"/>
        <v>3500</v>
      </c>
      <c r="AK22" s="229">
        <f t="shared" si="31"/>
        <v>3500</v>
      </c>
      <c r="AL22" s="229">
        <f t="shared" si="31"/>
        <v>2000</v>
      </c>
      <c r="AM22" s="229">
        <f t="shared" si="31"/>
        <v>2000</v>
      </c>
      <c r="AN22" s="229">
        <f t="shared" si="31"/>
        <v>4250</v>
      </c>
      <c r="AO22" s="229">
        <f t="shared" si="31"/>
        <v>4000</v>
      </c>
      <c r="AP22" s="229">
        <f t="shared" si="31"/>
        <v>4000</v>
      </c>
      <c r="AQ22" s="229">
        <f t="shared" si="31"/>
        <v>3500</v>
      </c>
      <c r="AR22" s="229">
        <f t="shared" si="31"/>
        <v>2500</v>
      </c>
      <c r="AS22" s="229">
        <f t="shared" si="31"/>
        <v>2500</v>
      </c>
      <c r="AT22" s="229">
        <f t="shared" si="31"/>
        <v>2500</v>
      </c>
      <c r="AU22" s="230"/>
      <c r="AV22" s="231"/>
    </row>
    <row r="23" spans="1:48" ht="15.6" hidden="1">
      <c r="A23" s="87" t="s">
        <v>68</v>
      </c>
      <c r="B23" s="49" t="s">
        <v>49</v>
      </c>
      <c r="C23" s="50" t="s">
        <v>50</v>
      </c>
      <c r="D23" s="50" t="s">
        <v>51</v>
      </c>
      <c r="E23" s="50" t="s">
        <v>51</v>
      </c>
      <c r="F23" s="49">
        <v>2021</v>
      </c>
      <c r="G23" s="51">
        <v>1450</v>
      </c>
      <c r="H23" s="51">
        <v>4</v>
      </c>
      <c r="I23" s="79">
        <v>2028</v>
      </c>
      <c r="J23" s="53">
        <f>I23+2</f>
        <v>2030</v>
      </c>
      <c r="K23" s="54">
        <v>1.04</v>
      </c>
      <c r="L23" s="49">
        <v>0.31</v>
      </c>
      <c r="M23" s="55">
        <v>0</v>
      </c>
      <c r="N23" s="56">
        <f>((K23*G23)*L23)*0.00220462*(1-M23)</f>
        <v>1.0306157576000001</v>
      </c>
      <c r="O23" s="80"/>
      <c r="P23" s="251">
        <f>P27*$N23</f>
        <v>0</v>
      </c>
      <c r="Q23" s="251">
        <f>Q27*$N23</f>
        <v>0</v>
      </c>
      <c r="R23" s="251">
        <f>R27*$N23</f>
        <v>0</v>
      </c>
      <c r="S23" s="251">
        <f>S27*$N23</f>
        <v>0</v>
      </c>
      <c r="T23" s="251">
        <f t="shared" ref="T23:AA23" si="32">T27*$N23</f>
        <v>0</v>
      </c>
      <c r="U23" s="251">
        <f t="shared" si="32"/>
        <v>0</v>
      </c>
      <c r="V23" s="251">
        <f t="shared" si="32"/>
        <v>0</v>
      </c>
      <c r="W23" s="251">
        <f t="shared" si="32"/>
        <v>0</v>
      </c>
      <c r="X23" s="251">
        <f t="shared" si="32"/>
        <v>0</v>
      </c>
      <c r="Y23" s="251">
        <f t="shared" si="32"/>
        <v>0</v>
      </c>
      <c r="Z23" s="251">
        <f t="shared" si="32"/>
        <v>0</v>
      </c>
      <c r="AA23" s="251">
        <f t="shared" si="32"/>
        <v>0</v>
      </c>
      <c r="AB23" s="227">
        <f>SUM(P23:AA23)</f>
        <v>0</v>
      </c>
      <c r="AC23" s="54">
        <v>0.03</v>
      </c>
      <c r="AD23" s="60"/>
      <c r="AE23" s="86"/>
      <c r="AF23" s="49">
        <v>0.31</v>
      </c>
      <c r="AG23" s="55">
        <v>0.3</v>
      </c>
      <c r="AH23" s="62">
        <f>((SUM(AC23:AE23)*G23)*AF23)*0.00220462*(1-AG23)</f>
        <v>2.081051049E-2</v>
      </c>
      <c r="AI23" s="226">
        <f>AI27*$AH23</f>
        <v>0</v>
      </c>
      <c r="AJ23" s="226">
        <f t="shared" ref="AJ23:AT23" si="33">AJ27*$AH23</f>
        <v>0</v>
      </c>
      <c r="AK23" s="226">
        <f t="shared" si="33"/>
        <v>0</v>
      </c>
      <c r="AL23" s="226">
        <f t="shared" si="33"/>
        <v>0</v>
      </c>
      <c r="AM23" s="226">
        <f t="shared" si="33"/>
        <v>0</v>
      </c>
      <c r="AN23" s="226">
        <f t="shared" si="33"/>
        <v>0</v>
      </c>
      <c r="AO23" s="226">
        <f t="shared" si="33"/>
        <v>0</v>
      </c>
      <c r="AP23" s="226">
        <f t="shared" si="33"/>
        <v>0</v>
      </c>
      <c r="AQ23" s="226">
        <f t="shared" si="33"/>
        <v>0</v>
      </c>
      <c r="AR23" s="226">
        <f t="shared" si="33"/>
        <v>0</v>
      </c>
      <c r="AS23" s="226">
        <f t="shared" si="33"/>
        <v>0</v>
      </c>
      <c r="AT23" s="226">
        <f t="shared" si="33"/>
        <v>0</v>
      </c>
      <c r="AU23" s="227">
        <f>SUM(AI23:AT23)</f>
        <v>0</v>
      </c>
      <c r="AV23" s="228">
        <f>AU23+AB23</f>
        <v>0</v>
      </c>
    </row>
    <row r="24" spans="1:48" ht="15.6" hidden="1">
      <c r="A24" s="87" t="s">
        <v>68</v>
      </c>
      <c r="B24" s="49" t="s">
        <v>49</v>
      </c>
      <c r="C24" s="50" t="s">
        <v>50</v>
      </c>
      <c r="D24" s="50" t="s">
        <v>51</v>
      </c>
      <c r="E24" s="50" t="s">
        <v>51</v>
      </c>
      <c r="F24" s="49">
        <v>2021</v>
      </c>
      <c r="G24" s="51">
        <v>1450</v>
      </c>
      <c r="H24" s="51">
        <v>4</v>
      </c>
      <c r="I24" s="79">
        <v>2028</v>
      </c>
      <c r="J24" s="53">
        <f>I24+2</f>
        <v>2030</v>
      </c>
      <c r="K24" s="54">
        <v>1.04</v>
      </c>
      <c r="L24" s="49">
        <v>0.31</v>
      </c>
      <c r="M24" s="55">
        <v>0</v>
      </c>
      <c r="N24" s="56">
        <f>((K24*G24)*L24)*0.00220462*(1-M24)</f>
        <v>1.0306157576000001</v>
      </c>
      <c r="O24" s="80"/>
      <c r="P24" s="251">
        <f>P27*$N24</f>
        <v>0</v>
      </c>
      <c r="Q24" s="251">
        <f>Q27*$N24</f>
        <v>0</v>
      </c>
      <c r="R24" s="251">
        <f>R27*$N24</f>
        <v>0</v>
      </c>
      <c r="S24" s="251">
        <f>S27*$N24</f>
        <v>0</v>
      </c>
      <c r="T24" s="251">
        <f t="shared" ref="T24:AA24" si="34">T27*$N24</f>
        <v>0</v>
      </c>
      <c r="U24" s="251">
        <f t="shared" si="34"/>
        <v>0</v>
      </c>
      <c r="V24" s="251">
        <f t="shared" si="34"/>
        <v>0</v>
      </c>
      <c r="W24" s="251">
        <f t="shared" si="34"/>
        <v>0</v>
      </c>
      <c r="X24" s="251">
        <f t="shared" si="34"/>
        <v>0</v>
      </c>
      <c r="Y24" s="251">
        <f t="shared" si="34"/>
        <v>0</v>
      </c>
      <c r="Z24" s="251">
        <f t="shared" si="34"/>
        <v>0</v>
      </c>
      <c r="AA24" s="251">
        <f t="shared" si="34"/>
        <v>0</v>
      </c>
      <c r="AB24" s="227">
        <f>SUM(P24:AA24)</f>
        <v>0</v>
      </c>
      <c r="AC24" s="54">
        <v>0.03</v>
      </c>
      <c r="AD24" s="60"/>
      <c r="AE24" s="86"/>
      <c r="AF24" s="49">
        <v>0.31</v>
      </c>
      <c r="AG24" s="55">
        <v>0.3</v>
      </c>
      <c r="AH24" s="62">
        <f>((SUM(AC24:AE24)*G24)*AF24)*0.00220462*(1-AG24)</f>
        <v>2.081051049E-2</v>
      </c>
      <c r="AI24" s="226">
        <f>AI27*$AH24</f>
        <v>0</v>
      </c>
      <c r="AJ24" s="226">
        <f t="shared" ref="AJ24:AT24" si="35">AJ27*$AH24</f>
        <v>0</v>
      </c>
      <c r="AK24" s="226">
        <f t="shared" si="35"/>
        <v>0</v>
      </c>
      <c r="AL24" s="226">
        <f t="shared" si="35"/>
        <v>0</v>
      </c>
      <c r="AM24" s="226">
        <f t="shared" si="35"/>
        <v>0</v>
      </c>
      <c r="AN24" s="226">
        <f t="shared" si="35"/>
        <v>0</v>
      </c>
      <c r="AO24" s="226">
        <f t="shared" si="35"/>
        <v>0</v>
      </c>
      <c r="AP24" s="226">
        <f t="shared" si="35"/>
        <v>0</v>
      </c>
      <c r="AQ24" s="226">
        <f t="shared" si="35"/>
        <v>0</v>
      </c>
      <c r="AR24" s="226">
        <f t="shared" si="35"/>
        <v>0</v>
      </c>
      <c r="AS24" s="226">
        <f t="shared" si="35"/>
        <v>0</v>
      </c>
      <c r="AT24" s="226">
        <f t="shared" si="35"/>
        <v>0</v>
      </c>
      <c r="AU24" s="227">
        <f>SUM(AI24:AT24)</f>
        <v>0</v>
      </c>
      <c r="AV24" s="228">
        <f>AU24+AB24</f>
        <v>0</v>
      </c>
    </row>
    <row r="25" spans="1:48" ht="15.6" hidden="1">
      <c r="A25" s="87" t="s">
        <v>70</v>
      </c>
      <c r="B25" s="49" t="s">
        <v>52</v>
      </c>
      <c r="C25" s="49" t="s">
        <v>53</v>
      </c>
      <c r="D25" s="50" t="s">
        <v>61</v>
      </c>
      <c r="E25" s="50" t="s">
        <v>62</v>
      </c>
      <c r="F25" s="49">
        <v>2024</v>
      </c>
      <c r="G25" s="51">
        <v>87</v>
      </c>
      <c r="H25" s="51" t="s">
        <v>63</v>
      </c>
      <c r="I25" s="81"/>
      <c r="J25" s="82"/>
      <c r="K25" s="56">
        <v>3.22</v>
      </c>
      <c r="L25" s="49">
        <v>0.39</v>
      </c>
      <c r="M25" s="55">
        <v>0</v>
      </c>
      <c r="N25" s="56">
        <f>((K25*G25)*L25)*0.00220462*(1-M25)</f>
        <v>0.24086487625200007</v>
      </c>
      <c r="O25" s="80"/>
      <c r="P25" s="251">
        <f>P27*$N25*0.66667</f>
        <v>0</v>
      </c>
      <c r="Q25" s="251">
        <f>Q27*$N25*0.66667</f>
        <v>0</v>
      </c>
      <c r="R25" s="251">
        <f>R27*$N25*0.66667</f>
        <v>0</v>
      </c>
      <c r="S25" s="251">
        <f>S27*$N25*0.66667</f>
        <v>0</v>
      </c>
      <c r="T25" s="251">
        <f t="shared" ref="T25:AA25" si="36">T27*$N25*0.66667</f>
        <v>0</v>
      </c>
      <c r="U25" s="251">
        <f t="shared" si="36"/>
        <v>0</v>
      </c>
      <c r="V25" s="251">
        <f t="shared" si="36"/>
        <v>0</v>
      </c>
      <c r="W25" s="251">
        <f t="shared" si="36"/>
        <v>0</v>
      </c>
      <c r="X25" s="251">
        <f t="shared" si="36"/>
        <v>0</v>
      </c>
      <c r="Y25" s="251">
        <f t="shared" si="36"/>
        <v>0</v>
      </c>
      <c r="Z25" s="251">
        <f t="shared" si="36"/>
        <v>0</v>
      </c>
      <c r="AA25" s="251">
        <f t="shared" si="36"/>
        <v>0</v>
      </c>
      <c r="AB25" s="227">
        <f>SUM(P25:AA25)</f>
        <v>0</v>
      </c>
      <c r="AC25" s="83"/>
      <c r="AD25" s="88"/>
      <c r="AE25" s="84">
        <v>1.2999999999999999E-2</v>
      </c>
      <c r="AF25" s="49">
        <v>0.39</v>
      </c>
      <c r="AG25" s="55">
        <v>0</v>
      </c>
      <c r="AH25" s="62">
        <f>((SUM(AC25:AE25)*G25)*AF25)*0.00220462*(1-AG25)</f>
        <v>9.7243583580000007E-4</v>
      </c>
      <c r="AI25" s="226">
        <f>AI27*$AH25*0.66667</f>
        <v>0</v>
      </c>
      <c r="AJ25" s="226">
        <f t="shared" ref="AJ25:AT25" si="37">AJ27*$AH25*0.66667</f>
        <v>0</v>
      </c>
      <c r="AK25" s="226">
        <f t="shared" si="37"/>
        <v>0</v>
      </c>
      <c r="AL25" s="226">
        <f t="shared" si="37"/>
        <v>0</v>
      </c>
      <c r="AM25" s="226">
        <f t="shared" si="37"/>
        <v>0</v>
      </c>
      <c r="AN25" s="226">
        <f t="shared" si="37"/>
        <v>0</v>
      </c>
      <c r="AO25" s="226">
        <f t="shared" si="37"/>
        <v>0</v>
      </c>
      <c r="AP25" s="226">
        <f t="shared" si="37"/>
        <v>0</v>
      </c>
      <c r="AQ25" s="226">
        <f t="shared" si="37"/>
        <v>0</v>
      </c>
      <c r="AR25" s="226">
        <f t="shared" si="37"/>
        <v>0</v>
      </c>
      <c r="AS25" s="226">
        <f t="shared" si="37"/>
        <v>0</v>
      </c>
      <c r="AT25" s="226">
        <f t="shared" si="37"/>
        <v>0</v>
      </c>
      <c r="AU25" s="227">
        <f>SUM(AI25:AT25)</f>
        <v>0</v>
      </c>
      <c r="AV25" s="228">
        <f>AU25+AB25</f>
        <v>0</v>
      </c>
    </row>
    <row r="26" spans="1:48" ht="15.6" hidden="1">
      <c r="A26" s="87" t="s">
        <v>70</v>
      </c>
      <c r="B26" s="49" t="s">
        <v>52</v>
      </c>
      <c r="C26" s="49" t="s">
        <v>53</v>
      </c>
      <c r="D26" s="50" t="s">
        <v>61</v>
      </c>
      <c r="E26" s="50" t="s">
        <v>62</v>
      </c>
      <c r="F26" s="49">
        <v>2024</v>
      </c>
      <c r="G26" s="51">
        <v>87</v>
      </c>
      <c r="H26" s="51" t="s">
        <v>63</v>
      </c>
      <c r="I26" s="81"/>
      <c r="J26" s="82"/>
      <c r="K26" s="56">
        <v>3.22</v>
      </c>
      <c r="L26" s="49">
        <v>0.39</v>
      </c>
      <c r="M26" s="55">
        <v>0</v>
      </c>
      <c r="N26" s="56">
        <f>((K26*G26)*L26)*0.00220462*(1-M26)</f>
        <v>0.24086487625200007</v>
      </c>
      <c r="O26" s="80"/>
      <c r="P26" s="251">
        <f>P27*$N26*0.66667</f>
        <v>0</v>
      </c>
      <c r="Q26" s="251">
        <f>Q27*$N26*0.66667</f>
        <v>0</v>
      </c>
      <c r="R26" s="251">
        <f>R27*$N26*0.66667</f>
        <v>0</v>
      </c>
      <c r="S26" s="251">
        <f>S27*$N26*0.66667</f>
        <v>0</v>
      </c>
      <c r="T26" s="251">
        <f t="shared" ref="T26:AA26" si="38">T27*$N26*0.66667</f>
        <v>0</v>
      </c>
      <c r="U26" s="251">
        <f t="shared" si="38"/>
        <v>0</v>
      </c>
      <c r="V26" s="251">
        <f t="shared" si="38"/>
        <v>0</v>
      </c>
      <c r="W26" s="251">
        <f t="shared" si="38"/>
        <v>0</v>
      </c>
      <c r="X26" s="251">
        <f t="shared" si="38"/>
        <v>0</v>
      </c>
      <c r="Y26" s="251">
        <f t="shared" si="38"/>
        <v>0</v>
      </c>
      <c r="Z26" s="251">
        <f t="shared" si="38"/>
        <v>0</v>
      </c>
      <c r="AA26" s="251">
        <f t="shared" si="38"/>
        <v>0</v>
      </c>
      <c r="AB26" s="227">
        <f>SUM(P26:AA26)</f>
        <v>0</v>
      </c>
      <c r="AC26" s="83"/>
      <c r="AD26" s="88"/>
      <c r="AE26" s="84">
        <v>1.2999999999999999E-2</v>
      </c>
      <c r="AF26" s="49">
        <v>0.39</v>
      </c>
      <c r="AG26" s="55">
        <v>0</v>
      </c>
      <c r="AH26" s="62">
        <f>((SUM(AC26:AE26)*G26)*AF26)*0.00220462*(1-AG26)</f>
        <v>9.7243583580000007E-4</v>
      </c>
      <c r="AI26" s="226">
        <f>AI27*$AH26*0.66667</f>
        <v>0</v>
      </c>
      <c r="AJ26" s="226">
        <f t="shared" ref="AJ26:AT26" si="39">AJ27*$AH26*0.66667</f>
        <v>0</v>
      </c>
      <c r="AK26" s="226">
        <f t="shared" si="39"/>
        <v>0</v>
      </c>
      <c r="AL26" s="226">
        <f t="shared" si="39"/>
        <v>0</v>
      </c>
      <c r="AM26" s="226">
        <f t="shared" si="39"/>
        <v>0</v>
      </c>
      <c r="AN26" s="226">
        <f t="shared" si="39"/>
        <v>0</v>
      </c>
      <c r="AO26" s="226">
        <f t="shared" si="39"/>
        <v>0</v>
      </c>
      <c r="AP26" s="226">
        <f t="shared" si="39"/>
        <v>0</v>
      </c>
      <c r="AQ26" s="226">
        <f t="shared" si="39"/>
        <v>0</v>
      </c>
      <c r="AR26" s="226">
        <f t="shared" si="39"/>
        <v>0</v>
      </c>
      <c r="AS26" s="226">
        <f t="shared" si="39"/>
        <v>0</v>
      </c>
      <c r="AT26" s="226">
        <f t="shared" si="39"/>
        <v>0</v>
      </c>
      <c r="AU26" s="227">
        <f>SUM(AI26:AT26)</f>
        <v>0</v>
      </c>
      <c r="AV26" s="228">
        <f>AU26+AB26</f>
        <v>0</v>
      </c>
    </row>
    <row r="27" spans="1:48" ht="30" hidden="1">
      <c r="A27" s="64" t="s">
        <v>71</v>
      </c>
      <c r="B27" s="65"/>
      <c r="C27" s="65" t="s">
        <v>57</v>
      </c>
      <c r="D27" s="66">
        <v>0.66700000000000004</v>
      </c>
      <c r="E27" s="67"/>
      <c r="F27" s="65"/>
      <c r="G27" s="68"/>
      <c r="H27" s="68"/>
      <c r="I27" s="69"/>
      <c r="J27" s="70"/>
      <c r="K27" s="71"/>
      <c r="L27" s="65"/>
      <c r="M27" s="66"/>
      <c r="N27" s="72"/>
      <c r="O27" s="73" t="s">
        <v>58</v>
      </c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30"/>
      <c r="AC27" s="71"/>
      <c r="AD27" s="76"/>
      <c r="AE27" s="76"/>
      <c r="AF27" s="65"/>
      <c r="AG27" s="66"/>
      <c r="AH27" s="77"/>
      <c r="AI27" s="229">
        <f t="shared" ref="AI27:AT27" si="40">P27</f>
        <v>0</v>
      </c>
      <c r="AJ27" s="229">
        <f t="shared" si="40"/>
        <v>0</v>
      </c>
      <c r="AK27" s="229">
        <f t="shared" si="40"/>
        <v>0</v>
      </c>
      <c r="AL27" s="229">
        <f t="shared" si="40"/>
        <v>0</v>
      </c>
      <c r="AM27" s="229">
        <f t="shared" si="40"/>
        <v>0</v>
      </c>
      <c r="AN27" s="229">
        <f t="shared" si="40"/>
        <v>0</v>
      </c>
      <c r="AO27" s="229">
        <f t="shared" si="40"/>
        <v>0</v>
      </c>
      <c r="AP27" s="229">
        <f t="shared" si="40"/>
        <v>0</v>
      </c>
      <c r="AQ27" s="229">
        <f t="shared" si="40"/>
        <v>0</v>
      </c>
      <c r="AR27" s="229">
        <f t="shared" si="40"/>
        <v>0</v>
      </c>
      <c r="AS27" s="229">
        <f t="shared" si="40"/>
        <v>0</v>
      </c>
      <c r="AT27" s="229">
        <f t="shared" si="40"/>
        <v>0</v>
      </c>
      <c r="AU27" s="230"/>
      <c r="AV27" s="231"/>
    </row>
    <row r="28" spans="1:48" ht="15.6" hidden="1">
      <c r="A28" s="87" t="s">
        <v>70</v>
      </c>
      <c r="B28" s="49" t="s">
        <v>49</v>
      </c>
      <c r="C28" s="50" t="s">
        <v>50</v>
      </c>
      <c r="D28" s="50" t="s">
        <v>65</v>
      </c>
      <c r="E28" s="50" t="s">
        <v>65</v>
      </c>
      <c r="F28" s="49">
        <v>2030</v>
      </c>
      <c r="G28" s="51">
        <v>1450</v>
      </c>
      <c r="H28" s="51" t="s">
        <v>66</v>
      </c>
      <c r="I28" s="81"/>
      <c r="J28" s="82"/>
      <c r="K28" s="54">
        <v>1.04</v>
      </c>
      <c r="L28" s="49">
        <v>0.31</v>
      </c>
      <c r="M28" s="55">
        <v>0</v>
      </c>
      <c r="N28" s="56">
        <f>((K28*G28)*L28)*0.00220462*(1-M28)</f>
        <v>1.0306157576000001</v>
      </c>
      <c r="O28" s="80"/>
      <c r="P28" s="251">
        <f>P32*$N28</f>
        <v>0</v>
      </c>
      <c r="Q28" s="251">
        <f>Q32*$N28</f>
        <v>0</v>
      </c>
      <c r="R28" s="251">
        <f>R32*$N28</f>
        <v>0</v>
      </c>
      <c r="S28" s="251">
        <f>S32*$N28</f>
        <v>0</v>
      </c>
      <c r="T28" s="251">
        <f t="shared" ref="T28:AA28" si="41">T32*$N28</f>
        <v>0</v>
      </c>
      <c r="U28" s="251">
        <f t="shared" si="41"/>
        <v>0</v>
      </c>
      <c r="V28" s="251">
        <f t="shared" si="41"/>
        <v>0</v>
      </c>
      <c r="W28" s="251">
        <f t="shared" si="41"/>
        <v>0</v>
      </c>
      <c r="X28" s="251">
        <f t="shared" si="41"/>
        <v>0</v>
      </c>
      <c r="Y28" s="251">
        <f t="shared" si="41"/>
        <v>0</v>
      </c>
      <c r="Z28" s="251">
        <f t="shared" si="41"/>
        <v>0</v>
      </c>
      <c r="AA28" s="251">
        <f t="shared" si="41"/>
        <v>0</v>
      </c>
      <c r="AB28" s="227">
        <f>SUM(P28:AA28)</f>
        <v>0</v>
      </c>
      <c r="AC28" s="83"/>
      <c r="AD28" s="85">
        <v>5.0000000000000001E-3</v>
      </c>
      <c r="AE28" s="86"/>
      <c r="AF28" s="49">
        <v>0.31</v>
      </c>
      <c r="AG28" s="55">
        <v>0</v>
      </c>
      <c r="AH28" s="62">
        <f>((SUM(AC28:AE28)*G28)*AF28)*0.00220462*(1-AG28)</f>
        <v>4.9548834500000001E-3</v>
      </c>
      <c r="AI28" s="226">
        <f>AI32*$AH28</f>
        <v>0</v>
      </c>
      <c r="AJ28" s="226">
        <f t="shared" ref="AJ28:AT28" si="42">AJ32*$AH28</f>
        <v>0</v>
      </c>
      <c r="AK28" s="226">
        <f t="shared" si="42"/>
        <v>0</v>
      </c>
      <c r="AL28" s="226">
        <f t="shared" si="42"/>
        <v>0</v>
      </c>
      <c r="AM28" s="226">
        <f t="shared" si="42"/>
        <v>0</v>
      </c>
      <c r="AN28" s="226">
        <f t="shared" si="42"/>
        <v>0</v>
      </c>
      <c r="AO28" s="226">
        <f t="shared" si="42"/>
        <v>0</v>
      </c>
      <c r="AP28" s="226">
        <f t="shared" si="42"/>
        <v>0</v>
      </c>
      <c r="AQ28" s="226">
        <f t="shared" si="42"/>
        <v>0</v>
      </c>
      <c r="AR28" s="226">
        <f t="shared" si="42"/>
        <v>0</v>
      </c>
      <c r="AS28" s="226">
        <f t="shared" si="42"/>
        <v>0</v>
      </c>
      <c r="AT28" s="226">
        <f t="shared" si="42"/>
        <v>0</v>
      </c>
      <c r="AU28" s="227">
        <f>SUM(AI28:AT28)</f>
        <v>0</v>
      </c>
      <c r="AV28" s="228">
        <f>AU28+AB28</f>
        <v>0</v>
      </c>
    </row>
    <row r="29" spans="1:48" ht="15.6" hidden="1">
      <c r="A29" s="87" t="s">
        <v>70</v>
      </c>
      <c r="B29" s="49" t="s">
        <v>49</v>
      </c>
      <c r="C29" s="50" t="s">
        <v>50</v>
      </c>
      <c r="D29" s="50" t="s">
        <v>65</v>
      </c>
      <c r="E29" s="50" t="s">
        <v>65</v>
      </c>
      <c r="F29" s="49">
        <v>2030</v>
      </c>
      <c r="G29" s="51">
        <v>1450</v>
      </c>
      <c r="H29" s="51" t="s">
        <v>66</v>
      </c>
      <c r="I29" s="81"/>
      <c r="J29" s="82"/>
      <c r="K29" s="54">
        <v>1.04</v>
      </c>
      <c r="L29" s="49">
        <v>0.31</v>
      </c>
      <c r="M29" s="55">
        <v>0</v>
      </c>
      <c r="N29" s="56">
        <f>((K29*G29)*L29)*0.00220462*(1-M29)</f>
        <v>1.0306157576000001</v>
      </c>
      <c r="O29" s="80"/>
      <c r="P29" s="251">
        <f>P32*$N29</f>
        <v>0</v>
      </c>
      <c r="Q29" s="251">
        <f>Q32*$N29</f>
        <v>0</v>
      </c>
      <c r="R29" s="251">
        <f>R32*$N29</f>
        <v>0</v>
      </c>
      <c r="S29" s="251">
        <f>S32*$N29</f>
        <v>0</v>
      </c>
      <c r="T29" s="251">
        <f t="shared" ref="T29:AA29" si="43">T32*$N29</f>
        <v>0</v>
      </c>
      <c r="U29" s="251">
        <f t="shared" si="43"/>
        <v>0</v>
      </c>
      <c r="V29" s="251">
        <f t="shared" si="43"/>
        <v>0</v>
      </c>
      <c r="W29" s="251">
        <f t="shared" si="43"/>
        <v>0</v>
      </c>
      <c r="X29" s="251">
        <f t="shared" si="43"/>
        <v>0</v>
      </c>
      <c r="Y29" s="251">
        <f t="shared" si="43"/>
        <v>0</v>
      </c>
      <c r="Z29" s="251">
        <f t="shared" si="43"/>
        <v>0</v>
      </c>
      <c r="AA29" s="251">
        <f t="shared" si="43"/>
        <v>0</v>
      </c>
      <c r="AB29" s="227">
        <f>SUM(P29:AA29)</f>
        <v>0</v>
      </c>
      <c r="AC29" s="83"/>
      <c r="AD29" s="85">
        <v>5.0000000000000001E-3</v>
      </c>
      <c r="AE29" s="86"/>
      <c r="AF29" s="49">
        <v>0.31</v>
      </c>
      <c r="AG29" s="55">
        <v>0</v>
      </c>
      <c r="AH29" s="62">
        <f>((SUM(AC29:AE29)*G29)*AF29)*0.00220462*(1-AG29)</f>
        <v>4.9548834500000001E-3</v>
      </c>
      <c r="AI29" s="226">
        <f>AI32*$AH29</f>
        <v>0</v>
      </c>
      <c r="AJ29" s="226">
        <f t="shared" ref="AJ29:AT29" si="44">AJ32*$AH29</f>
        <v>0</v>
      </c>
      <c r="AK29" s="226">
        <f t="shared" si="44"/>
        <v>0</v>
      </c>
      <c r="AL29" s="226">
        <f t="shared" si="44"/>
        <v>0</v>
      </c>
      <c r="AM29" s="226">
        <f t="shared" si="44"/>
        <v>0</v>
      </c>
      <c r="AN29" s="226">
        <f t="shared" si="44"/>
        <v>0</v>
      </c>
      <c r="AO29" s="226">
        <f t="shared" si="44"/>
        <v>0</v>
      </c>
      <c r="AP29" s="226">
        <f t="shared" si="44"/>
        <v>0</v>
      </c>
      <c r="AQ29" s="226">
        <f t="shared" si="44"/>
        <v>0</v>
      </c>
      <c r="AR29" s="226">
        <f t="shared" si="44"/>
        <v>0</v>
      </c>
      <c r="AS29" s="226">
        <f t="shared" si="44"/>
        <v>0</v>
      </c>
      <c r="AT29" s="226">
        <f t="shared" si="44"/>
        <v>0</v>
      </c>
      <c r="AU29" s="227">
        <f>SUM(AI29:AT29)</f>
        <v>0</v>
      </c>
      <c r="AV29" s="228">
        <f>AU29+AB29</f>
        <v>0</v>
      </c>
    </row>
    <row r="30" spans="1:48" ht="15.6" hidden="1">
      <c r="A30" s="87" t="s">
        <v>70</v>
      </c>
      <c r="B30" s="49" t="s">
        <v>52</v>
      </c>
      <c r="C30" s="49" t="s">
        <v>53</v>
      </c>
      <c r="D30" s="50" t="s">
        <v>61</v>
      </c>
      <c r="E30" s="50" t="s">
        <v>62</v>
      </c>
      <c r="F30" s="49">
        <v>2024</v>
      </c>
      <c r="G30" s="51">
        <v>87</v>
      </c>
      <c r="H30" s="51" t="s">
        <v>63</v>
      </c>
      <c r="I30" s="81"/>
      <c r="J30" s="82"/>
      <c r="K30" s="56">
        <v>3.22</v>
      </c>
      <c r="L30" s="49">
        <v>0.39</v>
      </c>
      <c r="M30" s="55">
        <v>0</v>
      </c>
      <c r="N30" s="56">
        <f>((K30*G30)*L30)*0.00220462*(1-M30)</f>
        <v>0.24086487625200007</v>
      </c>
      <c r="O30" s="80"/>
      <c r="P30" s="251">
        <f>P32*$N30*0.66667</f>
        <v>0</v>
      </c>
      <c r="Q30" s="251">
        <f>Q32*$N30*0.66667</f>
        <v>0</v>
      </c>
      <c r="R30" s="251">
        <f>R32*$N30*0.66667</f>
        <v>0</v>
      </c>
      <c r="S30" s="251">
        <f>S32*$N30*0.66667</f>
        <v>0</v>
      </c>
      <c r="T30" s="251">
        <f t="shared" ref="T30:AA30" si="45">T32*$N30*0.66667</f>
        <v>0</v>
      </c>
      <c r="U30" s="251">
        <f t="shared" si="45"/>
        <v>0</v>
      </c>
      <c r="V30" s="251">
        <f t="shared" si="45"/>
        <v>0</v>
      </c>
      <c r="W30" s="251">
        <f t="shared" si="45"/>
        <v>0</v>
      </c>
      <c r="X30" s="251">
        <f t="shared" si="45"/>
        <v>0</v>
      </c>
      <c r="Y30" s="251">
        <f t="shared" si="45"/>
        <v>0</v>
      </c>
      <c r="Z30" s="251">
        <f t="shared" si="45"/>
        <v>0</v>
      </c>
      <c r="AA30" s="251">
        <f t="shared" si="45"/>
        <v>0</v>
      </c>
      <c r="AB30" s="227">
        <f>SUM(P30:AA30)</f>
        <v>0</v>
      </c>
      <c r="AC30" s="83"/>
      <c r="AD30" s="60"/>
      <c r="AE30" s="84">
        <v>1.2999999999999999E-2</v>
      </c>
      <c r="AF30" s="49">
        <v>0.39</v>
      </c>
      <c r="AG30" s="55">
        <v>0</v>
      </c>
      <c r="AH30" s="62">
        <f>((SUM(AC30:AE30)*G30)*AF30)*0.00220462*(1-AG30)</f>
        <v>9.7243583580000007E-4</v>
      </c>
      <c r="AI30" s="226">
        <f>AI32*$AH30*0.66667</f>
        <v>0</v>
      </c>
      <c r="AJ30" s="226">
        <f t="shared" ref="AJ30:AT30" si="46">AJ32*$AH30*0.66667</f>
        <v>0</v>
      </c>
      <c r="AK30" s="226">
        <f t="shared" si="46"/>
        <v>0</v>
      </c>
      <c r="AL30" s="226">
        <f t="shared" si="46"/>
        <v>0</v>
      </c>
      <c r="AM30" s="226">
        <f t="shared" si="46"/>
        <v>0</v>
      </c>
      <c r="AN30" s="226">
        <f t="shared" si="46"/>
        <v>0</v>
      </c>
      <c r="AO30" s="226">
        <f t="shared" si="46"/>
        <v>0</v>
      </c>
      <c r="AP30" s="226">
        <f t="shared" si="46"/>
        <v>0</v>
      </c>
      <c r="AQ30" s="226">
        <f t="shared" si="46"/>
        <v>0</v>
      </c>
      <c r="AR30" s="226">
        <f t="shared" si="46"/>
        <v>0</v>
      </c>
      <c r="AS30" s="226">
        <f t="shared" si="46"/>
        <v>0</v>
      </c>
      <c r="AT30" s="226">
        <f t="shared" si="46"/>
        <v>0</v>
      </c>
      <c r="AU30" s="227">
        <f>SUM(AI30:AT30)</f>
        <v>0</v>
      </c>
      <c r="AV30" s="228">
        <f>AU30+AB30</f>
        <v>0</v>
      </c>
    </row>
    <row r="31" spans="1:48" ht="15.6" hidden="1">
      <c r="A31" s="87" t="s">
        <v>70</v>
      </c>
      <c r="B31" s="49" t="s">
        <v>52</v>
      </c>
      <c r="C31" s="49" t="s">
        <v>53</v>
      </c>
      <c r="D31" s="50" t="s">
        <v>61</v>
      </c>
      <c r="E31" s="50" t="s">
        <v>62</v>
      </c>
      <c r="F31" s="49">
        <v>2024</v>
      </c>
      <c r="G31" s="51">
        <v>87</v>
      </c>
      <c r="H31" s="51" t="s">
        <v>63</v>
      </c>
      <c r="I31" s="81"/>
      <c r="J31" s="82"/>
      <c r="K31" s="56">
        <v>3.22</v>
      </c>
      <c r="L31" s="49">
        <v>0.39</v>
      </c>
      <c r="M31" s="55">
        <v>0</v>
      </c>
      <c r="N31" s="56">
        <f>((K31*G31)*L31)*0.00220462*(1-M31)</f>
        <v>0.24086487625200007</v>
      </c>
      <c r="O31" s="80"/>
      <c r="P31" s="251">
        <f>P32*$N31*0.66667</f>
        <v>0</v>
      </c>
      <c r="Q31" s="251">
        <f>Q32*$N31*0.66667</f>
        <v>0</v>
      </c>
      <c r="R31" s="251">
        <f>R32*$N31*0.66667</f>
        <v>0</v>
      </c>
      <c r="S31" s="251">
        <f>S32*$N31*0.66667</f>
        <v>0</v>
      </c>
      <c r="T31" s="251">
        <f t="shared" ref="T31:AA31" si="47">T32*$N31*0.66667</f>
        <v>0</v>
      </c>
      <c r="U31" s="251">
        <f t="shared" si="47"/>
        <v>0</v>
      </c>
      <c r="V31" s="251">
        <f t="shared" si="47"/>
        <v>0</v>
      </c>
      <c r="W31" s="251">
        <f t="shared" si="47"/>
        <v>0</v>
      </c>
      <c r="X31" s="251">
        <f t="shared" si="47"/>
        <v>0</v>
      </c>
      <c r="Y31" s="251">
        <f t="shared" si="47"/>
        <v>0</v>
      </c>
      <c r="Z31" s="251">
        <f t="shared" si="47"/>
        <v>0</v>
      </c>
      <c r="AA31" s="251">
        <f t="shared" si="47"/>
        <v>0</v>
      </c>
      <c r="AB31" s="227">
        <f>SUM(P31:AA31)</f>
        <v>0</v>
      </c>
      <c r="AC31" s="83"/>
      <c r="AD31" s="60"/>
      <c r="AE31" s="84">
        <v>1.2999999999999999E-2</v>
      </c>
      <c r="AF31" s="49">
        <v>0.39</v>
      </c>
      <c r="AG31" s="55">
        <v>0</v>
      </c>
      <c r="AH31" s="62">
        <f>((SUM(AC31:AE31)*G31)*AF31)*0.00220462*(1-AG31)</f>
        <v>9.7243583580000007E-4</v>
      </c>
      <c r="AI31" s="226">
        <f>AI32*$AH31*0.66667</f>
        <v>0</v>
      </c>
      <c r="AJ31" s="226">
        <f t="shared" ref="AJ31:AT31" si="48">AJ32*$AH31*0.66667</f>
        <v>0</v>
      </c>
      <c r="AK31" s="226">
        <f t="shared" si="48"/>
        <v>0</v>
      </c>
      <c r="AL31" s="226">
        <f t="shared" si="48"/>
        <v>0</v>
      </c>
      <c r="AM31" s="226">
        <f t="shared" si="48"/>
        <v>0</v>
      </c>
      <c r="AN31" s="226">
        <f t="shared" si="48"/>
        <v>0</v>
      </c>
      <c r="AO31" s="226">
        <f t="shared" si="48"/>
        <v>0</v>
      </c>
      <c r="AP31" s="226">
        <f t="shared" si="48"/>
        <v>0</v>
      </c>
      <c r="AQ31" s="226">
        <f t="shared" si="48"/>
        <v>0</v>
      </c>
      <c r="AR31" s="226">
        <f t="shared" si="48"/>
        <v>0</v>
      </c>
      <c r="AS31" s="226">
        <f t="shared" si="48"/>
        <v>0</v>
      </c>
      <c r="AT31" s="226">
        <f t="shared" si="48"/>
        <v>0</v>
      </c>
      <c r="AU31" s="227">
        <f>SUM(AI31:AT31)</f>
        <v>0</v>
      </c>
      <c r="AV31" s="228">
        <f>AU31+AB31</f>
        <v>0</v>
      </c>
    </row>
    <row r="32" spans="1:48" ht="30" hidden="1">
      <c r="A32" s="64" t="s">
        <v>72</v>
      </c>
      <c r="B32" s="65"/>
      <c r="C32" s="65" t="s">
        <v>57</v>
      </c>
      <c r="D32" s="66">
        <v>0.66700000000000004</v>
      </c>
      <c r="E32" s="67"/>
      <c r="F32" s="65"/>
      <c r="G32" s="68"/>
      <c r="H32" s="68"/>
      <c r="I32" s="69"/>
      <c r="J32" s="70"/>
      <c r="K32" s="71"/>
      <c r="L32" s="65"/>
      <c r="M32" s="66"/>
      <c r="N32" s="72"/>
      <c r="O32" s="73" t="s">
        <v>58</v>
      </c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30"/>
      <c r="AC32" s="71"/>
      <c r="AD32" s="76"/>
      <c r="AE32" s="76"/>
      <c r="AF32" s="65"/>
      <c r="AG32" s="66"/>
      <c r="AH32" s="77"/>
      <c r="AI32" s="229">
        <f t="shared" ref="AI32:AT32" si="49">P32</f>
        <v>0</v>
      </c>
      <c r="AJ32" s="229">
        <f t="shared" si="49"/>
        <v>0</v>
      </c>
      <c r="AK32" s="229">
        <f t="shared" si="49"/>
        <v>0</v>
      </c>
      <c r="AL32" s="229">
        <f t="shared" si="49"/>
        <v>0</v>
      </c>
      <c r="AM32" s="229">
        <f t="shared" si="49"/>
        <v>0</v>
      </c>
      <c r="AN32" s="229">
        <f t="shared" si="49"/>
        <v>0</v>
      </c>
      <c r="AO32" s="229">
        <f t="shared" si="49"/>
        <v>0</v>
      </c>
      <c r="AP32" s="229">
        <f t="shared" si="49"/>
        <v>0</v>
      </c>
      <c r="AQ32" s="229">
        <f t="shared" si="49"/>
        <v>0</v>
      </c>
      <c r="AR32" s="229">
        <f t="shared" si="49"/>
        <v>0</v>
      </c>
      <c r="AS32" s="229">
        <f t="shared" si="49"/>
        <v>0</v>
      </c>
      <c r="AT32" s="229">
        <f t="shared" si="49"/>
        <v>0</v>
      </c>
      <c r="AU32" s="230"/>
      <c r="AV32" s="231"/>
    </row>
    <row r="33" spans="1:48" ht="15.6">
      <c r="A33" s="89" t="s">
        <v>73</v>
      </c>
      <c r="B33" s="49" t="s">
        <v>49</v>
      </c>
      <c r="C33" s="50" t="s">
        <v>50</v>
      </c>
      <c r="D33" s="50" t="s">
        <v>51</v>
      </c>
      <c r="E33" s="50" t="s">
        <v>51</v>
      </c>
      <c r="F33" s="49">
        <v>2021</v>
      </c>
      <c r="G33" s="51">
        <v>1450</v>
      </c>
      <c r="H33" s="51">
        <v>4</v>
      </c>
      <c r="I33" s="52">
        <v>2028</v>
      </c>
      <c r="J33" s="53">
        <f>I33+2</f>
        <v>2030</v>
      </c>
      <c r="K33" s="54">
        <v>1.04</v>
      </c>
      <c r="L33" s="49">
        <v>0.31</v>
      </c>
      <c r="M33" s="55">
        <v>0</v>
      </c>
      <c r="N33" s="56">
        <f>((K33*G33)*L33)*0.00220462*(1-M33)</f>
        <v>1.0306157576000001</v>
      </c>
      <c r="O33" s="57"/>
      <c r="P33" s="251">
        <f>P37*$N33</f>
        <v>3607.1551516000004</v>
      </c>
      <c r="Q33" s="251">
        <f>Q37*$N33</f>
        <v>3091.8472728000002</v>
      </c>
      <c r="R33" s="251">
        <f>R37*$N33</f>
        <v>3607.1551516000004</v>
      </c>
      <c r="S33" s="251">
        <f>S37*$N33</f>
        <v>2318.8854546000002</v>
      </c>
      <c r="T33" s="251">
        <f t="shared" ref="T33:AA33" si="50">T37*$N33</f>
        <v>2061.2315152000001</v>
      </c>
      <c r="U33" s="251">
        <f t="shared" si="50"/>
        <v>4122.4630304000002</v>
      </c>
      <c r="V33" s="251">
        <f t="shared" si="50"/>
        <v>4380.1169698000003</v>
      </c>
      <c r="W33" s="251">
        <f t="shared" si="50"/>
        <v>4122.4630304000002</v>
      </c>
      <c r="X33" s="251">
        <f t="shared" si="50"/>
        <v>3607.1551516000004</v>
      </c>
      <c r="Y33" s="251">
        <f t="shared" si="50"/>
        <v>2576.5393940000004</v>
      </c>
      <c r="Z33" s="251">
        <f t="shared" si="50"/>
        <v>2576.5393940000004</v>
      </c>
      <c r="AA33" s="251">
        <f t="shared" si="50"/>
        <v>2576.5393940000004</v>
      </c>
      <c r="AB33" s="227">
        <f>SUM(P33:AA33)</f>
        <v>38648.090910000006</v>
      </c>
      <c r="AC33" s="54">
        <v>0.03</v>
      </c>
      <c r="AD33" s="60"/>
      <c r="AE33" s="61"/>
      <c r="AF33" s="49">
        <v>0.31</v>
      </c>
      <c r="AG33" s="55">
        <v>0.3</v>
      </c>
      <c r="AH33" s="62">
        <f>((SUM(AC33:AE33)*G33)*AF33)*0.00220462*(1-AG33)</f>
        <v>2.081051049E-2</v>
      </c>
      <c r="AI33" s="226">
        <f>AI37*$AH33</f>
        <v>72.836786715000002</v>
      </c>
      <c r="AJ33" s="226">
        <f t="shared" ref="AJ33:AT33" si="51">AJ37*$AH33</f>
        <v>62.431531469999996</v>
      </c>
      <c r="AK33" s="226">
        <f t="shared" si="51"/>
        <v>72.836786715000002</v>
      </c>
      <c r="AL33" s="226">
        <f t="shared" si="51"/>
        <v>46.8236486025</v>
      </c>
      <c r="AM33" s="226">
        <f t="shared" si="51"/>
        <v>41.621020979999997</v>
      </c>
      <c r="AN33" s="226">
        <f t="shared" si="51"/>
        <v>83.242041959999995</v>
      </c>
      <c r="AO33" s="226">
        <f t="shared" si="51"/>
        <v>88.444669582499998</v>
      </c>
      <c r="AP33" s="226">
        <f t="shared" si="51"/>
        <v>83.242041959999995</v>
      </c>
      <c r="AQ33" s="226">
        <f t="shared" si="51"/>
        <v>72.836786715000002</v>
      </c>
      <c r="AR33" s="226">
        <f t="shared" si="51"/>
        <v>52.026276224999997</v>
      </c>
      <c r="AS33" s="226">
        <f t="shared" si="51"/>
        <v>52.026276224999997</v>
      </c>
      <c r="AT33" s="226">
        <f t="shared" si="51"/>
        <v>52.026276224999997</v>
      </c>
      <c r="AU33" s="227">
        <f>SUM(AI33:AT33)</f>
        <v>780.39414337499989</v>
      </c>
      <c r="AV33" s="228">
        <f>AU33+AB33</f>
        <v>39428.485053375007</v>
      </c>
    </row>
    <row r="34" spans="1:48" ht="15.6">
      <c r="A34" s="89" t="s">
        <v>73</v>
      </c>
      <c r="B34" s="49" t="s">
        <v>49</v>
      </c>
      <c r="C34" s="50" t="s">
        <v>50</v>
      </c>
      <c r="D34" s="50" t="s">
        <v>51</v>
      </c>
      <c r="E34" s="50" t="s">
        <v>51</v>
      </c>
      <c r="F34" s="49">
        <v>2021</v>
      </c>
      <c r="G34" s="51">
        <v>1450</v>
      </c>
      <c r="H34" s="51">
        <v>4</v>
      </c>
      <c r="I34" s="52">
        <v>2028</v>
      </c>
      <c r="J34" s="53">
        <f>I34+2</f>
        <v>2030</v>
      </c>
      <c r="K34" s="54">
        <v>1.04</v>
      </c>
      <c r="L34" s="49">
        <v>0.31</v>
      </c>
      <c r="M34" s="55">
        <v>0</v>
      </c>
      <c r="N34" s="56">
        <f>((K34*G34)*L34)*0.00220462*(1-M34)</f>
        <v>1.0306157576000001</v>
      </c>
      <c r="O34" s="57"/>
      <c r="P34" s="251">
        <f>P37*$N34</f>
        <v>3607.1551516000004</v>
      </c>
      <c r="Q34" s="251">
        <f>Q37*$N34</f>
        <v>3091.8472728000002</v>
      </c>
      <c r="R34" s="251">
        <f>R37*$N34</f>
        <v>3607.1551516000004</v>
      </c>
      <c r="S34" s="251">
        <f>S37*$N34</f>
        <v>2318.8854546000002</v>
      </c>
      <c r="T34" s="251">
        <f t="shared" ref="T34:AA34" si="52">T37*$N34</f>
        <v>2061.2315152000001</v>
      </c>
      <c r="U34" s="251">
        <f t="shared" si="52"/>
        <v>4122.4630304000002</v>
      </c>
      <c r="V34" s="251">
        <f t="shared" si="52"/>
        <v>4380.1169698000003</v>
      </c>
      <c r="W34" s="251">
        <f t="shared" si="52"/>
        <v>4122.4630304000002</v>
      </c>
      <c r="X34" s="251">
        <f t="shared" si="52"/>
        <v>3607.1551516000004</v>
      </c>
      <c r="Y34" s="251">
        <f t="shared" si="52"/>
        <v>2576.5393940000004</v>
      </c>
      <c r="Z34" s="251">
        <f t="shared" si="52"/>
        <v>2576.5393940000004</v>
      </c>
      <c r="AA34" s="251">
        <f t="shared" si="52"/>
        <v>2576.5393940000004</v>
      </c>
      <c r="AB34" s="227">
        <f>SUM(P34:AA34)</f>
        <v>38648.090910000006</v>
      </c>
      <c r="AC34" s="54">
        <v>0.03</v>
      </c>
      <c r="AD34" s="60"/>
      <c r="AE34" s="61"/>
      <c r="AF34" s="49">
        <v>0.31</v>
      </c>
      <c r="AG34" s="55">
        <v>0.3</v>
      </c>
      <c r="AH34" s="62">
        <f>((SUM(AC34:AE34)*G34)*AF34)*0.00220462*(1-AG34)</f>
        <v>2.081051049E-2</v>
      </c>
      <c r="AI34" s="226">
        <f>AI37*$AH34</f>
        <v>72.836786715000002</v>
      </c>
      <c r="AJ34" s="226">
        <f t="shared" ref="AJ34:AT34" si="53">AJ37*$AH34</f>
        <v>62.431531469999996</v>
      </c>
      <c r="AK34" s="226">
        <f t="shared" si="53"/>
        <v>72.836786715000002</v>
      </c>
      <c r="AL34" s="226">
        <f t="shared" si="53"/>
        <v>46.8236486025</v>
      </c>
      <c r="AM34" s="226">
        <f t="shared" si="53"/>
        <v>41.621020979999997</v>
      </c>
      <c r="AN34" s="226">
        <f t="shared" si="53"/>
        <v>83.242041959999995</v>
      </c>
      <c r="AO34" s="226">
        <f t="shared" si="53"/>
        <v>88.444669582499998</v>
      </c>
      <c r="AP34" s="226">
        <f t="shared" si="53"/>
        <v>83.242041959999995</v>
      </c>
      <c r="AQ34" s="226">
        <f t="shared" si="53"/>
        <v>72.836786715000002</v>
      </c>
      <c r="AR34" s="226">
        <f t="shared" si="53"/>
        <v>52.026276224999997</v>
      </c>
      <c r="AS34" s="226">
        <f t="shared" si="53"/>
        <v>52.026276224999997</v>
      </c>
      <c r="AT34" s="226">
        <f t="shared" si="53"/>
        <v>52.026276224999997</v>
      </c>
      <c r="AU34" s="227">
        <f>SUM(AI34:AT34)</f>
        <v>780.39414337499989</v>
      </c>
      <c r="AV34" s="228">
        <f>AU34+AB34</f>
        <v>39428.485053375007</v>
      </c>
    </row>
    <row r="35" spans="1:48" ht="15.6">
      <c r="A35" s="89" t="s">
        <v>73</v>
      </c>
      <c r="B35" s="49" t="s">
        <v>52</v>
      </c>
      <c r="C35" s="49" t="s">
        <v>53</v>
      </c>
      <c r="D35" s="50" t="s">
        <v>54</v>
      </c>
      <c r="E35" s="50" t="s">
        <v>55</v>
      </c>
      <c r="F35" s="49">
        <v>2008</v>
      </c>
      <c r="G35" s="51">
        <v>87</v>
      </c>
      <c r="H35" s="51">
        <v>2</v>
      </c>
      <c r="I35" s="52">
        <v>2024</v>
      </c>
      <c r="J35" s="53">
        <f>I35+2</f>
        <v>2026</v>
      </c>
      <c r="K35" s="54">
        <v>4.0199999999999996</v>
      </c>
      <c r="L35" s="49">
        <v>0.39</v>
      </c>
      <c r="M35" s="55">
        <v>0.1</v>
      </c>
      <c r="N35" s="56">
        <f>((K35*G35)*L35)*0.00220462*(1-M35)</f>
        <v>0.27063637337879998</v>
      </c>
      <c r="O35" s="57"/>
      <c r="P35" s="251">
        <f>P37*$N35*0.66667</f>
        <v>631.48802864155607</v>
      </c>
      <c r="Q35" s="251">
        <f>Q37*$N35*0.66667</f>
        <v>541.27545312133373</v>
      </c>
      <c r="R35" s="251">
        <f>R37*$N35*0.66667</f>
        <v>631.48802864155607</v>
      </c>
      <c r="S35" s="251">
        <f>S37*$N35*0.66667</f>
        <v>405.95658984100027</v>
      </c>
      <c r="T35" s="251">
        <f t="shared" ref="T35:AA35" si="54">T37*$N35*0.66667</f>
        <v>360.85030208088915</v>
      </c>
      <c r="U35" s="251">
        <f t="shared" si="54"/>
        <v>721.7006041617783</v>
      </c>
      <c r="V35" s="251">
        <f t="shared" si="54"/>
        <v>766.80689192188936</v>
      </c>
      <c r="W35" s="251">
        <f t="shared" si="54"/>
        <v>721.7006041617783</v>
      </c>
      <c r="X35" s="251">
        <f t="shared" si="54"/>
        <v>631.48802864155607</v>
      </c>
      <c r="Y35" s="251">
        <f t="shared" si="54"/>
        <v>451.0628776011115</v>
      </c>
      <c r="Z35" s="251">
        <f t="shared" si="54"/>
        <v>451.0628776011115</v>
      </c>
      <c r="AA35" s="251">
        <f t="shared" si="54"/>
        <v>451.0628776011115</v>
      </c>
      <c r="AB35" s="227">
        <f>SUM(P35:AA35)</f>
        <v>6765.9431640166731</v>
      </c>
      <c r="AC35" s="54">
        <v>0.17</v>
      </c>
      <c r="AD35" s="60"/>
      <c r="AE35" s="60"/>
      <c r="AF35" s="49">
        <v>0.39</v>
      </c>
      <c r="AG35" s="55">
        <v>0.3</v>
      </c>
      <c r="AH35" s="62">
        <f>((SUM(AC35:AE35)*G35)*AF35)*0.00220462*(1-AG35)</f>
        <v>8.9015280354000012E-3</v>
      </c>
      <c r="AI35" s="226">
        <f>AI37*$AH35*0.66667</f>
        <v>20.770335933760414</v>
      </c>
      <c r="AJ35" s="226">
        <f t="shared" ref="AJ35:AT35" si="55">AJ37*$AH35*0.66667</f>
        <v>17.803145086080356</v>
      </c>
      <c r="AK35" s="226">
        <f t="shared" si="55"/>
        <v>20.770335933760414</v>
      </c>
      <c r="AL35" s="226">
        <f t="shared" si="55"/>
        <v>13.352358814560267</v>
      </c>
      <c r="AM35" s="226">
        <f t="shared" si="55"/>
        <v>11.868763390720238</v>
      </c>
      <c r="AN35" s="226">
        <f t="shared" si="55"/>
        <v>23.737526781440476</v>
      </c>
      <c r="AO35" s="226">
        <f t="shared" si="55"/>
        <v>25.221122205280505</v>
      </c>
      <c r="AP35" s="226">
        <f t="shared" si="55"/>
        <v>23.737526781440476</v>
      </c>
      <c r="AQ35" s="226">
        <f t="shared" si="55"/>
        <v>20.770335933760414</v>
      </c>
      <c r="AR35" s="226">
        <f t="shared" si="55"/>
        <v>14.835954238400296</v>
      </c>
      <c r="AS35" s="226">
        <f t="shared" si="55"/>
        <v>14.835954238400296</v>
      </c>
      <c r="AT35" s="226">
        <f t="shared" si="55"/>
        <v>14.835954238400296</v>
      </c>
      <c r="AU35" s="227">
        <f>SUM(AI35:AT35)</f>
        <v>222.53931357600442</v>
      </c>
      <c r="AV35" s="228">
        <f>AU35+AB35</f>
        <v>6988.4824775926772</v>
      </c>
    </row>
    <row r="36" spans="1:48" ht="15.6">
      <c r="A36" s="89" t="s">
        <v>73</v>
      </c>
      <c r="B36" s="49" t="s">
        <v>52</v>
      </c>
      <c r="C36" s="49" t="s">
        <v>53</v>
      </c>
      <c r="D36" s="50" t="s">
        <v>54</v>
      </c>
      <c r="E36" s="50" t="s">
        <v>55</v>
      </c>
      <c r="F36" s="49">
        <v>2008</v>
      </c>
      <c r="G36" s="51">
        <v>87</v>
      </c>
      <c r="H36" s="51">
        <v>2</v>
      </c>
      <c r="I36" s="52">
        <v>2024</v>
      </c>
      <c r="J36" s="53">
        <f>I36+2</f>
        <v>2026</v>
      </c>
      <c r="K36" s="54">
        <v>4.0199999999999996</v>
      </c>
      <c r="L36" s="49">
        <v>0.39</v>
      </c>
      <c r="M36" s="55">
        <v>0.1</v>
      </c>
      <c r="N36" s="56">
        <f>((K36*G36)*L36)*0.00220462*(1-M36)</f>
        <v>0.27063637337879998</v>
      </c>
      <c r="O36" s="57"/>
      <c r="P36" s="251">
        <f>P37*$N36*0.66667</f>
        <v>631.48802864155607</v>
      </c>
      <c r="Q36" s="251">
        <f>Q37*$N36*0.66667</f>
        <v>541.27545312133373</v>
      </c>
      <c r="R36" s="251">
        <f>R37*$N36*0.66667</f>
        <v>631.48802864155607</v>
      </c>
      <c r="S36" s="251">
        <f>S37*$N36*0.66667</f>
        <v>405.95658984100027</v>
      </c>
      <c r="T36" s="251">
        <f t="shared" ref="T36:AA36" si="56">T37*$N36*0.66667</f>
        <v>360.85030208088915</v>
      </c>
      <c r="U36" s="251">
        <f t="shared" si="56"/>
        <v>721.7006041617783</v>
      </c>
      <c r="V36" s="251">
        <f t="shared" si="56"/>
        <v>766.80689192188936</v>
      </c>
      <c r="W36" s="251">
        <f t="shared" si="56"/>
        <v>721.7006041617783</v>
      </c>
      <c r="X36" s="251">
        <f t="shared" si="56"/>
        <v>631.48802864155607</v>
      </c>
      <c r="Y36" s="251">
        <f t="shared" si="56"/>
        <v>451.0628776011115</v>
      </c>
      <c r="Z36" s="251">
        <f t="shared" si="56"/>
        <v>451.0628776011115</v>
      </c>
      <c r="AA36" s="251">
        <f t="shared" si="56"/>
        <v>451.0628776011115</v>
      </c>
      <c r="AB36" s="227">
        <f>SUM(P36:AA36)</f>
        <v>6765.9431640166731</v>
      </c>
      <c r="AC36" s="54">
        <v>0.17</v>
      </c>
      <c r="AD36" s="60"/>
      <c r="AE36" s="60"/>
      <c r="AF36" s="49">
        <v>0.39</v>
      </c>
      <c r="AG36" s="55">
        <v>0.3</v>
      </c>
      <c r="AH36" s="62">
        <f>((SUM(AC36:AE36)*G36)*AF36)*0.00220462*(1-AG36)</f>
        <v>8.9015280354000012E-3</v>
      </c>
      <c r="AI36" s="226">
        <f>AI37*$AH36*0.66667</f>
        <v>20.770335933760414</v>
      </c>
      <c r="AJ36" s="226">
        <f t="shared" ref="AJ36:AT36" si="57">AJ37*$AH36*0.66667</f>
        <v>17.803145086080356</v>
      </c>
      <c r="AK36" s="226">
        <f t="shared" si="57"/>
        <v>20.770335933760414</v>
      </c>
      <c r="AL36" s="226">
        <f t="shared" si="57"/>
        <v>13.352358814560267</v>
      </c>
      <c r="AM36" s="226">
        <f t="shared" si="57"/>
        <v>11.868763390720238</v>
      </c>
      <c r="AN36" s="226">
        <f t="shared" si="57"/>
        <v>23.737526781440476</v>
      </c>
      <c r="AO36" s="226">
        <f t="shared" si="57"/>
        <v>25.221122205280505</v>
      </c>
      <c r="AP36" s="226">
        <f t="shared" si="57"/>
        <v>23.737526781440476</v>
      </c>
      <c r="AQ36" s="226">
        <f t="shared" si="57"/>
        <v>20.770335933760414</v>
      </c>
      <c r="AR36" s="226">
        <f t="shared" si="57"/>
        <v>14.835954238400296</v>
      </c>
      <c r="AS36" s="226">
        <f t="shared" si="57"/>
        <v>14.835954238400296</v>
      </c>
      <c r="AT36" s="226">
        <f t="shared" si="57"/>
        <v>14.835954238400296</v>
      </c>
      <c r="AU36" s="227">
        <f>SUM(AI36:AT36)</f>
        <v>222.53931357600442</v>
      </c>
      <c r="AV36" s="228">
        <f>AU36+AB36</f>
        <v>6988.4824775926772</v>
      </c>
    </row>
    <row r="37" spans="1:48" ht="30">
      <c r="A37" s="64" t="s">
        <v>74</v>
      </c>
      <c r="B37" s="65"/>
      <c r="C37" s="65" t="s">
        <v>57</v>
      </c>
      <c r="D37" s="66">
        <v>0.66700000000000004</v>
      </c>
      <c r="E37" s="67"/>
      <c r="F37" s="65"/>
      <c r="G37" s="68"/>
      <c r="H37" s="68"/>
      <c r="I37" s="69"/>
      <c r="J37" s="70"/>
      <c r="K37" s="71"/>
      <c r="L37" s="65"/>
      <c r="M37" s="66"/>
      <c r="N37" s="72"/>
      <c r="O37" s="73" t="s">
        <v>58</v>
      </c>
      <c r="P37" s="229">
        <v>3500</v>
      </c>
      <c r="Q37" s="229">
        <v>3000</v>
      </c>
      <c r="R37" s="229">
        <v>3500</v>
      </c>
      <c r="S37" s="229">
        <v>2250</v>
      </c>
      <c r="T37" s="229">
        <v>2000</v>
      </c>
      <c r="U37" s="229">
        <v>4000</v>
      </c>
      <c r="V37" s="229">
        <v>4250</v>
      </c>
      <c r="W37" s="229">
        <v>4000</v>
      </c>
      <c r="X37" s="229">
        <v>3500</v>
      </c>
      <c r="Y37" s="229">
        <v>2500</v>
      </c>
      <c r="Z37" s="229">
        <v>2500</v>
      </c>
      <c r="AA37" s="229">
        <v>2500</v>
      </c>
      <c r="AB37" s="230"/>
      <c r="AC37" s="71"/>
      <c r="AD37" s="76"/>
      <c r="AE37" s="76"/>
      <c r="AF37" s="65"/>
      <c r="AG37" s="66"/>
      <c r="AH37" s="77"/>
      <c r="AI37" s="229">
        <f t="shared" ref="AI37:AT37" si="58">P37</f>
        <v>3500</v>
      </c>
      <c r="AJ37" s="229">
        <f t="shared" si="58"/>
        <v>3000</v>
      </c>
      <c r="AK37" s="229">
        <f t="shared" si="58"/>
        <v>3500</v>
      </c>
      <c r="AL37" s="229">
        <f t="shared" si="58"/>
        <v>2250</v>
      </c>
      <c r="AM37" s="229">
        <f t="shared" si="58"/>
        <v>2000</v>
      </c>
      <c r="AN37" s="229">
        <f t="shared" si="58"/>
        <v>4000</v>
      </c>
      <c r="AO37" s="229">
        <f t="shared" si="58"/>
        <v>4250</v>
      </c>
      <c r="AP37" s="229">
        <f t="shared" si="58"/>
        <v>4000</v>
      </c>
      <c r="AQ37" s="229">
        <f t="shared" si="58"/>
        <v>3500</v>
      </c>
      <c r="AR37" s="229">
        <f t="shared" si="58"/>
        <v>2500</v>
      </c>
      <c r="AS37" s="229">
        <f t="shared" si="58"/>
        <v>2500</v>
      </c>
      <c r="AT37" s="229">
        <f t="shared" si="58"/>
        <v>2500</v>
      </c>
      <c r="AU37" s="230"/>
      <c r="AV37" s="231"/>
    </row>
    <row r="38" spans="1:48" ht="15.6" hidden="1">
      <c r="A38" s="89" t="s">
        <v>73</v>
      </c>
      <c r="B38" s="49" t="s">
        <v>49</v>
      </c>
      <c r="C38" s="50" t="s">
        <v>50</v>
      </c>
      <c r="D38" s="50" t="s">
        <v>51</v>
      </c>
      <c r="E38" s="50" t="s">
        <v>51</v>
      </c>
      <c r="F38" s="49">
        <v>2021</v>
      </c>
      <c r="G38" s="51">
        <v>1450</v>
      </c>
      <c r="H38" s="51">
        <v>4</v>
      </c>
      <c r="I38" s="79">
        <v>2028</v>
      </c>
      <c r="J38" s="53">
        <f>I38+2</f>
        <v>2030</v>
      </c>
      <c r="K38" s="54">
        <v>1.04</v>
      </c>
      <c r="L38" s="49">
        <v>0.31</v>
      </c>
      <c r="M38" s="55">
        <v>0</v>
      </c>
      <c r="N38" s="56">
        <f>((K38*G38)*L38)*0.00220462*(1-M38)</f>
        <v>1.0306157576000001</v>
      </c>
      <c r="O38" s="80"/>
      <c r="P38" s="251">
        <f>P42*$N38</f>
        <v>0</v>
      </c>
      <c r="Q38" s="251">
        <f>Q42*$N38</f>
        <v>0</v>
      </c>
      <c r="R38" s="251">
        <f>R42*$N38</f>
        <v>0</v>
      </c>
      <c r="S38" s="251">
        <f>S42*$N38</f>
        <v>0</v>
      </c>
      <c r="T38" s="251">
        <f t="shared" ref="T38:AA38" si="59">T42*$N38</f>
        <v>0</v>
      </c>
      <c r="U38" s="251">
        <f t="shared" si="59"/>
        <v>0</v>
      </c>
      <c r="V38" s="251">
        <f t="shared" si="59"/>
        <v>0</v>
      </c>
      <c r="W38" s="251">
        <f t="shared" si="59"/>
        <v>0</v>
      </c>
      <c r="X38" s="251">
        <f t="shared" si="59"/>
        <v>0</v>
      </c>
      <c r="Y38" s="251">
        <f t="shared" si="59"/>
        <v>0</v>
      </c>
      <c r="Z38" s="251">
        <f t="shared" si="59"/>
        <v>0</v>
      </c>
      <c r="AA38" s="251">
        <f t="shared" si="59"/>
        <v>0</v>
      </c>
      <c r="AB38" s="227">
        <f>SUM(P38:AA38)</f>
        <v>0</v>
      </c>
      <c r="AC38" s="54">
        <v>0.03</v>
      </c>
      <c r="AD38" s="60"/>
      <c r="AE38" s="61"/>
      <c r="AF38" s="49">
        <v>0.31</v>
      </c>
      <c r="AG38" s="55">
        <v>0.3</v>
      </c>
      <c r="AH38" s="62">
        <f>((SUM(AC38:AE38)*G38)*AF38)*0.00220462*(1-AG38)</f>
        <v>2.081051049E-2</v>
      </c>
      <c r="AI38" s="226">
        <f>AI42*$AH38</f>
        <v>0</v>
      </c>
      <c r="AJ38" s="226">
        <f t="shared" ref="AJ38:AT38" si="60">AJ42*$AH38</f>
        <v>0</v>
      </c>
      <c r="AK38" s="226">
        <f t="shared" si="60"/>
        <v>0</v>
      </c>
      <c r="AL38" s="226">
        <f t="shared" si="60"/>
        <v>0</v>
      </c>
      <c r="AM38" s="226">
        <f t="shared" si="60"/>
        <v>0</v>
      </c>
      <c r="AN38" s="226">
        <f t="shared" si="60"/>
        <v>0</v>
      </c>
      <c r="AO38" s="226">
        <f t="shared" si="60"/>
        <v>0</v>
      </c>
      <c r="AP38" s="226">
        <f t="shared" si="60"/>
        <v>0</v>
      </c>
      <c r="AQ38" s="226">
        <f t="shared" si="60"/>
        <v>0</v>
      </c>
      <c r="AR38" s="226">
        <f t="shared" si="60"/>
        <v>0</v>
      </c>
      <c r="AS38" s="226">
        <f t="shared" si="60"/>
        <v>0</v>
      </c>
      <c r="AT38" s="226">
        <f t="shared" si="60"/>
        <v>0</v>
      </c>
      <c r="AU38" s="227">
        <f>SUM(AI38:AT38)</f>
        <v>0</v>
      </c>
      <c r="AV38" s="228">
        <f>AU38+AB38</f>
        <v>0</v>
      </c>
    </row>
    <row r="39" spans="1:48" ht="15.6" hidden="1">
      <c r="A39" s="89" t="s">
        <v>73</v>
      </c>
      <c r="B39" s="49" t="s">
        <v>49</v>
      </c>
      <c r="C39" s="50" t="s">
        <v>50</v>
      </c>
      <c r="D39" s="50" t="s">
        <v>51</v>
      </c>
      <c r="E39" s="50" t="s">
        <v>51</v>
      </c>
      <c r="F39" s="49">
        <v>2021</v>
      </c>
      <c r="G39" s="51">
        <v>1450</v>
      </c>
      <c r="H39" s="51">
        <v>4</v>
      </c>
      <c r="I39" s="79">
        <v>2028</v>
      </c>
      <c r="J39" s="53">
        <f>I39+2</f>
        <v>2030</v>
      </c>
      <c r="K39" s="54">
        <v>1.04</v>
      </c>
      <c r="L39" s="49">
        <v>0.31</v>
      </c>
      <c r="M39" s="55">
        <v>0</v>
      </c>
      <c r="N39" s="56">
        <f>((K39*G39)*L39)*0.00220462*(1-M39)</f>
        <v>1.0306157576000001</v>
      </c>
      <c r="O39" s="80"/>
      <c r="P39" s="251">
        <f>P42*$N39</f>
        <v>0</v>
      </c>
      <c r="Q39" s="251">
        <f>Q42*$N39</f>
        <v>0</v>
      </c>
      <c r="R39" s="251">
        <f>R42*$N39</f>
        <v>0</v>
      </c>
      <c r="S39" s="251">
        <f>S42*$N39</f>
        <v>0</v>
      </c>
      <c r="T39" s="251">
        <f t="shared" ref="T39:AA39" si="61">T42*$N39</f>
        <v>0</v>
      </c>
      <c r="U39" s="251">
        <f t="shared" si="61"/>
        <v>0</v>
      </c>
      <c r="V39" s="251">
        <f t="shared" si="61"/>
        <v>0</v>
      </c>
      <c r="W39" s="251">
        <f t="shared" si="61"/>
        <v>0</v>
      </c>
      <c r="X39" s="251">
        <f t="shared" si="61"/>
        <v>0</v>
      </c>
      <c r="Y39" s="251">
        <f t="shared" si="61"/>
        <v>0</v>
      </c>
      <c r="Z39" s="251">
        <f t="shared" si="61"/>
        <v>0</v>
      </c>
      <c r="AA39" s="251">
        <f t="shared" si="61"/>
        <v>0</v>
      </c>
      <c r="AB39" s="227">
        <f>SUM(P39:AA39)</f>
        <v>0</v>
      </c>
      <c r="AC39" s="54">
        <v>0.03</v>
      </c>
      <c r="AD39" s="60"/>
      <c r="AE39" s="61"/>
      <c r="AF39" s="49">
        <v>0.31</v>
      </c>
      <c r="AG39" s="55">
        <v>0.3</v>
      </c>
      <c r="AH39" s="62">
        <f>((SUM(AC39:AE39)*G39)*AF39)*0.00220462*(1-AG39)</f>
        <v>2.081051049E-2</v>
      </c>
      <c r="AI39" s="226">
        <f>AI42*$AH39</f>
        <v>0</v>
      </c>
      <c r="AJ39" s="226">
        <f t="shared" ref="AJ39:AT39" si="62">AJ42*$AH39</f>
        <v>0</v>
      </c>
      <c r="AK39" s="226">
        <f t="shared" si="62"/>
        <v>0</v>
      </c>
      <c r="AL39" s="226">
        <f t="shared" si="62"/>
        <v>0</v>
      </c>
      <c r="AM39" s="226">
        <f t="shared" si="62"/>
        <v>0</v>
      </c>
      <c r="AN39" s="226">
        <f t="shared" si="62"/>
        <v>0</v>
      </c>
      <c r="AO39" s="226">
        <f t="shared" si="62"/>
        <v>0</v>
      </c>
      <c r="AP39" s="226">
        <f t="shared" si="62"/>
        <v>0</v>
      </c>
      <c r="AQ39" s="226">
        <f t="shared" si="62"/>
        <v>0</v>
      </c>
      <c r="AR39" s="226">
        <f t="shared" si="62"/>
        <v>0</v>
      </c>
      <c r="AS39" s="226">
        <f t="shared" si="62"/>
        <v>0</v>
      </c>
      <c r="AT39" s="226">
        <f t="shared" si="62"/>
        <v>0</v>
      </c>
      <c r="AU39" s="227">
        <f>SUM(AI39:AT39)</f>
        <v>0</v>
      </c>
      <c r="AV39" s="228">
        <f>AU39+AB39</f>
        <v>0</v>
      </c>
    </row>
    <row r="40" spans="1:48" ht="15.6" hidden="1">
      <c r="A40" s="89" t="s">
        <v>75</v>
      </c>
      <c r="B40" s="49" t="s">
        <v>52</v>
      </c>
      <c r="C40" s="49" t="s">
        <v>53</v>
      </c>
      <c r="D40" s="50" t="s">
        <v>61</v>
      </c>
      <c r="E40" s="50" t="s">
        <v>62</v>
      </c>
      <c r="F40" s="49">
        <v>2024</v>
      </c>
      <c r="G40" s="51">
        <v>87</v>
      </c>
      <c r="H40" s="51" t="s">
        <v>63</v>
      </c>
      <c r="I40" s="81"/>
      <c r="J40" s="82"/>
      <c r="K40" s="56">
        <v>3.22</v>
      </c>
      <c r="L40" s="49">
        <v>0.39</v>
      </c>
      <c r="M40" s="55">
        <v>0</v>
      </c>
      <c r="N40" s="56">
        <f>((K40*G40)*L40)*0.00220462*(1-M40)</f>
        <v>0.24086487625200007</v>
      </c>
      <c r="O40" s="80"/>
      <c r="P40" s="251">
        <f>P42*$N40*0.66667</f>
        <v>0</v>
      </c>
      <c r="Q40" s="251">
        <f>Q42*$N40*0.66667</f>
        <v>0</v>
      </c>
      <c r="R40" s="251">
        <f>R42*$N40*0.66667</f>
        <v>0</v>
      </c>
      <c r="S40" s="251">
        <f>S42*$N40*0.66667</f>
        <v>0</v>
      </c>
      <c r="T40" s="251">
        <f t="shared" ref="T40:AA40" si="63">T42*$N40*0.66667</f>
        <v>0</v>
      </c>
      <c r="U40" s="251">
        <f t="shared" si="63"/>
        <v>0</v>
      </c>
      <c r="V40" s="251">
        <f t="shared" si="63"/>
        <v>0</v>
      </c>
      <c r="W40" s="251">
        <f t="shared" si="63"/>
        <v>0</v>
      </c>
      <c r="X40" s="251">
        <f t="shared" si="63"/>
        <v>0</v>
      </c>
      <c r="Y40" s="251">
        <f t="shared" si="63"/>
        <v>0</v>
      </c>
      <c r="Z40" s="251">
        <f t="shared" si="63"/>
        <v>0</v>
      </c>
      <c r="AA40" s="251">
        <f t="shared" si="63"/>
        <v>0</v>
      </c>
      <c r="AB40" s="227">
        <f>SUM(P40:AA40)</f>
        <v>0</v>
      </c>
      <c r="AC40" s="83"/>
      <c r="AD40" s="88"/>
      <c r="AE40" s="84">
        <v>1.2999999999999999E-2</v>
      </c>
      <c r="AF40" s="49">
        <v>0.39</v>
      </c>
      <c r="AG40" s="55">
        <v>0</v>
      </c>
      <c r="AH40" s="62">
        <f>((SUM(AC40:AE40)*G40)*AF40)*0.00220462*(1-AG40)</f>
        <v>9.7243583580000007E-4</v>
      </c>
      <c r="AI40" s="226">
        <f>AI42*$AH40*0.66667</f>
        <v>0</v>
      </c>
      <c r="AJ40" s="226">
        <f t="shared" ref="AJ40:AT40" si="64">AJ42*$AH40*0.66667</f>
        <v>0</v>
      </c>
      <c r="AK40" s="226">
        <f t="shared" si="64"/>
        <v>0</v>
      </c>
      <c r="AL40" s="226">
        <f t="shared" si="64"/>
        <v>0</v>
      </c>
      <c r="AM40" s="226">
        <f t="shared" si="64"/>
        <v>0</v>
      </c>
      <c r="AN40" s="226">
        <f t="shared" si="64"/>
        <v>0</v>
      </c>
      <c r="AO40" s="226">
        <f t="shared" si="64"/>
        <v>0</v>
      </c>
      <c r="AP40" s="226">
        <f t="shared" si="64"/>
        <v>0</v>
      </c>
      <c r="AQ40" s="226">
        <f t="shared" si="64"/>
        <v>0</v>
      </c>
      <c r="AR40" s="226">
        <f t="shared" si="64"/>
        <v>0</v>
      </c>
      <c r="AS40" s="226">
        <f t="shared" si="64"/>
        <v>0</v>
      </c>
      <c r="AT40" s="226">
        <f t="shared" si="64"/>
        <v>0</v>
      </c>
      <c r="AU40" s="227">
        <f>SUM(AI40:AT40)</f>
        <v>0</v>
      </c>
      <c r="AV40" s="228">
        <f>AU40+AB40</f>
        <v>0</v>
      </c>
    </row>
    <row r="41" spans="1:48" ht="15.6" hidden="1">
      <c r="A41" s="89" t="s">
        <v>75</v>
      </c>
      <c r="B41" s="49" t="s">
        <v>52</v>
      </c>
      <c r="C41" s="49" t="s">
        <v>53</v>
      </c>
      <c r="D41" s="50" t="s">
        <v>61</v>
      </c>
      <c r="E41" s="50" t="s">
        <v>62</v>
      </c>
      <c r="F41" s="49">
        <v>2024</v>
      </c>
      <c r="G41" s="51">
        <v>87</v>
      </c>
      <c r="H41" s="51" t="s">
        <v>63</v>
      </c>
      <c r="I41" s="81"/>
      <c r="J41" s="82"/>
      <c r="K41" s="56">
        <v>3.22</v>
      </c>
      <c r="L41" s="49">
        <v>0.39</v>
      </c>
      <c r="M41" s="55">
        <v>0</v>
      </c>
      <c r="N41" s="56">
        <f>((K41*G41)*L41)*0.00220462*(1-M41)</f>
        <v>0.24086487625200007</v>
      </c>
      <c r="O41" s="80"/>
      <c r="P41" s="251">
        <f>P42*$N41*0.66667</f>
        <v>0</v>
      </c>
      <c r="Q41" s="251">
        <f>Q42*$N41*0.66667</f>
        <v>0</v>
      </c>
      <c r="R41" s="251">
        <f>R42*$N41*0.66667</f>
        <v>0</v>
      </c>
      <c r="S41" s="251">
        <f>S42*$N41*0.66667</f>
        <v>0</v>
      </c>
      <c r="T41" s="251">
        <f t="shared" ref="T41:AA41" si="65">T42*$N41*0.66667</f>
        <v>0</v>
      </c>
      <c r="U41" s="251">
        <f t="shared" si="65"/>
        <v>0</v>
      </c>
      <c r="V41" s="251">
        <f t="shared" si="65"/>
        <v>0</v>
      </c>
      <c r="W41" s="251">
        <f t="shared" si="65"/>
        <v>0</v>
      </c>
      <c r="X41" s="251">
        <f t="shared" si="65"/>
        <v>0</v>
      </c>
      <c r="Y41" s="251">
        <f t="shared" si="65"/>
        <v>0</v>
      </c>
      <c r="Z41" s="251">
        <f t="shared" si="65"/>
        <v>0</v>
      </c>
      <c r="AA41" s="251">
        <f t="shared" si="65"/>
        <v>0</v>
      </c>
      <c r="AB41" s="227">
        <f>SUM(P41:AA41)</f>
        <v>0</v>
      </c>
      <c r="AC41" s="83"/>
      <c r="AD41" s="88"/>
      <c r="AE41" s="84">
        <v>1.2999999999999999E-2</v>
      </c>
      <c r="AF41" s="49">
        <v>0.39</v>
      </c>
      <c r="AG41" s="55">
        <v>0</v>
      </c>
      <c r="AH41" s="62">
        <f>((SUM(AC41:AE41)*G41)*AF41)*0.00220462*(1-AG41)</f>
        <v>9.7243583580000007E-4</v>
      </c>
      <c r="AI41" s="226">
        <f>AI42*$AH41*0.66667</f>
        <v>0</v>
      </c>
      <c r="AJ41" s="226">
        <f t="shared" ref="AJ41:AT41" si="66">AJ42*$AH41*0.66667</f>
        <v>0</v>
      </c>
      <c r="AK41" s="226">
        <f t="shared" si="66"/>
        <v>0</v>
      </c>
      <c r="AL41" s="226">
        <f t="shared" si="66"/>
        <v>0</v>
      </c>
      <c r="AM41" s="226">
        <f t="shared" si="66"/>
        <v>0</v>
      </c>
      <c r="AN41" s="226">
        <f t="shared" si="66"/>
        <v>0</v>
      </c>
      <c r="AO41" s="226">
        <f t="shared" si="66"/>
        <v>0</v>
      </c>
      <c r="AP41" s="226">
        <f t="shared" si="66"/>
        <v>0</v>
      </c>
      <c r="AQ41" s="226">
        <f t="shared" si="66"/>
        <v>0</v>
      </c>
      <c r="AR41" s="226">
        <f t="shared" si="66"/>
        <v>0</v>
      </c>
      <c r="AS41" s="226">
        <f t="shared" si="66"/>
        <v>0</v>
      </c>
      <c r="AT41" s="226">
        <f t="shared" si="66"/>
        <v>0</v>
      </c>
      <c r="AU41" s="227">
        <f>SUM(AI41:AT41)</f>
        <v>0</v>
      </c>
      <c r="AV41" s="228">
        <f>AU41+AB41</f>
        <v>0</v>
      </c>
    </row>
    <row r="42" spans="1:48" ht="30" hidden="1">
      <c r="A42" s="64" t="s">
        <v>76</v>
      </c>
      <c r="B42" s="65"/>
      <c r="C42" s="65" t="s">
        <v>57</v>
      </c>
      <c r="D42" s="66">
        <v>0.66700000000000004</v>
      </c>
      <c r="E42" s="67"/>
      <c r="F42" s="65"/>
      <c r="G42" s="68"/>
      <c r="H42" s="68"/>
      <c r="I42" s="69"/>
      <c r="J42" s="70"/>
      <c r="K42" s="71"/>
      <c r="L42" s="65"/>
      <c r="M42" s="66"/>
      <c r="N42" s="72"/>
      <c r="O42" s="73" t="s">
        <v>58</v>
      </c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30"/>
      <c r="AC42" s="71"/>
      <c r="AD42" s="76"/>
      <c r="AE42" s="76"/>
      <c r="AF42" s="65"/>
      <c r="AG42" s="66"/>
      <c r="AH42" s="77"/>
      <c r="AI42" s="229">
        <f t="shared" ref="AI42:AT42" si="67">P42</f>
        <v>0</v>
      </c>
      <c r="AJ42" s="229">
        <f t="shared" si="67"/>
        <v>0</v>
      </c>
      <c r="AK42" s="229">
        <f t="shared" si="67"/>
        <v>0</v>
      </c>
      <c r="AL42" s="229">
        <f t="shared" si="67"/>
        <v>0</v>
      </c>
      <c r="AM42" s="229">
        <f t="shared" si="67"/>
        <v>0</v>
      </c>
      <c r="AN42" s="229">
        <f t="shared" si="67"/>
        <v>0</v>
      </c>
      <c r="AO42" s="229">
        <f t="shared" si="67"/>
        <v>0</v>
      </c>
      <c r="AP42" s="229">
        <f t="shared" si="67"/>
        <v>0</v>
      </c>
      <c r="AQ42" s="229">
        <f t="shared" si="67"/>
        <v>0</v>
      </c>
      <c r="AR42" s="229">
        <f t="shared" si="67"/>
        <v>0</v>
      </c>
      <c r="AS42" s="229">
        <f t="shared" si="67"/>
        <v>0</v>
      </c>
      <c r="AT42" s="229">
        <f t="shared" si="67"/>
        <v>0</v>
      </c>
      <c r="AU42" s="230"/>
      <c r="AV42" s="231"/>
    </row>
    <row r="43" spans="1:48" ht="15.6" hidden="1">
      <c r="A43" s="89" t="s">
        <v>75</v>
      </c>
      <c r="B43" s="49" t="s">
        <v>49</v>
      </c>
      <c r="C43" s="50" t="s">
        <v>50</v>
      </c>
      <c r="D43" s="50" t="s">
        <v>65</v>
      </c>
      <c r="E43" s="50" t="s">
        <v>65</v>
      </c>
      <c r="F43" s="49">
        <v>2030</v>
      </c>
      <c r="G43" s="51">
        <v>1450</v>
      </c>
      <c r="H43" s="51" t="s">
        <v>66</v>
      </c>
      <c r="I43" s="81"/>
      <c r="J43" s="82"/>
      <c r="K43" s="54">
        <v>1.04</v>
      </c>
      <c r="L43" s="49">
        <v>0.31</v>
      </c>
      <c r="M43" s="55">
        <v>0</v>
      </c>
      <c r="N43" s="56">
        <f>((K43*G43)*L43)*0.00220462*(1-M43)</f>
        <v>1.0306157576000001</v>
      </c>
      <c r="O43" s="80"/>
      <c r="P43" s="251">
        <f>P47*$N43</f>
        <v>0</v>
      </c>
      <c r="Q43" s="251">
        <f>Q47*$N43</f>
        <v>0</v>
      </c>
      <c r="R43" s="251">
        <f>R47*$N43</f>
        <v>0</v>
      </c>
      <c r="S43" s="251">
        <f>S47*$N43</f>
        <v>0</v>
      </c>
      <c r="T43" s="251">
        <f t="shared" ref="T43:AA43" si="68">T47*$N43</f>
        <v>0</v>
      </c>
      <c r="U43" s="251">
        <f t="shared" si="68"/>
        <v>0</v>
      </c>
      <c r="V43" s="251">
        <f t="shared" si="68"/>
        <v>0</v>
      </c>
      <c r="W43" s="251">
        <f t="shared" si="68"/>
        <v>0</v>
      </c>
      <c r="X43" s="251">
        <f t="shared" si="68"/>
        <v>0</v>
      </c>
      <c r="Y43" s="251">
        <f t="shared" si="68"/>
        <v>0</v>
      </c>
      <c r="Z43" s="251">
        <f t="shared" si="68"/>
        <v>0</v>
      </c>
      <c r="AA43" s="251">
        <f t="shared" si="68"/>
        <v>0</v>
      </c>
      <c r="AB43" s="227">
        <f>SUM(P43:AA43)</f>
        <v>0</v>
      </c>
      <c r="AC43" s="83"/>
      <c r="AD43" s="85">
        <v>5.0000000000000001E-3</v>
      </c>
      <c r="AE43" s="86"/>
      <c r="AF43" s="49">
        <v>0.31</v>
      </c>
      <c r="AG43" s="55">
        <v>0</v>
      </c>
      <c r="AH43" s="62">
        <f>((SUM(AC43:AE43)*G43)*AF43)*0.00220462*(1-AG43)</f>
        <v>4.9548834500000001E-3</v>
      </c>
      <c r="AI43" s="226">
        <f>AI47*$AH43</f>
        <v>0</v>
      </c>
      <c r="AJ43" s="226">
        <f t="shared" ref="AJ43:AT43" si="69">AJ47*$AH43</f>
        <v>0</v>
      </c>
      <c r="AK43" s="226">
        <f t="shared" si="69"/>
        <v>0</v>
      </c>
      <c r="AL43" s="226">
        <f t="shared" si="69"/>
        <v>0</v>
      </c>
      <c r="AM43" s="226">
        <f t="shared" si="69"/>
        <v>0</v>
      </c>
      <c r="AN43" s="226">
        <f t="shared" si="69"/>
        <v>0</v>
      </c>
      <c r="AO43" s="226">
        <f t="shared" si="69"/>
        <v>0</v>
      </c>
      <c r="AP43" s="226">
        <f t="shared" si="69"/>
        <v>0</v>
      </c>
      <c r="AQ43" s="226">
        <f t="shared" si="69"/>
        <v>0</v>
      </c>
      <c r="AR43" s="226">
        <f t="shared" si="69"/>
        <v>0</v>
      </c>
      <c r="AS43" s="226">
        <f t="shared" si="69"/>
        <v>0</v>
      </c>
      <c r="AT43" s="226">
        <f t="shared" si="69"/>
        <v>0</v>
      </c>
      <c r="AU43" s="227">
        <f>SUM(AI43:AT43)</f>
        <v>0</v>
      </c>
      <c r="AV43" s="228">
        <f>AU43+AB43</f>
        <v>0</v>
      </c>
    </row>
    <row r="44" spans="1:48" ht="15.6" hidden="1">
      <c r="A44" s="89" t="s">
        <v>75</v>
      </c>
      <c r="B44" s="49" t="s">
        <v>49</v>
      </c>
      <c r="C44" s="50" t="s">
        <v>50</v>
      </c>
      <c r="D44" s="50" t="s">
        <v>65</v>
      </c>
      <c r="E44" s="50" t="s">
        <v>65</v>
      </c>
      <c r="F44" s="49">
        <v>2030</v>
      </c>
      <c r="G44" s="51">
        <v>1450</v>
      </c>
      <c r="H44" s="51" t="s">
        <v>66</v>
      </c>
      <c r="I44" s="81"/>
      <c r="J44" s="82"/>
      <c r="K44" s="54">
        <v>1.04</v>
      </c>
      <c r="L44" s="49">
        <v>0.31</v>
      </c>
      <c r="M44" s="55">
        <v>0</v>
      </c>
      <c r="N44" s="56">
        <f>((K44*G44)*L44)*0.00220462*(1-M44)</f>
        <v>1.0306157576000001</v>
      </c>
      <c r="O44" s="80"/>
      <c r="P44" s="251">
        <f>P47*$N44</f>
        <v>0</v>
      </c>
      <c r="Q44" s="251">
        <f>Q47*$N44</f>
        <v>0</v>
      </c>
      <c r="R44" s="251">
        <f>R47*$N44</f>
        <v>0</v>
      </c>
      <c r="S44" s="251">
        <f>S47*$N44</f>
        <v>0</v>
      </c>
      <c r="T44" s="251">
        <f t="shared" ref="T44:AA44" si="70">T47*$N44</f>
        <v>0</v>
      </c>
      <c r="U44" s="251">
        <f t="shared" si="70"/>
        <v>0</v>
      </c>
      <c r="V44" s="251">
        <f t="shared" si="70"/>
        <v>0</v>
      </c>
      <c r="W44" s="251">
        <f t="shared" si="70"/>
        <v>0</v>
      </c>
      <c r="X44" s="251">
        <f t="shared" si="70"/>
        <v>0</v>
      </c>
      <c r="Y44" s="251">
        <f t="shared" si="70"/>
        <v>0</v>
      </c>
      <c r="Z44" s="251">
        <f t="shared" si="70"/>
        <v>0</v>
      </c>
      <c r="AA44" s="251">
        <f t="shared" si="70"/>
        <v>0</v>
      </c>
      <c r="AB44" s="227">
        <f>SUM(P44:AA44)</f>
        <v>0</v>
      </c>
      <c r="AC44" s="83"/>
      <c r="AD44" s="85">
        <v>5.0000000000000001E-3</v>
      </c>
      <c r="AE44" s="86"/>
      <c r="AF44" s="49">
        <v>0.31</v>
      </c>
      <c r="AG44" s="55">
        <v>0</v>
      </c>
      <c r="AH44" s="62">
        <f>((SUM(AC44:AE44)*G44)*AF44)*0.00220462*(1-AG44)</f>
        <v>4.9548834500000001E-3</v>
      </c>
      <c r="AI44" s="226">
        <f>AI47*$AH44</f>
        <v>0</v>
      </c>
      <c r="AJ44" s="226">
        <f t="shared" ref="AJ44:AT44" si="71">AJ47*$AH44</f>
        <v>0</v>
      </c>
      <c r="AK44" s="226">
        <f t="shared" si="71"/>
        <v>0</v>
      </c>
      <c r="AL44" s="226">
        <f t="shared" si="71"/>
        <v>0</v>
      </c>
      <c r="AM44" s="226">
        <f t="shared" si="71"/>
        <v>0</v>
      </c>
      <c r="AN44" s="226">
        <f t="shared" si="71"/>
        <v>0</v>
      </c>
      <c r="AO44" s="226">
        <f t="shared" si="71"/>
        <v>0</v>
      </c>
      <c r="AP44" s="226">
        <f t="shared" si="71"/>
        <v>0</v>
      </c>
      <c r="AQ44" s="226">
        <f t="shared" si="71"/>
        <v>0</v>
      </c>
      <c r="AR44" s="226">
        <f t="shared" si="71"/>
        <v>0</v>
      </c>
      <c r="AS44" s="226">
        <f t="shared" si="71"/>
        <v>0</v>
      </c>
      <c r="AT44" s="226">
        <f t="shared" si="71"/>
        <v>0</v>
      </c>
      <c r="AU44" s="227">
        <f>SUM(AI44:AT44)</f>
        <v>0</v>
      </c>
      <c r="AV44" s="228">
        <f>AU44+AB44</f>
        <v>0</v>
      </c>
    </row>
    <row r="45" spans="1:48" ht="15.6" hidden="1">
      <c r="A45" s="89" t="s">
        <v>75</v>
      </c>
      <c r="B45" s="49" t="s">
        <v>52</v>
      </c>
      <c r="C45" s="49" t="s">
        <v>53</v>
      </c>
      <c r="D45" s="50" t="s">
        <v>61</v>
      </c>
      <c r="E45" s="50" t="s">
        <v>62</v>
      </c>
      <c r="F45" s="49">
        <v>2024</v>
      </c>
      <c r="G45" s="51">
        <v>87</v>
      </c>
      <c r="H45" s="51" t="s">
        <v>63</v>
      </c>
      <c r="I45" s="81"/>
      <c r="J45" s="82"/>
      <c r="K45" s="56">
        <v>3.22</v>
      </c>
      <c r="L45" s="49">
        <v>0.39</v>
      </c>
      <c r="M45" s="55">
        <v>0</v>
      </c>
      <c r="N45" s="56">
        <f>((K45*G45)*L45)*0.00220462*(1-M45)</f>
        <v>0.24086487625200007</v>
      </c>
      <c r="O45" s="80"/>
      <c r="P45" s="251">
        <f>P47*$N45*0.66667</f>
        <v>0</v>
      </c>
      <c r="Q45" s="251">
        <f>Q47*$N45*0.66667</f>
        <v>0</v>
      </c>
      <c r="R45" s="251">
        <f>R47*$N45*0.66667</f>
        <v>0</v>
      </c>
      <c r="S45" s="251">
        <f>S47*$N45*0.66667</f>
        <v>0</v>
      </c>
      <c r="T45" s="251">
        <f t="shared" ref="T45:AA45" si="72">T47*$N45*0.66667</f>
        <v>0</v>
      </c>
      <c r="U45" s="251">
        <f t="shared" si="72"/>
        <v>0</v>
      </c>
      <c r="V45" s="251">
        <f t="shared" si="72"/>
        <v>0</v>
      </c>
      <c r="W45" s="251">
        <f t="shared" si="72"/>
        <v>0</v>
      </c>
      <c r="X45" s="251">
        <f t="shared" si="72"/>
        <v>0</v>
      </c>
      <c r="Y45" s="251">
        <f t="shared" si="72"/>
        <v>0</v>
      </c>
      <c r="Z45" s="251">
        <f t="shared" si="72"/>
        <v>0</v>
      </c>
      <c r="AA45" s="251">
        <f t="shared" si="72"/>
        <v>0</v>
      </c>
      <c r="AB45" s="227">
        <f>SUM(P45:AA45)</f>
        <v>0</v>
      </c>
      <c r="AC45" s="83"/>
      <c r="AD45" s="60"/>
      <c r="AE45" s="84">
        <v>1.2999999999999999E-2</v>
      </c>
      <c r="AF45" s="49">
        <v>0.39</v>
      </c>
      <c r="AG45" s="55">
        <v>0</v>
      </c>
      <c r="AH45" s="62">
        <f>((SUM(AC45:AE45)*G45)*AF45)*0.00220462*(1-AG45)</f>
        <v>9.7243583580000007E-4</v>
      </c>
      <c r="AI45" s="226">
        <f>AI47*$AH45*0.66667</f>
        <v>0</v>
      </c>
      <c r="AJ45" s="226">
        <f t="shared" ref="AJ45:AT45" si="73">AJ47*$AH45*0.66667</f>
        <v>0</v>
      </c>
      <c r="AK45" s="226">
        <f t="shared" si="73"/>
        <v>0</v>
      </c>
      <c r="AL45" s="226">
        <f t="shared" si="73"/>
        <v>0</v>
      </c>
      <c r="AM45" s="226">
        <f t="shared" si="73"/>
        <v>0</v>
      </c>
      <c r="AN45" s="226">
        <f t="shared" si="73"/>
        <v>0</v>
      </c>
      <c r="AO45" s="226">
        <f t="shared" si="73"/>
        <v>0</v>
      </c>
      <c r="AP45" s="226">
        <f t="shared" si="73"/>
        <v>0</v>
      </c>
      <c r="AQ45" s="226">
        <f t="shared" si="73"/>
        <v>0</v>
      </c>
      <c r="AR45" s="226">
        <f t="shared" si="73"/>
        <v>0</v>
      </c>
      <c r="AS45" s="226">
        <f t="shared" si="73"/>
        <v>0</v>
      </c>
      <c r="AT45" s="226">
        <f t="shared" si="73"/>
        <v>0</v>
      </c>
      <c r="AU45" s="227">
        <f>SUM(AI45:AT45)</f>
        <v>0</v>
      </c>
      <c r="AV45" s="228">
        <f>AU45+AB45</f>
        <v>0</v>
      </c>
    </row>
    <row r="46" spans="1:48" ht="15.6" hidden="1">
      <c r="A46" s="89" t="s">
        <v>75</v>
      </c>
      <c r="B46" s="49" t="s">
        <v>52</v>
      </c>
      <c r="C46" s="49" t="s">
        <v>53</v>
      </c>
      <c r="D46" s="50" t="s">
        <v>61</v>
      </c>
      <c r="E46" s="50" t="s">
        <v>62</v>
      </c>
      <c r="F46" s="49">
        <v>2024</v>
      </c>
      <c r="G46" s="51">
        <v>87</v>
      </c>
      <c r="H46" s="51" t="s">
        <v>63</v>
      </c>
      <c r="I46" s="81"/>
      <c r="J46" s="82"/>
      <c r="K46" s="56">
        <v>3.22</v>
      </c>
      <c r="L46" s="49">
        <v>0.39</v>
      </c>
      <c r="M46" s="55">
        <v>0</v>
      </c>
      <c r="N46" s="56">
        <f>((K46*G46)*L46)*0.00220462*(1-M46)</f>
        <v>0.24086487625200007</v>
      </c>
      <c r="O46" s="80"/>
      <c r="P46" s="251">
        <f>P47*$N46*0.66667</f>
        <v>0</v>
      </c>
      <c r="Q46" s="251">
        <f>Q47*$N46*0.66667</f>
        <v>0</v>
      </c>
      <c r="R46" s="251">
        <f>R47*$N46*0.66667</f>
        <v>0</v>
      </c>
      <c r="S46" s="251">
        <f>S47*$N46*0.66667</f>
        <v>0</v>
      </c>
      <c r="T46" s="251">
        <f t="shared" ref="T46:AA46" si="74">T47*$N46*0.66667</f>
        <v>0</v>
      </c>
      <c r="U46" s="251">
        <f t="shared" si="74"/>
        <v>0</v>
      </c>
      <c r="V46" s="251">
        <f t="shared" si="74"/>
        <v>0</v>
      </c>
      <c r="W46" s="251">
        <f t="shared" si="74"/>
        <v>0</v>
      </c>
      <c r="X46" s="251">
        <f t="shared" si="74"/>
        <v>0</v>
      </c>
      <c r="Y46" s="251">
        <f t="shared" si="74"/>
        <v>0</v>
      </c>
      <c r="Z46" s="251">
        <f t="shared" si="74"/>
        <v>0</v>
      </c>
      <c r="AA46" s="251">
        <f t="shared" si="74"/>
        <v>0</v>
      </c>
      <c r="AB46" s="227">
        <f>SUM(P46:AA46)</f>
        <v>0</v>
      </c>
      <c r="AC46" s="83"/>
      <c r="AD46" s="60"/>
      <c r="AE46" s="84">
        <v>1.2999999999999999E-2</v>
      </c>
      <c r="AF46" s="49">
        <v>0.39</v>
      </c>
      <c r="AG46" s="55">
        <v>0</v>
      </c>
      <c r="AH46" s="62">
        <f>((SUM(AC46:AE46)*G46)*AF46)*0.00220462*(1-AG46)</f>
        <v>9.7243583580000007E-4</v>
      </c>
      <c r="AI46" s="226">
        <f>AI47*$AH46*0.66667</f>
        <v>0</v>
      </c>
      <c r="AJ46" s="226">
        <f t="shared" ref="AJ46:AT46" si="75">AJ47*$AH46*0.66667</f>
        <v>0</v>
      </c>
      <c r="AK46" s="226">
        <f t="shared" si="75"/>
        <v>0</v>
      </c>
      <c r="AL46" s="226">
        <f t="shared" si="75"/>
        <v>0</v>
      </c>
      <c r="AM46" s="226">
        <f t="shared" si="75"/>
        <v>0</v>
      </c>
      <c r="AN46" s="226">
        <f t="shared" si="75"/>
        <v>0</v>
      </c>
      <c r="AO46" s="226">
        <f t="shared" si="75"/>
        <v>0</v>
      </c>
      <c r="AP46" s="226">
        <f t="shared" si="75"/>
        <v>0</v>
      </c>
      <c r="AQ46" s="226">
        <f t="shared" si="75"/>
        <v>0</v>
      </c>
      <c r="AR46" s="226">
        <f t="shared" si="75"/>
        <v>0</v>
      </c>
      <c r="AS46" s="226">
        <f t="shared" si="75"/>
        <v>0</v>
      </c>
      <c r="AT46" s="226">
        <f t="shared" si="75"/>
        <v>0</v>
      </c>
      <c r="AU46" s="227">
        <f>SUM(AI46:AT46)</f>
        <v>0</v>
      </c>
      <c r="AV46" s="228">
        <f>AU46+AB46</f>
        <v>0</v>
      </c>
    </row>
    <row r="47" spans="1:48" ht="30" hidden="1">
      <c r="A47" s="64" t="s">
        <v>77</v>
      </c>
      <c r="B47" s="65"/>
      <c r="C47" s="65" t="s">
        <v>57</v>
      </c>
      <c r="D47" s="66">
        <v>0.66700000000000004</v>
      </c>
      <c r="E47" s="67"/>
      <c r="F47" s="65"/>
      <c r="G47" s="68"/>
      <c r="H47" s="68"/>
      <c r="I47" s="69"/>
      <c r="J47" s="70"/>
      <c r="K47" s="71"/>
      <c r="L47" s="65"/>
      <c r="M47" s="66"/>
      <c r="N47" s="72"/>
      <c r="O47" s="73" t="s">
        <v>58</v>
      </c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30"/>
      <c r="AC47" s="71"/>
      <c r="AD47" s="76"/>
      <c r="AE47" s="76"/>
      <c r="AF47" s="65"/>
      <c r="AG47" s="66"/>
      <c r="AH47" s="77"/>
      <c r="AI47" s="229">
        <f t="shared" ref="AI47:AT47" si="76">P47</f>
        <v>0</v>
      </c>
      <c r="AJ47" s="229">
        <f t="shared" si="76"/>
        <v>0</v>
      </c>
      <c r="AK47" s="229">
        <f t="shared" si="76"/>
        <v>0</v>
      </c>
      <c r="AL47" s="229">
        <f t="shared" si="76"/>
        <v>0</v>
      </c>
      <c r="AM47" s="229">
        <f t="shared" si="76"/>
        <v>0</v>
      </c>
      <c r="AN47" s="229">
        <f t="shared" si="76"/>
        <v>0</v>
      </c>
      <c r="AO47" s="229">
        <f t="shared" si="76"/>
        <v>0</v>
      </c>
      <c r="AP47" s="229">
        <f t="shared" si="76"/>
        <v>0</v>
      </c>
      <c r="AQ47" s="229">
        <f t="shared" si="76"/>
        <v>0</v>
      </c>
      <c r="AR47" s="229">
        <f t="shared" si="76"/>
        <v>0</v>
      </c>
      <c r="AS47" s="229">
        <f t="shared" si="76"/>
        <v>0</v>
      </c>
      <c r="AT47" s="229">
        <f t="shared" si="76"/>
        <v>0</v>
      </c>
      <c r="AU47" s="230"/>
      <c r="AV47" s="231"/>
    </row>
    <row r="48" spans="1:48" ht="15.6">
      <c r="A48" s="90" t="s">
        <v>78</v>
      </c>
      <c r="B48" s="49" t="s">
        <v>49</v>
      </c>
      <c r="C48" s="50" t="s">
        <v>50</v>
      </c>
      <c r="D48" s="50" t="s">
        <v>51</v>
      </c>
      <c r="E48" s="50" t="s">
        <v>51</v>
      </c>
      <c r="F48" s="49">
        <v>2021</v>
      </c>
      <c r="G48" s="51">
        <v>1450</v>
      </c>
      <c r="H48" s="51">
        <v>4</v>
      </c>
      <c r="I48" s="52">
        <v>2028</v>
      </c>
      <c r="J48" s="53">
        <f>I48+2</f>
        <v>2030</v>
      </c>
      <c r="K48" s="54">
        <v>1.04</v>
      </c>
      <c r="L48" s="49">
        <v>0.31</v>
      </c>
      <c r="M48" s="55">
        <v>0</v>
      </c>
      <c r="N48" s="56">
        <f>((K48*G48)*L48)*0.00220462*(1-M48)</f>
        <v>1.0306157576000001</v>
      </c>
      <c r="O48" s="57"/>
      <c r="P48" s="251">
        <f>P52*$N48</f>
        <v>3607.1551516000004</v>
      </c>
      <c r="Q48" s="251">
        <f>Q52*$N48</f>
        <v>3091.8472728000002</v>
      </c>
      <c r="R48" s="251">
        <f>R52*$N48</f>
        <v>3607.1551516000004</v>
      </c>
      <c r="S48" s="251">
        <f>S52*$N48</f>
        <v>2318.8854546000002</v>
      </c>
      <c r="T48" s="251">
        <f t="shared" ref="T48:AA48" si="77">T52*$N48</f>
        <v>2061.2315152000001</v>
      </c>
      <c r="U48" s="251">
        <f t="shared" si="77"/>
        <v>4122.4630304000002</v>
      </c>
      <c r="V48" s="251">
        <f t="shared" si="77"/>
        <v>4380.1169698000003</v>
      </c>
      <c r="W48" s="251">
        <f t="shared" si="77"/>
        <v>4122.4630304000002</v>
      </c>
      <c r="X48" s="251">
        <f t="shared" si="77"/>
        <v>3607.1551516000004</v>
      </c>
      <c r="Y48" s="251">
        <f t="shared" si="77"/>
        <v>2576.5393940000004</v>
      </c>
      <c r="Z48" s="251">
        <f t="shared" si="77"/>
        <v>2576.5393940000004</v>
      </c>
      <c r="AA48" s="251">
        <f t="shared" si="77"/>
        <v>2576.5393940000004</v>
      </c>
      <c r="AB48" s="227">
        <f>SUM(P48:AA48)</f>
        <v>38648.090910000006</v>
      </c>
      <c r="AC48" s="54">
        <v>0.03</v>
      </c>
      <c r="AD48" s="60"/>
      <c r="AE48" s="61"/>
      <c r="AF48" s="49">
        <v>0.31</v>
      </c>
      <c r="AG48" s="55">
        <v>0.3</v>
      </c>
      <c r="AH48" s="62">
        <f>((SUM(AC48:AE48)*G48)*AF48)*0.00220462*(1-AG48)</f>
        <v>2.081051049E-2</v>
      </c>
      <c r="AI48" s="226">
        <f>AI52*$AH48</f>
        <v>72.836786715000002</v>
      </c>
      <c r="AJ48" s="226">
        <f t="shared" ref="AJ48:AT48" si="78">AJ52*$AH48</f>
        <v>62.431531469999996</v>
      </c>
      <c r="AK48" s="226">
        <f t="shared" si="78"/>
        <v>72.836786715000002</v>
      </c>
      <c r="AL48" s="226">
        <f t="shared" si="78"/>
        <v>46.8236486025</v>
      </c>
      <c r="AM48" s="226">
        <f t="shared" si="78"/>
        <v>41.621020979999997</v>
      </c>
      <c r="AN48" s="226">
        <f t="shared" si="78"/>
        <v>83.242041959999995</v>
      </c>
      <c r="AO48" s="226">
        <f t="shared" si="78"/>
        <v>88.444669582499998</v>
      </c>
      <c r="AP48" s="226">
        <f t="shared" si="78"/>
        <v>83.242041959999995</v>
      </c>
      <c r="AQ48" s="226">
        <f t="shared" si="78"/>
        <v>72.836786715000002</v>
      </c>
      <c r="AR48" s="226">
        <f t="shared" si="78"/>
        <v>52.026276224999997</v>
      </c>
      <c r="AS48" s="226">
        <f t="shared" si="78"/>
        <v>52.026276224999997</v>
      </c>
      <c r="AT48" s="226">
        <f t="shared" si="78"/>
        <v>52.026276224999997</v>
      </c>
      <c r="AU48" s="227">
        <f>SUM(AI48:AT48)</f>
        <v>780.39414337499989</v>
      </c>
      <c r="AV48" s="228">
        <f>AU48+AB48</f>
        <v>39428.485053375007</v>
      </c>
    </row>
    <row r="49" spans="1:48" ht="15.6">
      <c r="A49" s="90" t="s">
        <v>78</v>
      </c>
      <c r="B49" s="49" t="s">
        <v>49</v>
      </c>
      <c r="C49" s="50" t="s">
        <v>50</v>
      </c>
      <c r="D49" s="50" t="s">
        <v>51</v>
      </c>
      <c r="E49" s="50" t="s">
        <v>51</v>
      </c>
      <c r="F49" s="49">
        <v>2021</v>
      </c>
      <c r="G49" s="51">
        <v>1450</v>
      </c>
      <c r="H49" s="51">
        <v>4</v>
      </c>
      <c r="I49" s="52">
        <v>2028</v>
      </c>
      <c r="J49" s="53">
        <f>I49+2</f>
        <v>2030</v>
      </c>
      <c r="K49" s="54">
        <v>1.04</v>
      </c>
      <c r="L49" s="49">
        <v>0.31</v>
      </c>
      <c r="M49" s="55">
        <v>0</v>
      </c>
      <c r="N49" s="56">
        <f>((K49*G49)*L49)*0.00220462*(1-M49)</f>
        <v>1.0306157576000001</v>
      </c>
      <c r="O49" s="57"/>
      <c r="P49" s="251">
        <f>P52*$N49</f>
        <v>3607.1551516000004</v>
      </c>
      <c r="Q49" s="251">
        <f>Q52*$N49</f>
        <v>3091.8472728000002</v>
      </c>
      <c r="R49" s="251">
        <f>R52*$N49</f>
        <v>3607.1551516000004</v>
      </c>
      <c r="S49" s="251">
        <f>S52*$N49</f>
        <v>2318.8854546000002</v>
      </c>
      <c r="T49" s="251">
        <f t="shared" ref="T49:AA49" si="79">T52*$N49</f>
        <v>2061.2315152000001</v>
      </c>
      <c r="U49" s="251">
        <f t="shared" si="79"/>
        <v>4122.4630304000002</v>
      </c>
      <c r="V49" s="251">
        <f t="shared" si="79"/>
        <v>4380.1169698000003</v>
      </c>
      <c r="W49" s="251">
        <f t="shared" si="79"/>
        <v>4122.4630304000002</v>
      </c>
      <c r="X49" s="251">
        <f t="shared" si="79"/>
        <v>3607.1551516000004</v>
      </c>
      <c r="Y49" s="251">
        <f t="shared" si="79"/>
        <v>2576.5393940000004</v>
      </c>
      <c r="Z49" s="251">
        <f t="shared" si="79"/>
        <v>2576.5393940000004</v>
      </c>
      <c r="AA49" s="251">
        <f t="shared" si="79"/>
        <v>2576.5393940000004</v>
      </c>
      <c r="AB49" s="227">
        <f>SUM(P49:AA49)</f>
        <v>38648.090910000006</v>
      </c>
      <c r="AC49" s="54">
        <v>0.03</v>
      </c>
      <c r="AD49" s="60"/>
      <c r="AE49" s="61"/>
      <c r="AF49" s="49">
        <v>0.31</v>
      </c>
      <c r="AG49" s="55">
        <v>0.3</v>
      </c>
      <c r="AH49" s="62">
        <f>((SUM(AC49:AE49)*G49)*AF49)*0.00220462*(1-AG49)</f>
        <v>2.081051049E-2</v>
      </c>
      <c r="AI49" s="226">
        <f>AI52*$AH49</f>
        <v>72.836786715000002</v>
      </c>
      <c r="AJ49" s="226">
        <f t="shared" ref="AJ49:AT49" si="80">AJ52*$AH49</f>
        <v>62.431531469999996</v>
      </c>
      <c r="AK49" s="226">
        <f t="shared" si="80"/>
        <v>72.836786715000002</v>
      </c>
      <c r="AL49" s="226">
        <f t="shared" si="80"/>
        <v>46.8236486025</v>
      </c>
      <c r="AM49" s="226">
        <f t="shared" si="80"/>
        <v>41.621020979999997</v>
      </c>
      <c r="AN49" s="226">
        <f t="shared" si="80"/>
        <v>83.242041959999995</v>
      </c>
      <c r="AO49" s="226">
        <f t="shared" si="80"/>
        <v>88.444669582499998</v>
      </c>
      <c r="AP49" s="226">
        <f t="shared" si="80"/>
        <v>83.242041959999995</v>
      </c>
      <c r="AQ49" s="226">
        <f t="shared" si="80"/>
        <v>72.836786715000002</v>
      </c>
      <c r="AR49" s="226">
        <f t="shared" si="80"/>
        <v>52.026276224999997</v>
      </c>
      <c r="AS49" s="226">
        <f t="shared" si="80"/>
        <v>52.026276224999997</v>
      </c>
      <c r="AT49" s="226">
        <f t="shared" si="80"/>
        <v>52.026276224999997</v>
      </c>
      <c r="AU49" s="227">
        <f>SUM(AI49:AT49)</f>
        <v>780.39414337499989</v>
      </c>
      <c r="AV49" s="228">
        <f>AU49+AB49</f>
        <v>39428.485053375007</v>
      </c>
    </row>
    <row r="50" spans="1:48" ht="15.6">
      <c r="A50" s="90" t="s">
        <v>78</v>
      </c>
      <c r="B50" s="49" t="s">
        <v>52</v>
      </c>
      <c r="C50" s="49" t="s">
        <v>53</v>
      </c>
      <c r="D50" s="50" t="s">
        <v>54</v>
      </c>
      <c r="E50" s="50" t="s">
        <v>55</v>
      </c>
      <c r="F50" s="49">
        <v>2009</v>
      </c>
      <c r="G50" s="51">
        <v>87</v>
      </c>
      <c r="H50" s="51">
        <v>2</v>
      </c>
      <c r="I50" s="52">
        <v>2024</v>
      </c>
      <c r="J50" s="53">
        <f>I50+2</f>
        <v>2026</v>
      </c>
      <c r="K50" s="54">
        <v>4.0199999999999996</v>
      </c>
      <c r="L50" s="49">
        <v>0.39</v>
      </c>
      <c r="M50" s="55">
        <v>0.1</v>
      </c>
      <c r="N50" s="56">
        <f>((K50*G50)*L50)*0.00220462*(1-M50)</f>
        <v>0.27063637337879998</v>
      </c>
      <c r="O50" s="57"/>
      <c r="P50" s="251">
        <f>P52*$N50*0.66667</f>
        <v>631.48802864155607</v>
      </c>
      <c r="Q50" s="251">
        <f>Q52*$N50*0.66667</f>
        <v>541.27545312133373</v>
      </c>
      <c r="R50" s="251">
        <f>R52*$N50*0.66667</f>
        <v>631.48802864155607</v>
      </c>
      <c r="S50" s="251">
        <f>S52*$N50*0.66667</f>
        <v>405.95658984100027</v>
      </c>
      <c r="T50" s="251">
        <f t="shared" ref="T50:AA50" si="81">T52*$N50*0.66667</f>
        <v>360.85030208088915</v>
      </c>
      <c r="U50" s="251">
        <f t="shared" si="81"/>
        <v>721.7006041617783</v>
      </c>
      <c r="V50" s="251">
        <f t="shared" si="81"/>
        <v>766.80689192188936</v>
      </c>
      <c r="W50" s="251">
        <f t="shared" si="81"/>
        <v>721.7006041617783</v>
      </c>
      <c r="X50" s="251">
        <f t="shared" si="81"/>
        <v>631.48802864155607</v>
      </c>
      <c r="Y50" s="251">
        <f t="shared" si="81"/>
        <v>451.0628776011115</v>
      </c>
      <c r="Z50" s="251">
        <f t="shared" si="81"/>
        <v>451.0628776011115</v>
      </c>
      <c r="AA50" s="251">
        <f t="shared" si="81"/>
        <v>451.0628776011115</v>
      </c>
      <c r="AB50" s="227">
        <f>SUM(P50:AA50)</f>
        <v>6765.9431640166731</v>
      </c>
      <c r="AC50" s="54">
        <v>0.17</v>
      </c>
      <c r="AD50" s="60"/>
      <c r="AE50" s="60"/>
      <c r="AF50" s="49">
        <v>0.39</v>
      </c>
      <c r="AG50" s="55">
        <v>0.3</v>
      </c>
      <c r="AH50" s="62">
        <f>((SUM(AC50:AE50)*G50)*AF50)*0.00220462*(1-AG50)</f>
        <v>8.9015280354000012E-3</v>
      </c>
      <c r="AI50" s="226">
        <f>AI52*$AH50*0.66667</f>
        <v>20.770335933760414</v>
      </c>
      <c r="AJ50" s="226">
        <f t="shared" ref="AJ50:AT50" si="82">AJ52*$AH50*0.66667</f>
        <v>17.803145086080356</v>
      </c>
      <c r="AK50" s="226">
        <f t="shared" si="82"/>
        <v>20.770335933760414</v>
      </c>
      <c r="AL50" s="226">
        <f t="shared" si="82"/>
        <v>13.352358814560267</v>
      </c>
      <c r="AM50" s="226">
        <f t="shared" si="82"/>
        <v>11.868763390720238</v>
      </c>
      <c r="AN50" s="226">
        <f t="shared" si="82"/>
        <v>23.737526781440476</v>
      </c>
      <c r="AO50" s="226">
        <f t="shared" si="82"/>
        <v>25.221122205280505</v>
      </c>
      <c r="AP50" s="226">
        <f t="shared" si="82"/>
        <v>23.737526781440476</v>
      </c>
      <c r="AQ50" s="226">
        <f t="shared" si="82"/>
        <v>20.770335933760414</v>
      </c>
      <c r="AR50" s="226">
        <f t="shared" si="82"/>
        <v>14.835954238400296</v>
      </c>
      <c r="AS50" s="226">
        <f t="shared" si="82"/>
        <v>14.835954238400296</v>
      </c>
      <c r="AT50" s="226">
        <f t="shared" si="82"/>
        <v>14.835954238400296</v>
      </c>
      <c r="AU50" s="227">
        <f>SUM(AI50:AT50)</f>
        <v>222.53931357600442</v>
      </c>
      <c r="AV50" s="228">
        <f>AU50+AB50</f>
        <v>6988.4824775926772</v>
      </c>
    </row>
    <row r="51" spans="1:48" ht="15.6">
      <c r="A51" s="90" t="s">
        <v>78</v>
      </c>
      <c r="B51" s="49" t="s">
        <v>52</v>
      </c>
      <c r="C51" s="49" t="s">
        <v>53</v>
      </c>
      <c r="D51" s="50" t="s">
        <v>54</v>
      </c>
      <c r="E51" s="50" t="s">
        <v>55</v>
      </c>
      <c r="F51" s="49">
        <v>2009</v>
      </c>
      <c r="G51" s="51">
        <v>87</v>
      </c>
      <c r="H51" s="51">
        <v>2</v>
      </c>
      <c r="I51" s="52">
        <v>2024</v>
      </c>
      <c r="J51" s="53">
        <f>I51+2</f>
        <v>2026</v>
      </c>
      <c r="K51" s="54">
        <v>4.0199999999999996</v>
      </c>
      <c r="L51" s="49">
        <v>0.39</v>
      </c>
      <c r="M51" s="55">
        <v>0.1</v>
      </c>
      <c r="N51" s="56">
        <f>((K51*G51)*L51)*0.00220462*(1-M51)</f>
        <v>0.27063637337879998</v>
      </c>
      <c r="O51" s="57"/>
      <c r="P51" s="251">
        <f>P52*$N51*0.66667</f>
        <v>631.48802864155607</v>
      </c>
      <c r="Q51" s="251">
        <f>Q52*$N51*0.66667</f>
        <v>541.27545312133373</v>
      </c>
      <c r="R51" s="251">
        <f>R52*$N51*0.66667</f>
        <v>631.48802864155607</v>
      </c>
      <c r="S51" s="251">
        <f>S52*$N51*0.66667</f>
        <v>405.95658984100027</v>
      </c>
      <c r="T51" s="251">
        <f t="shared" ref="T51:AA51" si="83">T52*$N51*0.66667</f>
        <v>360.85030208088915</v>
      </c>
      <c r="U51" s="251">
        <f t="shared" si="83"/>
        <v>721.7006041617783</v>
      </c>
      <c r="V51" s="251">
        <f t="shared" si="83"/>
        <v>766.80689192188936</v>
      </c>
      <c r="W51" s="251">
        <f t="shared" si="83"/>
        <v>721.7006041617783</v>
      </c>
      <c r="X51" s="251">
        <f t="shared" si="83"/>
        <v>631.48802864155607</v>
      </c>
      <c r="Y51" s="251">
        <f t="shared" si="83"/>
        <v>451.0628776011115</v>
      </c>
      <c r="Z51" s="251">
        <f t="shared" si="83"/>
        <v>451.0628776011115</v>
      </c>
      <c r="AA51" s="251">
        <f t="shared" si="83"/>
        <v>451.0628776011115</v>
      </c>
      <c r="AB51" s="227">
        <f>SUM(P51:AA51)</f>
        <v>6765.9431640166731</v>
      </c>
      <c r="AC51" s="54">
        <v>0.17</v>
      </c>
      <c r="AD51" s="60"/>
      <c r="AE51" s="60"/>
      <c r="AF51" s="49">
        <v>0.39</v>
      </c>
      <c r="AG51" s="55">
        <v>0.3</v>
      </c>
      <c r="AH51" s="62">
        <f>((SUM(AC51:AE51)*G51)*AF51)*0.00220462*(1-AG51)</f>
        <v>8.9015280354000012E-3</v>
      </c>
      <c r="AI51" s="226">
        <f>AI52*$AH51*0.66667</f>
        <v>20.770335933760414</v>
      </c>
      <c r="AJ51" s="226">
        <f t="shared" ref="AJ51:AT51" si="84">AJ52*$AH51*0.66667</f>
        <v>17.803145086080356</v>
      </c>
      <c r="AK51" s="226">
        <f t="shared" si="84"/>
        <v>20.770335933760414</v>
      </c>
      <c r="AL51" s="226">
        <f t="shared" si="84"/>
        <v>13.352358814560267</v>
      </c>
      <c r="AM51" s="226">
        <f t="shared" si="84"/>
        <v>11.868763390720238</v>
      </c>
      <c r="AN51" s="226">
        <f t="shared" si="84"/>
        <v>23.737526781440476</v>
      </c>
      <c r="AO51" s="226">
        <f t="shared" si="84"/>
        <v>25.221122205280505</v>
      </c>
      <c r="AP51" s="226">
        <f t="shared" si="84"/>
        <v>23.737526781440476</v>
      </c>
      <c r="AQ51" s="226">
        <f t="shared" si="84"/>
        <v>20.770335933760414</v>
      </c>
      <c r="AR51" s="226">
        <f t="shared" si="84"/>
        <v>14.835954238400296</v>
      </c>
      <c r="AS51" s="226">
        <f t="shared" si="84"/>
        <v>14.835954238400296</v>
      </c>
      <c r="AT51" s="226">
        <f t="shared" si="84"/>
        <v>14.835954238400296</v>
      </c>
      <c r="AU51" s="227">
        <f>SUM(AI51:AT51)</f>
        <v>222.53931357600442</v>
      </c>
      <c r="AV51" s="228">
        <f>AU51+AB51</f>
        <v>6988.4824775926772</v>
      </c>
    </row>
    <row r="52" spans="1:48" ht="30">
      <c r="A52" s="64" t="s">
        <v>79</v>
      </c>
      <c r="B52" s="65"/>
      <c r="C52" s="65" t="s">
        <v>57</v>
      </c>
      <c r="D52" s="66">
        <v>0.66700000000000004</v>
      </c>
      <c r="E52" s="67"/>
      <c r="F52" s="65"/>
      <c r="G52" s="68"/>
      <c r="H52" s="68"/>
      <c r="I52" s="69"/>
      <c r="J52" s="70"/>
      <c r="K52" s="71"/>
      <c r="L52" s="65"/>
      <c r="M52" s="66"/>
      <c r="N52" s="72"/>
      <c r="O52" s="73" t="s">
        <v>58</v>
      </c>
      <c r="P52" s="229">
        <v>3500</v>
      </c>
      <c r="Q52" s="229">
        <v>3000</v>
      </c>
      <c r="R52" s="229">
        <v>3500</v>
      </c>
      <c r="S52" s="229">
        <v>2250</v>
      </c>
      <c r="T52" s="229">
        <v>2000</v>
      </c>
      <c r="U52" s="229">
        <v>4000</v>
      </c>
      <c r="V52" s="229">
        <v>4250</v>
      </c>
      <c r="W52" s="229">
        <v>4000</v>
      </c>
      <c r="X52" s="229">
        <v>3500</v>
      </c>
      <c r="Y52" s="229">
        <v>2500</v>
      </c>
      <c r="Z52" s="229">
        <v>2500</v>
      </c>
      <c r="AA52" s="229">
        <v>2500</v>
      </c>
      <c r="AB52" s="230"/>
      <c r="AC52" s="71"/>
      <c r="AD52" s="76"/>
      <c r="AE52" s="76"/>
      <c r="AF52" s="65"/>
      <c r="AG52" s="66"/>
      <c r="AH52" s="77"/>
      <c r="AI52" s="229">
        <f t="shared" ref="AI52:AT52" si="85">P52</f>
        <v>3500</v>
      </c>
      <c r="AJ52" s="229">
        <f t="shared" si="85"/>
        <v>3000</v>
      </c>
      <c r="AK52" s="229">
        <f t="shared" si="85"/>
        <v>3500</v>
      </c>
      <c r="AL52" s="229">
        <f t="shared" si="85"/>
        <v>2250</v>
      </c>
      <c r="AM52" s="229">
        <f t="shared" si="85"/>
        <v>2000</v>
      </c>
      <c r="AN52" s="229">
        <f t="shared" si="85"/>
        <v>4000</v>
      </c>
      <c r="AO52" s="229">
        <f t="shared" si="85"/>
        <v>4250</v>
      </c>
      <c r="AP52" s="229">
        <f t="shared" si="85"/>
        <v>4000</v>
      </c>
      <c r="AQ52" s="229">
        <f t="shared" si="85"/>
        <v>3500</v>
      </c>
      <c r="AR52" s="229">
        <f t="shared" si="85"/>
        <v>2500</v>
      </c>
      <c r="AS52" s="229">
        <f t="shared" si="85"/>
        <v>2500</v>
      </c>
      <c r="AT52" s="229">
        <f t="shared" si="85"/>
        <v>2500</v>
      </c>
      <c r="AU52" s="230"/>
      <c r="AV52" s="231"/>
    </row>
    <row r="53" spans="1:48" ht="15.6" hidden="1">
      <c r="A53" s="90" t="s">
        <v>78</v>
      </c>
      <c r="B53" s="49" t="s">
        <v>49</v>
      </c>
      <c r="C53" s="50" t="s">
        <v>50</v>
      </c>
      <c r="D53" s="50" t="s">
        <v>51</v>
      </c>
      <c r="E53" s="50" t="s">
        <v>51</v>
      </c>
      <c r="F53" s="49">
        <v>2021</v>
      </c>
      <c r="G53" s="51">
        <v>1450</v>
      </c>
      <c r="H53" s="51">
        <v>4</v>
      </c>
      <c r="I53" s="79">
        <v>2028</v>
      </c>
      <c r="J53" s="53">
        <f>I53+2</f>
        <v>2030</v>
      </c>
      <c r="K53" s="54">
        <v>1.04</v>
      </c>
      <c r="L53" s="49">
        <v>0.31</v>
      </c>
      <c r="M53" s="55">
        <v>0</v>
      </c>
      <c r="N53" s="56">
        <f>((K53*G53)*L53)*0.00220462*(1-M53)</f>
        <v>1.0306157576000001</v>
      </c>
      <c r="O53" s="80"/>
      <c r="P53" s="251">
        <f>P57*$N53</f>
        <v>0</v>
      </c>
      <c r="Q53" s="251">
        <f>Q57*$N53</f>
        <v>0</v>
      </c>
      <c r="R53" s="251">
        <f>R57*$N53</f>
        <v>0</v>
      </c>
      <c r="S53" s="251">
        <f>S57*$N53</f>
        <v>0</v>
      </c>
      <c r="T53" s="251">
        <f t="shared" ref="T53:AA53" si="86">T57*$N53</f>
        <v>0</v>
      </c>
      <c r="U53" s="251">
        <f t="shared" si="86"/>
        <v>0</v>
      </c>
      <c r="V53" s="251">
        <f t="shared" si="86"/>
        <v>0</v>
      </c>
      <c r="W53" s="251">
        <f t="shared" si="86"/>
        <v>0</v>
      </c>
      <c r="X53" s="251">
        <f t="shared" si="86"/>
        <v>0</v>
      </c>
      <c r="Y53" s="251">
        <f t="shared" si="86"/>
        <v>0</v>
      </c>
      <c r="Z53" s="251">
        <f t="shared" si="86"/>
        <v>0</v>
      </c>
      <c r="AA53" s="251">
        <f t="shared" si="86"/>
        <v>0</v>
      </c>
      <c r="AB53" s="227">
        <f>SUM(P53:AA53)</f>
        <v>0</v>
      </c>
      <c r="AC53" s="54">
        <v>0.03</v>
      </c>
      <c r="AD53" s="60"/>
      <c r="AE53" s="61"/>
      <c r="AF53" s="49">
        <v>0.31</v>
      </c>
      <c r="AG53" s="55">
        <v>0.3</v>
      </c>
      <c r="AH53" s="62">
        <f>((SUM(AC53:AE53)*G53)*AF53)*0.00220462*(1-AG53)</f>
        <v>2.081051049E-2</v>
      </c>
      <c r="AI53" s="226">
        <f>AI57*$AH53</f>
        <v>0</v>
      </c>
      <c r="AJ53" s="226">
        <f t="shared" ref="AJ53:AT53" si="87">AJ57*$AH53</f>
        <v>0</v>
      </c>
      <c r="AK53" s="226">
        <f t="shared" si="87"/>
        <v>0</v>
      </c>
      <c r="AL53" s="226">
        <f t="shared" si="87"/>
        <v>0</v>
      </c>
      <c r="AM53" s="226">
        <f t="shared" si="87"/>
        <v>0</v>
      </c>
      <c r="AN53" s="226">
        <f t="shared" si="87"/>
        <v>0</v>
      </c>
      <c r="AO53" s="226">
        <f t="shared" si="87"/>
        <v>0</v>
      </c>
      <c r="AP53" s="226">
        <f t="shared" si="87"/>
        <v>0</v>
      </c>
      <c r="AQ53" s="226">
        <f t="shared" si="87"/>
        <v>0</v>
      </c>
      <c r="AR53" s="226">
        <f t="shared" si="87"/>
        <v>0</v>
      </c>
      <c r="AS53" s="226">
        <f t="shared" si="87"/>
        <v>0</v>
      </c>
      <c r="AT53" s="226">
        <f t="shared" si="87"/>
        <v>0</v>
      </c>
      <c r="AU53" s="227">
        <f>SUM(AI53:AT53)</f>
        <v>0</v>
      </c>
      <c r="AV53" s="228">
        <f>AU53+AB53</f>
        <v>0</v>
      </c>
    </row>
    <row r="54" spans="1:48" ht="15.6" hidden="1">
      <c r="A54" s="90" t="s">
        <v>78</v>
      </c>
      <c r="B54" s="49" t="s">
        <v>49</v>
      </c>
      <c r="C54" s="50" t="s">
        <v>50</v>
      </c>
      <c r="D54" s="50" t="s">
        <v>51</v>
      </c>
      <c r="E54" s="50" t="s">
        <v>51</v>
      </c>
      <c r="F54" s="49">
        <v>2021</v>
      </c>
      <c r="G54" s="51">
        <v>1450</v>
      </c>
      <c r="H54" s="51">
        <v>4</v>
      </c>
      <c r="I54" s="79">
        <v>2028</v>
      </c>
      <c r="J54" s="53">
        <f>I54+2</f>
        <v>2030</v>
      </c>
      <c r="K54" s="54">
        <v>1.04</v>
      </c>
      <c r="L54" s="49">
        <v>0.31</v>
      </c>
      <c r="M54" s="55">
        <v>0</v>
      </c>
      <c r="N54" s="56">
        <f>((K54*G54)*L54)*0.00220462*(1-M54)</f>
        <v>1.0306157576000001</v>
      </c>
      <c r="O54" s="80"/>
      <c r="P54" s="251">
        <f>P57*$N54</f>
        <v>0</v>
      </c>
      <c r="Q54" s="251">
        <f>Q57*$N54</f>
        <v>0</v>
      </c>
      <c r="R54" s="251">
        <f>R57*$N54</f>
        <v>0</v>
      </c>
      <c r="S54" s="251">
        <f>S57*$N54</f>
        <v>0</v>
      </c>
      <c r="T54" s="251">
        <f t="shared" ref="T54:AA54" si="88">T57*$N54</f>
        <v>0</v>
      </c>
      <c r="U54" s="251">
        <f t="shared" si="88"/>
        <v>0</v>
      </c>
      <c r="V54" s="251">
        <f t="shared" si="88"/>
        <v>0</v>
      </c>
      <c r="W54" s="251">
        <f t="shared" si="88"/>
        <v>0</v>
      </c>
      <c r="X54" s="251">
        <f t="shared" si="88"/>
        <v>0</v>
      </c>
      <c r="Y54" s="251">
        <f t="shared" si="88"/>
        <v>0</v>
      </c>
      <c r="Z54" s="251">
        <f t="shared" si="88"/>
        <v>0</v>
      </c>
      <c r="AA54" s="251">
        <f t="shared" si="88"/>
        <v>0</v>
      </c>
      <c r="AB54" s="227">
        <f>SUM(P54:AA54)</f>
        <v>0</v>
      </c>
      <c r="AC54" s="54">
        <v>0.03</v>
      </c>
      <c r="AD54" s="60"/>
      <c r="AE54" s="61"/>
      <c r="AF54" s="49">
        <v>0.31</v>
      </c>
      <c r="AG54" s="55">
        <v>0.3</v>
      </c>
      <c r="AH54" s="62">
        <f>((SUM(AC54:AE54)*G54)*AF54)*0.00220462*(1-AG54)</f>
        <v>2.081051049E-2</v>
      </c>
      <c r="AI54" s="226">
        <f>AI57*$AH54</f>
        <v>0</v>
      </c>
      <c r="AJ54" s="226">
        <f t="shared" ref="AJ54:AT54" si="89">AJ57*$AH54</f>
        <v>0</v>
      </c>
      <c r="AK54" s="226">
        <f t="shared" si="89"/>
        <v>0</v>
      </c>
      <c r="AL54" s="226">
        <f t="shared" si="89"/>
        <v>0</v>
      </c>
      <c r="AM54" s="226">
        <f t="shared" si="89"/>
        <v>0</v>
      </c>
      <c r="AN54" s="226">
        <f t="shared" si="89"/>
        <v>0</v>
      </c>
      <c r="AO54" s="226">
        <f t="shared" si="89"/>
        <v>0</v>
      </c>
      <c r="AP54" s="226">
        <f t="shared" si="89"/>
        <v>0</v>
      </c>
      <c r="AQ54" s="226">
        <f t="shared" si="89"/>
        <v>0</v>
      </c>
      <c r="AR54" s="226">
        <f t="shared" si="89"/>
        <v>0</v>
      </c>
      <c r="AS54" s="226">
        <f t="shared" si="89"/>
        <v>0</v>
      </c>
      <c r="AT54" s="226">
        <f t="shared" si="89"/>
        <v>0</v>
      </c>
      <c r="AU54" s="227">
        <f>SUM(AI54:AT54)</f>
        <v>0</v>
      </c>
      <c r="AV54" s="228">
        <f>AU54+AB54</f>
        <v>0</v>
      </c>
    </row>
    <row r="55" spans="1:48" ht="15.6" hidden="1">
      <c r="A55" s="90" t="s">
        <v>80</v>
      </c>
      <c r="B55" s="49" t="s">
        <v>52</v>
      </c>
      <c r="C55" s="49" t="s">
        <v>53</v>
      </c>
      <c r="D55" s="50" t="s">
        <v>61</v>
      </c>
      <c r="E55" s="50" t="s">
        <v>62</v>
      </c>
      <c r="F55" s="49">
        <v>2024</v>
      </c>
      <c r="G55" s="51">
        <v>87</v>
      </c>
      <c r="H55" s="51" t="s">
        <v>63</v>
      </c>
      <c r="I55" s="81"/>
      <c r="J55" s="82"/>
      <c r="K55" s="56">
        <v>3.22</v>
      </c>
      <c r="L55" s="49">
        <v>0.39</v>
      </c>
      <c r="M55" s="55">
        <v>0</v>
      </c>
      <c r="N55" s="56">
        <f>((K55*G55)*L55)*0.00220462*(1-M55)</f>
        <v>0.24086487625200007</v>
      </c>
      <c r="O55" s="80"/>
      <c r="P55" s="251">
        <f>P57*$N55*0.66667</f>
        <v>0</v>
      </c>
      <c r="Q55" s="251">
        <f>Q57*$N55*0.66667</f>
        <v>0</v>
      </c>
      <c r="R55" s="251">
        <f>R57*$N55*0.66667</f>
        <v>0</v>
      </c>
      <c r="S55" s="251">
        <f>S57*$N55*0.66667</f>
        <v>0</v>
      </c>
      <c r="T55" s="251">
        <f t="shared" ref="T55:AA55" si="90">T57*$N55*0.66667</f>
        <v>0</v>
      </c>
      <c r="U55" s="251">
        <f t="shared" si="90"/>
        <v>0</v>
      </c>
      <c r="V55" s="251">
        <f t="shared" si="90"/>
        <v>0</v>
      </c>
      <c r="W55" s="251">
        <f t="shared" si="90"/>
        <v>0</v>
      </c>
      <c r="X55" s="251">
        <f t="shared" si="90"/>
        <v>0</v>
      </c>
      <c r="Y55" s="251">
        <f t="shared" si="90"/>
        <v>0</v>
      </c>
      <c r="Z55" s="251">
        <f t="shared" si="90"/>
        <v>0</v>
      </c>
      <c r="AA55" s="251">
        <f t="shared" si="90"/>
        <v>0</v>
      </c>
      <c r="AB55" s="227">
        <f>SUM(P55:AA55)</f>
        <v>0</v>
      </c>
      <c r="AC55" s="83"/>
      <c r="AD55" s="88"/>
      <c r="AE55" s="84">
        <v>1.2999999999999999E-2</v>
      </c>
      <c r="AF55" s="49">
        <v>0.39</v>
      </c>
      <c r="AG55" s="55">
        <v>0</v>
      </c>
      <c r="AH55" s="62">
        <f>((SUM(AC55:AE55)*G55)*AF55)*0.00220462*(1-AG55)</f>
        <v>9.7243583580000007E-4</v>
      </c>
      <c r="AI55" s="226">
        <f>AI57*$AH55*0.66667</f>
        <v>0</v>
      </c>
      <c r="AJ55" s="226">
        <f t="shared" ref="AJ55:AT55" si="91">AJ57*$AH55*0.66667</f>
        <v>0</v>
      </c>
      <c r="AK55" s="226">
        <f t="shared" si="91"/>
        <v>0</v>
      </c>
      <c r="AL55" s="226">
        <f t="shared" si="91"/>
        <v>0</v>
      </c>
      <c r="AM55" s="226">
        <f t="shared" si="91"/>
        <v>0</v>
      </c>
      <c r="AN55" s="226">
        <f t="shared" si="91"/>
        <v>0</v>
      </c>
      <c r="AO55" s="226">
        <f t="shared" si="91"/>
        <v>0</v>
      </c>
      <c r="AP55" s="226">
        <f t="shared" si="91"/>
        <v>0</v>
      </c>
      <c r="AQ55" s="226">
        <f t="shared" si="91"/>
        <v>0</v>
      </c>
      <c r="AR55" s="226">
        <f t="shared" si="91"/>
        <v>0</v>
      </c>
      <c r="AS55" s="226">
        <f t="shared" si="91"/>
        <v>0</v>
      </c>
      <c r="AT55" s="226">
        <f t="shared" si="91"/>
        <v>0</v>
      </c>
      <c r="AU55" s="227">
        <f>SUM(AI55:AT55)</f>
        <v>0</v>
      </c>
      <c r="AV55" s="228">
        <f>AU55+AB55</f>
        <v>0</v>
      </c>
    </row>
    <row r="56" spans="1:48" ht="15.6" hidden="1">
      <c r="A56" s="90" t="s">
        <v>80</v>
      </c>
      <c r="B56" s="49" t="s">
        <v>52</v>
      </c>
      <c r="C56" s="49" t="s">
        <v>53</v>
      </c>
      <c r="D56" s="50" t="s">
        <v>61</v>
      </c>
      <c r="E56" s="50" t="s">
        <v>62</v>
      </c>
      <c r="F56" s="49">
        <v>2024</v>
      </c>
      <c r="G56" s="51">
        <v>87</v>
      </c>
      <c r="H56" s="51" t="s">
        <v>63</v>
      </c>
      <c r="I56" s="81"/>
      <c r="J56" s="82"/>
      <c r="K56" s="56">
        <v>3.22</v>
      </c>
      <c r="L56" s="49">
        <v>0.39</v>
      </c>
      <c r="M56" s="55">
        <v>0</v>
      </c>
      <c r="N56" s="56">
        <f>((K56*G56)*L56)*0.00220462*(1-M56)</f>
        <v>0.24086487625200007</v>
      </c>
      <c r="O56" s="80"/>
      <c r="P56" s="251">
        <f>P57*$N56*0.66667</f>
        <v>0</v>
      </c>
      <c r="Q56" s="251">
        <f>Q57*$N56*0.66667</f>
        <v>0</v>
      </c>
      <c r="R56" s="251">
        <f>R57*$N56*0.66667</f>
        <v>0</v>
      </c>
      <c r="S56" s="251">
        <f>S57*$N56*0.66667</f>
        <v>0</v>
      </c>
      <c r="T56" s="251">
        <f t="shared" ref="T56:AA56" si="92">T57*$N56*0.66667</f>
        <v>0</v>
      </c>
      <c r="U56" s="251">
        <f t="shared" si="92"/>
        <v>0</v>
      </c>
      <c r="V56" s="251">
        <f t="shared" si="92"/>
        <v>0</v>
      </c>
      <c r="W56" s="251">
        <f t="shared" si="92"/>
        <v>0</v>
      </c>
      <c r="X56" s="251">
        <f t="shared" si="92"/>
        <v>0</v>
      </c>
      <c r="Y56" s="251">
        <f t="shared" si="92"/>
        <v>0</v>
      </c>
      <c r="Z56" s="251">
        <f t="shared" si="92"/>
        <v>0</v>
      </c>
      <c r="AA56" s="251">
        <f t="shared" si="92"/>
        <v>0</v>
      </c>
      <c r="AB56" s="227">
        <f>SUM(P56:AA56)</f>
        <v>0</v>
      </c>
      <c r="AC56" s="83"/>
      <c r="AD56" s="88"/>
      <c r="AE56" s="84">
        <v>1.2999999999999999E-2</v>
      </c>
      <c r="AF56" s="49">
        <v>0.39</v>
      </c>
      <c r="AG56" s="55">
        <v>0</v>
      </c>
      <c r="AH56" s="62">
        <f>((SUM(AC56:AE56)*G56)*AF56)*0.00220462*(1-AG56)</f>
        <v>9.7243583580000007E-4</v>
      </c>
      <c r="AI56" s="226">
        <f>AI57*$AH56*0.66667</f>
        <v>0</v>
      </c>
      <c r="AJ56" s="226">
        <f t="shared" ref="AJ56:AT56" si="93">AJ57*$AH56*0.66667</f>
        <v>0</v>
      </c>
      <c r="AK56" s="226">
        <f t="shared" si="93"/>
        <v>0</v>
      </c>
      <c r="AL56" s="226">
        <f t="shared" si="93"/>
        <v>0</v>
      </c>
      <c r="AM56" s="226">
        <f t="shared" si="93"/>
        <v>0</v>
      </c>
      <c r="AN56" s="226">
        <f t="shared" si="93"/>
        <v>0</v>
      </c>
      <c r="AO56" s="226">
        <f t="shared" si="93"/>
        <v>0</v>
      </c>
      <c r="AP56" s="226">
        <f t="shared" si="93"/>
        <v>0</v>
      </c>
      <c r="AQ56" s="226">
        <f t="shared" si="93"/>
        <v>0</v>
      </c>
      <c r="AR56" s="226">
        <f t="shared" si="93"/>
        <v>0</v>
      </c>
      <c r="AS56" s="226">
        <f t="shared" si="93"/>
        <v>0</v>
      </c>
      <c r="AT56" s="226">
        <f t="shared" si="93"/>
        <v>0</v>
      </c>
      <c r="AU56" s="227">
        <f>SUM(AI56:AT56)</f>
        <v>0</v>
      </c>
      <c r="AV56" s="228">
        <f>AU56+AB56</f>
        <v>0</v>
      </c>
    </row>
    <row r="57" spans="1:48" ht="30" hidden="1">
      <c r="A57" s="64" t="s">
        <v>81</v>
      </c>
      <c r="B57" s="65"/>
      <c r="C57" s="65" t="s">
        <v>57</v>
      </c>
      <c r="D57" s="66" t="s">
        <v>82</v>
      </c>
      <c r="E57" s="67"/>
      <c r="F57" s="65"/>
      <c r="G57" s="68"/>
      <c r="H57" s="68"/>
      <c r="I57" s="69"/>
      <c r="J57" s="70"/>
      <c r="K57" s="71"/>
      <c r="L57" s="65"/>
      <c r="M57" s="66"/>
      <c r="N57" s="72"/>
      <c r="O57" s="73" t="s">
        <v>58</v>
      </c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30"/>
      <c r="AC57" s="71"/>
      <c r="AD57" s="76"/>
      <c r="AE57" s="76"/>
      <c r="AF57" s="65"/>
      <c r="AG57" s="66"/>
      <c r="AH57" s="77"/>
      <c r="AI57" s="229">
        <f t="shared" ref="AI57:AT57" si="94">P57</f>
        <v>0</v>
      </c>
      <c r="AJ57" s="229">
        <f t="shared" si="94"/>
        <v>0</v>
      </c>
      <c r="AK57" s="229">
        <f t="shared" si="94"/>
        <v>0</v>
      </c>
      <c r="AL57" s="229">
        <f t="shared" si="94"/>
        <v>0</v>
      </c>
      <c r="AM57" s="229">
        <f t="shared" si="94"/>
        <v>0</v>
      </c>
      <c r="AN57" s="229">
        <f t="shared" si="94"/>
        <v>0</v>
      </c>
      <c r="AO57" s="229">
        <f t="shared" si="94"/>
        <v>0</v>
      </c>
      <c r="AP57" s="229">
        <f t="shared" si="94"/>
        <v>0</v>
      </c>
      <c r="AQ57" s="229">
        <f t="shared" si="94"/>
        <v>0</v>
      </c>
      <c r="AR57" s="229">
        <f t="shared" si="94"/>
        <v>0</v>
      </c>
      <c r="AS57" s="229">
        <f t="shared" si="94"/>
        <v>0</v>
      </c>
      <c r="AT57" s="229">
        <f t="shared" si="94"/>
        <v>0</v>
      </c>
      <c r="AU57" s="230"/>
      <c r="AV57" s="231"/>
    </row>
    <row r="58" spans="1:48" ht="15.6" hidden="1">
      <c r="A58" s="90" t="s">
        <v>80</v>
      </c>
      <c r="B58" s="49" t="s">
        <v>49</v>
      </c>
      <c r="C58" s="50" t="s">
        <v>50</v>
      </c>
      <c r="D58" s="50" t="s">
        <v>65</v>
      </c>
      <c r="E58" s="50" t="s">
        <v>65</v>
      </c>
      <c r="F58" s="49">
        <v>2030</v>
      </c>
      <c r="G58" s="51">
        <v>1450</v>
      </c>
      <c r="H58" s="51" t="s">
        <v>66</v>
      </c>
      <c r="I58" s="81"/>
      <c r="J58" s="82"/>
      <c r="K58" s="54">
        <v>1.04</v>
      </c>
      <c r="L58" s="49">
        <v>0.31</v>
      </c>
      <c r="M58" s="55">
        <v>0</v>
      </c>
      <c r="N58" s="56">
        <f>((K58*G58)*L58)*0.00220462*(1-M58)</f>
        <v>1.0306157576000001</v>
      </c>
      <c r="O58" s="80"/>
      <c r="P58" s="251">
        <f>P62*$N58</f>
        <v>0</v>
      </c>
      <c r="Q58" s="251">
        <f>Q62*$N58</f>
        <v>0</v>
      </c>
      <c r="R58" s="251">
        <f>R62*$N58</f>
        <v>0</v>
      </c>
      <c r="S58" s="251">
        <f>S62*$N58</f>
        <v>0</v>
      </c>
      <c r="T58" s="251">
        <f t="shared" ref="T58:AA58" si="95">T62*$N58</f>
        <v>0</v>
      </c>
      <c r="U58" s="251">
        <f t="shared" si="95"/>
        <v>0</v>
      </c>
      <c r="V58" s="251">
        <f t="shared" si="95"/>
        <v>0</v>
      </c>
      <c r="W58" s="251">
        <f t="shared" si="95"/>
        <v>0</v>
      </c>
      <c r="X58" s="251">
        <f t="shared" si="95"/>
        <v>0</v>
      </c>
      <c r="Y58" s="251">
        <f t="shared" si="95"/>
        <v>0</v>
      </c>
      <c r="Z58" s="251">
        <f t="shared" si="95"/>
        <v>0</v>
      </c>
      <c r="AA58" s="251">
        <f t="shared" si="95"/>
        <v>0</v>
      </c>
      <c r="AB58" s="227">
        <f>SUM(P58:AA58)</f>
        <v>0</v>
      </c>
      <c r="AC58" s="83"/>
      <c r="AD58" s="85">
        <v>5.0000000000000001E-3</v>
      </c>
      <c r="AE58" s="86"/>
      <c r="AF58" s="49">
        <v>0.31</v>
      </c>
      <c r="AG58" s="55">
        <v>0</v>
      </c>
      <c r="AH58" s="62">
        <f>((SUM(AC58:AE58)*G58)*AF58)*0.00220462*(1-AG58)</f>
        <v>4.9548834500000001E-3</v>
      </c>
      <c r="AI58" s="226">
        <f>AI62*$AH58</f>
        <v>0</v>
      </c>
      <c r="AJ58" s="226">
        <f t="shared" ref="AJ58:AT58" si="96">AJ62*$AH58</f>
        <v>0</v>
      </c>
      <c r="AK58" s="226">
        <f t="shared" si="96"/>
        <v>0</v>
      </c>
      <c r="AL58" s="226">
        <f t="shared" si="96"/>
        <v>0</v>
      </c>
      <c r="AM58" s="226">
        <f t="shared" si="96"/>
        <v>0</v>
      </c>
      <c r="AN58" s="226">
        <f t="shared" si="96"/>
        <v>0</v>
      </c>
      <c r="AO58" s="226">
        <f t="shared" si="96"/>
        <v>0</v>
      </c>
      <c r="AP58" s="226">
        <f t="shared" si="96"/>
        <v>0</v>
      </c>
      <c r="AQ58" s="226">
        <f t="shared" si="96"/>
        <v>0</v>
      </c>
      <c r="AR58" s="226">
        <f t="shared" si="96"/>
        <v>0</v>
      </c>
      <c r="AS58" s="226">
        <f t="shared" si="96"/>
        <v>0</v>
      </c>
      <c r="AT58" s="226">
        <f t="shared" si="96"/>
        <v>0</v>
      </c>
      <c r="AU58" s="227">
        <f>SUM(AI58:AT58)</f>
        <v>0</v>
      </c>
      <c r="AV58" s="228">
        <f>AU58+AB58</f>
        <v>0</v>
      </c>
    </row>
    <row r="59" spans="1:48" ht="15.6" hidden="1">
      <c r="A59" s="90" t="s">
        <v>80</v>
      </c>
      <c r="B59" s="49" t="s">
        <v>49</v>
      </c>
      <c r="C59" s="50" t="s">
        <v>50</v>
      </c>
      <c r="D59" s="50" t="s">
        <v>65</v>
      </c>
      <c r="E59" s="50" t="s">
        <v>65</v>
      </c>
      <c r="F59" s="49">
        <v>2030</v>
      </c>
      <c r="G59" s="51">
        <v>1450</v>
      </c>
      <c r="H59" s="51" t="s">
        <v>66</v>
      </c>
      <c r="I59" s="81"/>
      <c r="J59" s="82"/>
      <c r="K59" s="54">
        <v>1.04</v>
      </c>
      <c r="L59" s="49">
        <v>0.31</v>
      </c>
      <c r="M59" s="55">
        <v>0</v>
      </c>
      <c r="N59" s="56">
        <f>((K59*G59)*L59)*0.00220462*(1-M59)</f>
        <v>1.0306157576000001</v>
      </c>
      <c r="O59" s="80"/>
      <c r="P59" s="251">
        <f>P62*$N59</f>
        <v>0</v>
      </c>
      <c r="Q59" s="251">
        <f>Q62*$N59</f>
        <v>0</v>
      </c>
      <c r="R59" s="251">
        <f>R62*$N59</f>
        <v>0</v>
      </c>
      <c r="S59" s="251">
        <f>S62*$N59</f>
        <v>0</v>
      </c>
      <c r="T59" s="251">
        <f t="shared" ref="T59:AA59" si="97">T62*$N59</f>
        <v>0</v>
      </c>
      <c r="U59" s="251">
        <f t="shared" si="97"/>
        <v>0</v>
      </c>
      <c r="V59" s="251">
        <f t="shared" si="97"/>
        <v>0</v>
      </c>
      <c r="W59" s="251">
        <f t="shared" si="97"/>
        <v>0</v>
      </c>
      <c r="X59" s="251">
        <f t="shared" si="97"/>
        <v>0</v>
      </c>
      <c r="Y59" s="251">
        <f t="shared" si="97"/>
        <v>0</v>
      </c>
      <c r="Z59" s="251">
        <f t="shared" si="97"/>
        <v>0</v>
      </c>
      <c r="AA59" s="251">
        <f t="shared" si="97"/>
        <v>0</v>
      </c>
      <c r="AB59" s="227">
        <f>SUM(P59:AA59)</f>
        <v>0</v>
      </c>
      <c r="AC59" s="83"/>
      <c r="AD59" s="85">
        <v>5.0000000000000001E-3</v>
      </c>
      <c r="AE59" s="86"/>
      <c r="AF59" s="49">
        <v>0.31</v>
      </c>
      <c r="AG59" s="55">
        <v>0</v>
      </c>
      <c r="AH59" s="62">
        <f>((SUM(AC59:AE59)*G59)*AF59)*0.00220462*(1-AG59)</f>
        <v>4.9548834500000001E-3</v>
      </c>
      <c r="AI59" s="226">
        <f>AI62*$AH59</f>
        <v>0</v>
      </c>
      <c r="AJ59" s="226">
        <f t="shared" ref="AJ59:AT59" si="98">AJ62*$AH59</f>
        <v>0</v>
      </c>
      <c r="AK59" s="226">
        <f t="shared" si="98"/>
        <v>0</v>
      </c>
      <c r="AL59" s="226">
        <f t="shared" si="98"/>
        <v>0</v>
      </c>
      <c r="AM59" s="226">
        <f t="shared" si="98"/>
        <v>0</v>
      </c>
      <c r="AN59" s="226">
        <f t="shared" si="98"/>
        <v>0</v>
      </c>
      <c r="AO59" s="226">
        <f t="shared" si="98"/>
        <v>0</v>
      </c>
      <c r="AP59" s="226">
        <f t="shared" si="98"/>
        <v>0</v>
      </c>
      <c r="AQ59" s="226">
        <f t="shared" si="98"/>
        <v>0</v>
      </c>
      <c r="AR59" s="226">
        <f t="shared" si="98"/>
        <v>0</v>
      </c>
      <c r="AS59" s="226">
        <f t="shared" si="98"/>
        <v>0</v>
      </c>
      <c r="AT59" s="226">
        <f t="shared" si="98"/>
        <v>0</v>
      </c>
      <c r="AU59" s="227">
        <f>SUM(AI59:AT59)</f>
        <v>0</v>
      </c>
      <c r="AV59" s="228">
        <f>AU59+AB59</f>
        <v>0</v>
      </c>
    </row>
    <row r="60" spans="1:48" ht="15.6" hidden="1">
      <c r="A60" s="90" t="s">
        <v>80</v>
      </c>
      <c r="B60" s="49" t="s">
        <v>52</v>
      </c>
      <c r="C60" s="49" t="s">
        <v>53</v>
      </c>
      <c r="D60" s="50" t="s">
        <v>61</v>
      </c>
      <c r="E60" s="50" t="s">
        <v>62</v>
      </c>
      <c r="F60" s="49">
        <v>2024</v>
      </c>
      <c r="G60" s="51">
        <v>87</v>
      </c>
      <c r="H60" s="51" t="s">
        <v>63</v>
      </c>
      <c r="I60" s="81"/>
      <c r="J60" s="82"/>
      <c r="K60" s="56">
        <v>3.22</v>
      </c>
      <c r="L60" s="49">
        <v>0.39</v>
      </c>
      <c r="M60" s="55">
        <v>0</v>
      </c>
      <c r="N60" s="56">
        <f>((K60*G60)*L60)*0.00220462*(1-M60)</f>
        <v>0.24086487625200007</v>
      </c>
      <c r="O60" s="80"/>
      <c r="P60" s="251">
        <f>P62*$N60*0.66667</f>
        <v>0</v>
      </c>
      <c r="Q60" s="251">
        <f>Q62*$N60*0.66667</f>
        <v>0</v>
      </c>
      <c r="R60" s="251">
        <f>R62*$N60*0.66667</f>
        <v>0</v>
      </c>
      <c r="S60" s="251">
        <f>S62*$N60*0.66667</f>
        <v>0</v>
      </c>
      <c r="T60" s="251">
        <f t="shared" ref="T60:AA60" si="99">T62*$N60*0.66667</f>
        <v>0</v>
      </c>
      <c r="U60" s="251">
        <f t="shared" si="99"/>
        <v>0</v>
      </c>
      <c r="V60" s="251">
        <f t="shared" si="99"/>
        <v>0</v>
      </c>
      <c r="W60" s="251">
        <f t="shared" si="99"/>
        <v>0</v>
      </c>
      <c r="X60" s="251">
        <f t="shared" si="99"/>
        <v>0</v>
      </c>
      <c r="Y60" s="251">
        <f t="shared" si="99"/>
        <v>0</v>
      </c>
      <c r="Z60" s="251">
        <f t="shared" si="99"/>
        <v>0</v>
      </c>
      <c r="AA60" s="251">
        <f t="shared" si="99"/>
        <v>0</v>
      </c>
      <c r="AB60" s="227">
        <f>SUM(P60:AA60)</f>
        <v>0</v>
      </c>
      <c r="AC60" s="83"/>
      <c r="AD60" s="60"/>
      <c r="AE60" s="84">
        <v>1.2999999999999999E-2</v>
      </c>
      <c r="AF60" s="49">
        <v>0.39</v>
      </c>
      <c r="AG60" s="55">
        <v>0</v>
      </c>
      <c r="AH60" s="62">
        <f>((SUM(AC60:AE60)*G60)*AF60)*0.00220462*(1-AG60)</f>
        <v>9.7243583580000007E-4</v>
      </c>
      <c r="AI60" s="226">
        <f>AI62*$AH60*0.66667</f>
        <v>0</v>
      </c>
      <c r="AJ60" s="226">
        <f t="shared" ref="AJ60:AT60" si="100">AJ62*$AH60*0.66667</f>
        <v>0</v>
      </c>
      <c r="AK60" s="226">
        <f t="shared" si="100"/>
        <v>0</v>
      </c>
      <c r="AL60" s="226">
        <f t="shared" si="100"/>
        <v>0</v>
      </c>
      <c r="AM60" s="226">
        <f t="shared" si="100"/>
        <v>0</v>
      </c>
      <c r="AN60" s="226">
        <f t="shared" si="100"/>
        <v>0</v>
      </c>
      <c r="AO60" s="226">
        <f t="shared" si="100"/>
        <v>0</v>
      </c>
      <c r="AP60" s="226">
        <f t="shared" si="100"/>
        <v>0</v>
      </c>
      <c r="AQ60" s="226">
        <f t="shared" si="100"/>
        <v>0</v>
      </c>
      <c r="AR60" s="226">
        <f t="shared" si="100"/>
        <v>0</v>
      </c>
      <c r="AS60" s="226">
        <f t="shared" si="100"/>
        <v>0</v>
      </c>
      <c r="AT60" s="226">
        <f t="shared" si="100"/>
        <v>0</v>
      </c>
      <c r="AU60" s="227">
        <f>SUM(AI60:AT60)</f>
        <v>0</v>
      </c>
      <c r="AV60" s="228">
        <f>AU60+AB60</f>
        <v>0</v>
      </c>
    </row>
    <row r="61" spans="1:48" ht="15.6" hidden="1">
      <c r="A61" s="90" t="s">
        <v>80</v>
      </c>
      <c r="B61" s="49" t="s">
        <v>52</v>
      </c>
      <c r="C61" s="49" t="s">
        <v>53</v>
      </c>
      <c r="D61" s="50" t="s">
        <v>61</v>
      </c>
      <c r="E61" s="50" t="s">
        <v>62</v>
      </c>
      <c r="F61" s="49">
        <v>2024</v>
      </c>
      <c r="G61" s="51">
        <v>87</v>
      </c>
      <c r="H61" s="51" t="s">
        <v>63</v>
      </c>
      <c r="I61" s="81"/>
      <c r="J61" s="82"/>
      <c r="K61" s="56">
        <v>3.22</v>
      </c>
      <c r="L61" s="49">
        <v>0.39</v>
      </c>
      <c r="M61" s="55">
        <v>0</v>
      </c>
      <c r="N61" s="56">
        <f>((K61*G61)*L61)*0.00220462*(1-M61)</f>
        <v>0.24086487625200007</v>
      </c>
      <c r="O61" s="80"/>
      <c r="P61" s="251">
        <f>P62*$N61*0.66667</f>
        <v>0</v>
      </c>
      <c r="Q61" s="251">
        <f>Q62*$N61*0.66667</f>
        <v>0</v>
      </c>
      <c r="R61" s="251">
        <f>R62*$N61*0.66667</f>
        <v>0</v>
      </c>
      <c r="S61" s="251">
        <f>S62*$N61*0.66667</f>
        <v>0</v>
      </c>
      <c r="T61" s="251">
        <f t="shared" ref="T61:AA61" si="101">T62*$N61*0.66667</f>
        <v>0</v>
      </c>
      <c r="U61" s="251">
        <f t="shared" si="101"/>
        <v>0</v>
      </c>
      <c r="V61" s="251">
        <f t="shared" si="101"/>
        <v>0</v>
      </c>
      <c r="W61" s="251">
        <f t="shared" si="101"/>
        <v>0</v>
      </c>
      <c r="X61" s="251">
        <f t="shared" si="101"/>
        <v>0</v>
      </c>
      <c r="Y61" s="251">
        <f t="shared" si="101"/>
        <v>0</v>
      </c>
      <c r="Z61" s="251">
        <f t="shared" si="101"/>
        <v>0</v>
      </c>
      <c r="AA61" s="251">
        <f t="shared" si="101"/>
        <v>0</v>
      </c>
      <c r="AB61" s="227">
        <f>SUM(P61:AA61)</f>
        <v>0</v>
      </c>
      <c r="AC61" s="83"/>
      <c r="AD61" s="60"/>
      <c r="AE61" s="84">
        <v>1.2999999999999999E-2</v>
      </c>
      <c r="AF61" s="49">
        <v>0.39</v>
      </c>
      <c r="AG61" s="55">
        <v>0</v>
      </c>
      <c r="AH61" s="62">
        <f>((SUM(AC61:AE61)*G61)*AF61)*0.00220462*(1-AG61)</f>
        <v>9.7243583580000007E-4</v>
      </c>
      <c r="AI61" s="226">
        <f>AI62*$AH61*0.66667</f>
        <v>0</v>
      </c>
      <c r="AJ61" s="226">
        <f t="shared" ref="AJ61:AT61" si="102">AJ62*$AH61*0.66667</f>
        <v>0</v>
      </c>
      <c r="AK61" s="226">
        <f t="shared" si="102"/>
        <v>0</v>
      </c>
      <c r="AL61" s="226">
        <f t="shared" si="102"/>
        <v>0</v>
      </c>
      <c r="AM61" s="226">
        <f t="shared" si="102"/>
        <v>0</v>
      </c>
      <c r="AN61" s="226">
        <f t="shared" si="102"/>
        <v>0</v>
      </c>
      <c r="AO61" s="226">
        <f t="shared" si="102"/>
        <v>0</v>
      </c>
      <c r="AP61" s="226">
        <f t="shared" si="102"/>
        <v>0</v>
      </c>
      <c r="AQ61" s="226">
        <f t="shared" si="102"/>
        <v>0</v>
      </c>
      <c r="AR61" s="226">
        <f t="shared" si="102"/>
        <v>0</v>
      </c>
      <c r="AS61" s="226">
        <f t="shared" si="102"/>
        <v>0</v>
      </c>
      <c r="AT61" s="226">
        <f t="shared" si="102"/>
        <v>0</v>
      </c>
      <c r="AU61" s="227">
        <f>SUM(AI61:AT61)</f>
        <v>0</v>
      </c>
      <c r="AV61" s="228">
        <f>AU61+AB61</f>
        <v>0</v>
      </c>
    </row>
    <row r="62" spans="1:48" ht="30" hidden="1">
      <c r="A62" s="64" t="s">
        <v>83</v>
      </c>
      <c r="B62" s="65"/>
      <c r="C62" s="65" t="s">
        <v>57</v>
      </c>
      <c r="D62" s="66" t="s">
        <v>82</v>
      </c>
      <c r="E62" s="67"/>
      <c r="F62" s="65"/>
      <c r="G62" s="68"/>
      <c r="H62" s="68"/>
      <c r="I62" s="69"/>
      <c r="J62" s="70"/>
      <c r="K62" s="71"/>
      <c r="L62" s="65"/>
      <c r="M62" s="66"/>
      <c r="N62" s="72"/>
      <c r="O62" s="73" t="s">
        <v>58</v>
      </c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30"/>
      <c r="AC62" s="71"/>
      <c r="AD62" s="76"/>
      <c r="AE62" s="76"/>
      <c r="AF62" s="65"/>
      <c r="AG62" s="66"/>
      <c r="AH62" s="77"/>
      <c r="AI62" s="229">
        <f t="shared" ref="AI62:AT62" si="103">P62</f>
        <v>0</v>
      </c>
      <c r="AJ62" s="229">
        <f t="shared" si="103"/>
        <v>0</v>
      </c>
      <c r="AK62" s="229">
        <f t="shared" si="103"/>
        <v>0</v>
      </c>
      <c r="AL62" s="229">
        <f t="shared" si="103"/>
        <v>0</v>
      </c>
      <c r="AM62" s="229">
        <f t="shared" si="103"/>
        <v>0</v>
      </c>
      <c r="AN62" s="229">
        <f t="shared" si="103"/>
        <v>0</v>
      </c>
      <c r="AO62" s="229">
        <f t="shared" si="103"/>
        <v>0</v>
      </c>
      <c r="AP62" s="229">
        <f t="shared" si="103"/>
        <v>0</v>
      </c>
      <c r="AQ62" s="229">
        <f t="shared" si="103"/>
        <v>0</v>
      </c>
      <c r="AR62" s="229">
        <f t="shared" si="103"/>
        <v>0</v>
      </c>
      <c r="AS62" s="229">
        <f t="shared" si="103"/>
        <v>0</v>
      </c>
      <c r="AT62" s="229">
        <f t="shared" si="103"/>
        <v>0</v>
      </c>
      <c r="AU62" s="230"/>
      <c r="AV62" s="231"/>
    </row>
    <row r="63" spans="1:48" ht="15.6">
      <c r="A63" s="48" t="s">
        <v>84</v>
      </c>
      <c r="B63" s="49" t="s">
        <v>49</v>
      </c>
      <c r="C63" s="50" t="s">
        <v>85</v>
      </c>
      <c r="D63" s="50" t="s">
        <v>86</v>
      </c>
      <c r="E63" s="50" t="s">
        <v>87</v>
      </c>
      <c r="F63" s="49">
        <v>2015</v>
      </c>
      <c r="G63" s="51">
        <v>1950</v>
      </c>
      <c r="H63" s="51">
        <v>3</v>
      </c>
      <c r="I63" s="52">
        <v>2026</v>
      </c>
      <c r="J63" s="53">
        <f>I63+2</f>
        <v>2028</v>
      </c>
      <c r="K63" s="54">
        <v>3.69</v>
      </c>
      <c r="L63" s="49">
        <v>0.31</v>
      </c>
      <c r="M63" s="55">
        <v>0.1</v>
      </c>
      <c r="N63" s="56">
        <f>((K63*G63)*L63)*0.00220462*(1-M63)</f>
        <v>4.4258727555899995</v>
      </c>
      <c r="O63" s="57"/>
      <c r="P63" s="251">
        <f>P67*$N63</f>
        <v>16597.022833462499</v>
      </c>
      <c r="Q63" s="251">
        <f>Q67*$N63</f>
        <v>16597.022833462499</v>
      </c>
      <c r="R63" s="251">
        <f>R67*$N63</f>
        <v>15490.554644564998</v>
      </c>
      <c r="S63" s="251">
        <f>S67*$N63</f>
        <v>13277.618266769998</v>
      </c>
      <c r="T63" s="251">
        <f t="shared" ref="T63:AA63" si="104">T67*$N63</f>
        <v>8851.7455111799991</v>
      </c>
      <c r="U63" s="251">
        <f t="shared" si="104"/>
        <v>0</v>
      </c>
      <c r="V63" s="251">
        <f t="shared" si="104"/>
        <v>0</v>
      </c>
      <c r="W63" s="251">
        <f t="shared" si="104"/>
        <v>0</v>
      </c>
      <c r="X63" s="251">
        <f t="shared" si="104"/>
        <v>0</v>
      </c>
      <c r="Y63" s="251">
        <f t="shared" si="104"/>
        <v>0</v>
      </c>
      <c r="Z63" s="251">
        <f t="shared" si="104"/>
        <v>0</v>
      </c>
      <c r="AA63" s="251">
        <f t="shared" si="104"/>
        <v>0</v>
      </c>
      <c r="AB63" s="227">
        <f>SUM(P63:AA63)</f>
        <v>70813.964089439993</v>
      </c>
      <c r="AC63" s="54">
        <v>0.05</v>
      </c>
      <c r="AD63" s="60"/>
      <c r="AE63" s="61"/>
      <c r="AF63" s="49">
        <v>0.31</v>
      </c>
      <c r="AG63" s="55">
        <v>0.3</v>
      </c>
      <c r="AH63" s="62">
        <f>((SUM(AC63:AE63)*G63)*AF63)*0.00220462*(1-AG63)</f>
        <v>4.6644247650000005E-2</v>
      </c>
      <c r="AI63" s="226">
        <f>AI67*$AH63</f>
        <v>174.91592868750001</v>
      </c>
      <c r="AJ63" s="226">
        <f t="shared" ref="AJ63:AT63" si="105">AJ67*$AH63</f>
        <v>174.91592868750001</v>
      </c>
      <c r="AK63" s="226">
        <f t="shared" si="105"/>
        <v>163.25486677500001</v>
      </c>
      <c r="AL63" s="226">
        <f t="shared" si="105"/>
        <v>139.93274295000001</v>
      </c>
      <c r="AM63" s="226">
        <f t="shared" si="105"/>
        <v>93.288495300000008</v>
      </c>
      <c r="AN63" s="226">
        <f t="shared" si="105"/>
        <v>0</v>
      </c>
      <c r="AO63" s="226">
        <f t="shared" si="105"/>
        <v>0</v>
      </c>
      <c r="AP63" s="226">
        <f t="shared" si="105"/>
        <v>0</v>
      </c>
      <c r="AQ63" s="226">
        <f t="shared" si="105"/>
        <v>0</v>
      </c>
      <c r="AR63" s="226">
        <f t="shared" si="105"/>
        <v>0</v>
      </c>
      <c r="AS63" s="226">
        <f t="shared" si="105"/>
        <v>0</v>
      </c>
      <c r="AT63" s="226">
        <f t="shared" si="105"/>
        <v>0</v>
      </c>
      <c r="AU63" s="227">
        <f>SUM(AI63:AT63)</f>
        <v>746.30796240000006</v>
      </c>
      <c r="AV63" s="228">
        <f>AU63+AB63</f>
        <v>71560.272051839987</v>
      </c>
    </row>
    <row r="64" spans="1:48" ht="15.6">
      <c r="A64" s="48" t="s">
        <v>84</v>
      </c>
      <c r="B64" s="49" t="s">
        <v>49</v>
      </c>
      <c r="C64" s="50" t="s">
        <v>85</v>
      </c>
      <c r="D64" s="50" t="s">
        <v>86</v>
      </c>
      <c r="E64" s="50" t="s">
        <v>87</v>
      </c>
      <c r="F64" s="49">
        <v>2015</v>
      </c>
      <c r="G64" s="51">
        <v>1950</v>
      </c>
      <c r="H64" s="51">
        <v>3</v>
      </c>
      <c r="I64" s="52">
        <v>2026</v>
      </c>
      <c r="J64" s="53">
        <f>I64+2</f>
        <v>2028</v>
      </c>
      <c r="K64" s="54">
        <v>3.69</v>
      </c>
      <c r="L64" s="49">
        <v>0.31</v>
      </c>
      <c r="M64" s="55">
        <v>0.1</v>
      </c>
      <c r="N64" s="56">
        <f>((K64*G64)*L64)*0.00220462*(1-M64)</f>
        <v>4.4258727555899995</v>
      </c>
      <c r="O64" s="57"/>
      <c r="P64" s="251">
        <f>P67*$N64</f>
        <v>16597.022833462499</v>
      </c>
      <c r="Q64" s="251">
        <f>Q67*$N64</f>
        <v>16597.022833462499</v>
      </c>
      <c r="R64" s="251">
        <f>R67*$N64</f>
        <v>15490.554644564998</v>
      </c>
      <c r="S64" s="251">
        <f>S67*$N64</f>
        <v>13277.618266769998</v>
      </c>
      <c r="T64" s="251">
        <f t="shared" ref="T64:AA64" si="106">T67*$N64</f>
        <v>8851.7455111799991</v>
      </c>
      <c r="U64" s="251">
        <f t="shared" si="106"/>
        <v>0</v>
      </c>
      <c r="V64" s="251">
        <f t="shared" si="106"/>
        <v>0</v>
      </c>
      <c r="W64" s="251">
        <f t="shared" si="106"/>
        <v>0</v>
      </c>
      <c r="X64" s="251">
        <f t="shared" si="106"/>
        <v>0</v>
      </c>
      <c r="Y64" s="251">
        <f t="shared" si="106"/>
        <v>0</v>
      </c>
      <c r="Z64" s="251">
        <f t="shared" si="106"/>
        <v>0</v>
      </c>
      <c r="AA64" s="251">
        <f t="shared" si="106"/>
        <v>0</v>
      </c>
      <c r="AB64" s="227">
        <f>SUM(P64:AA64)</f>
        <v>70813.964089439993</v>
      </c>
      <c r="AC64" s="54">
        <v>0.05</v>
      </c>
      <c r="AD64" s="60"/>
      <c r="AE64" s="61"/>
      <c r="AF64" s="49">
        <v>0.31</v>
      </c>
      <c r="AG64" s="55">
        <v>0.3</v>
      </c>
      <c r="AH64" s="62">
        <f>((SUM(AC64:AE64)*G64)*AF64)*0.00220462*(1-AG64)</f>
        <v>4.6644247650000005E-2</v>
      </c>
      <c r="AI64" s="226">
        <f>AI67*$AH64</f>
        <v>174.91592868750001</v>
      </c>
      <c r="AJ64" s="226">
        <f t="shared" ref="AJ64:AT64" si="107">AJ67*$AH64</f>
        <v>174.91592868750001</v>
      </c>
      <c r="AK64" s="226">
        <f t="shared" si="107"/>
        <v>163.25486677500001</v>
      </c>
      <c r="AL64" s="226">
        <f t="shared" si="107"/>
        <v>139.93274295000001</v>
      </c>
      <c r="AM64" s="226">
        <f t="shared" si="107"/>
        <v>93.288495300000008</v>
      </c>
      <c r="AN64" s="226">
        <f t="shared" si="107"/>
        <v>0</v>
      </c>
      <c r="AO64" s="226">
        <f t="shared" si="107"/>
        <v>0</v>
      </c>
      <c r="AP64" s="226">
        <f t="shared" si="107"/>
        <v>0</v>
      </c>
      <c r="AQ64" s="226">
        <f t="shared" si="107"/>
        <v>0</v>
      </c>
      <c r="AR64" s="226">
        <f t="shared" si="107"/>
        <v>0</v>
      </c>
      <c r="AS64" s="226">
        <f t="shared" si="107"/>
        <v>0</v>
      </c>
      <c r="AT64" s="226">
        <f t="shared" si="107"/>
        <v>0</v>
      </c>
      <c r="AU64" s="227">
        <f>SUM(AI64:AT64)</f>
        <v>746.30796240000006</v>
      </c>
      <c r="AV64" s="228">
        <f>AU64+AB64</f>
        <v>71560.272051839987</v>
      </c>
    </row>
    <row r="65" spans="1:48" ht="15.6">
      <c r="A65" s="48" t="s">
        <v>84</v>
      </c>
      <c r="B65" s="49" t="s">
        <v>52</v>
      </c>
      <c r="C65" s="49" t="s">
        <v>53</v>
      </c>
      <c r="D65" s="50" t="s">
        <v>88</v>
      </c>
      <c r="E65" s="50" t="s">
        <v>89</v>
      </c>
      <c r="F65" s="49">
        <v>2014</v>
      </c>
      <c r="G65" s="51">
        <v>162</v>
      </c>
      <c r="H65" s="51">
        <v>3</v>
      </c>
      <c r="I65" s="52">
        <v>2026</v>
      </c>
      <c r="J65" s="53">
        <f>I65+2</f>
        <v>2028</v>
      </c>
      <c r="K65" s="54">
        <v>3.22</v>
      </c>
      <c r="L65" s="49">
        <v>0.39</v>
      </c>
      <c r="M65" s="55">
        <v>0.1</v>
      </c>
      <c r="N65" s="56">
        <f>((K65*G65)*L65)*0.00220462*(1-M65)</f>
        <v>0.40365630985680001</v>
      </c>
      <c r="O65" s="57"/>
      <c r="P65" s="251">
        <f>P67*$N65*0.66667</f>
        <v>1009.1458203458732</v>
      </c>
      <c r="Q65" s="251">
        <f>Q67*$N65*0.66667</f>
        <v>1009.1458203458732</v>
      </c>
      <c r="R65" s="251">
        <f>R67*$N65*0.66667</f>
        <v>941.8694323228151</v>
      </c>
      <c r="S65" s="251">
        <f>S67*$N65*0.66667</f>
        <v>807.3166562766985</v>
      </c>
      <c r="T65" s="251">
        <f t="shared" ref="T65:AA65" si="108">T67*$N65*0.66667</f>
        <v>538.21110418446574</v>
      </c>
      <c r="U65" s="251">
        <f t="shared" si="108"/>
        <v>0</v>
      </c>
      <c r="V65" s="251">
        <f t="shared" si="108"/>
        <v>0</v>
      </c>
      <c r="W65" s="251">
        <f t="shared" si="108"/>
        <v>0</v>
      </c>
      <c r="X65" s="251">
        <f t="shared" si="108"/>
        <v>0</v>
      </c>
      <c r="Y65" s="251">
        <f t="shared" si="108"/>
        <v>0</v>
      </c>
      <c r="Z65" s="251">
        <f t="shared" si="108"/>
        <v>0</v>
      </c>
      <c r="AA65" s="251">
        <f t="shared" si="108"/>
        <v>0</v>
      </c>
      <c r="AB65" s="227">
        <f>SUM(P65:AA65)</f>
        <v>4305.688833475725</v>
      </c>
      <c r="AC65" s="54">
        <v>7.0000000000000007E-2</v>
      </c>
      <c r="AD65" s="60"/>
      <c r="AE65" s="60"/>
      <c r="AF65" s="49">
        <v>0.39</v>
      </c>
      <c r="AG65" s="55">
        <v>0.3</v>
      </c>
      <c r="AH65" s="62">
        <f>((SUM(AC65:AE65)*G65)*AF65)*0.00220462*(1-AG65)</f>
        <v>6.8251066884000011E-3</v>
      </c>
      <c r="AI65" s="226">
        <f>AI67*$AH65*0.66667</f>
        <v>17.062852034833607</v>
      </c>
      <c r="AJ65" s="226">
        <f t="shared" ref="AJ65:AT65" si="109">AJ67*$AH65*0.66667</f>
        <v>17.062852034833607</v>
      </c>
      <c r="AK65" s="226">
        <f t="shared" si="109"/>
        <v>15.925328565844701</v>
      </c>
      <c r="AL65" s="226">
        <f t="shared" si="109"/>
        <v>13.650281627866885</v>
      </c>
      <c r="AM65" s="226">
        <f t="shared" si="109"/>
        <v>9.1001877519112568</v>
      </c>
      <c r="AN65" s="226">
        <f t="shared" si="109"/>
        <v>0</v>
      </c>
      <c r="AO65" s="226">
        <f t="shared" si="109"/>
        <v>0</v>
      </c>
      <c r="AP65" s="226">
        <f t="shared" si="109"/>
        <v>0</v>
      </c>
      <c r="AQ65" s="226">
        <f t="shared" si="109"/>
        <v>0</v>
      </c>
      <c r="AR65" s="226">
        <f t="shared" si="109"/>
        <v>0</v>
      </c>
      <c r="AS65" s="226">
        <f t="shared" si="109"/>
        <v>0</v>
      </c>
      <c r="AT65" s="226">
        <f t="shared" si="109"/>
        <v>0</v>
      </c>
      <c r="AU65" s="227">
        <f>SUM(AI65:AT65)</f>
        <v>72.801502015290055</v>
      </c>
      <c r="AV65" s="228">
        <f>AU65+AB65</f>
        <v>4378.4903354910148</v>
      </c>
    </row>
    <row r="66" spans="1:48" ht="15.6">
      <c r="A66" s="48" t="s">
        <v>84</v>
      </c>
      <c r="B66" s="49" t="s">
        <v>52</v>
      </c>
      <c r="C66" s="49" t="s">
        <v>53</v>
      </c>
      <c r="D66" s="50" t="s">
        <v>88</v>
      </c>
      <c r="E66" s="50" t="s">
        <v>89</v>
      </c>
      <c r="F66" s="49">
        <v>2014</v>
      </c>
      <c r="G66" s="51">
        <v>162</v>
      </c>
      <c r="H66" s="51">
        <v>3</v>
      </c>
      <c r="I66" s="52">
        <v>2026</v>
      </c>
      <c r="J66" s="53">
        <f>I66+2</f>
        <v>2028</v>
      </c>
      <c r="K66" s="54">
        <v>3.22</v>
      </c>
      <c r="L66" s="49">
        <v>0.39</v>
      </c>
      <c r="M66" s="55">
        <v>0.1</v>
      </c>
      <c r="N66" s="56">
        <f>((K66*G66)*L66)*0.00220462*(1-M66)</f>
        <v>0.40365630985680001</v>
      </c>
      <c r="O66" s="57"/>
      <c r="P66" s="251">
        <f>P67*$N66*0.66667</f>
        <v>1009.1458203458732</v>
      </c>
      <c r="Q66" s="251">
        <f>Q67*$N66*0.66667</f>
        <v>1009.1458203458732</v>
      </c>
      <c r="R66" s="251">
        <f>R67*$N66*0.66667</f>
        <v>941.8694323228151</v>
      </c>
      <c r="S66" s="251">
        <f>S67*$N66*0.66667</f>
        <v>807.3166562766985</v>
      </c>
      <c r="T66" s="251">
        <f t="shared" ref="T66:AA66" si="110">T67*$N66*0.66667</f>
        <v>538.21110418446574</v>
      </c>
      <c r="U66" s="251">
        <f t="shared" si="110"/>
        <v>0</v>
      </c>
      <c r="V66" s="251">
        <f t="shared" si="110"/>
        <v>0</v>
      </c>
      <c r="W66" s="251">
        <f t="shared" si="110"/>
        <v>0</v>
      </c>
      <c r="X66" s="251">
        <f t="shared" si="110"/>
        <v>0</v>
      </c>
      <c r="Y66" s="251">
        <f t="shared" si="110"/>
        <v>0</v>
      </c>
      <c r="Z66" s="251">
        <f t="shared" si="110"/>
        <v>0</v>
      </c>
      <c r="AA66" s="251">
        <f t="shared" si="110"/>
        <v>0</v>
      </c>
      <c r="AB66" s="227">
        <f>SUM(P66:AA66)</f>
        <v>4305.688833475725</v>
      </c>
      <c r="AC66" s="54">
        <v>7.0000000000000007E-2</v>
      </c>
      <c r="AD66" s="60"/>
      <c r="AE66" s="60"/>
      <c r="AF66" s="49">
        <v>0.39</v>
      </c>
      <c r="AG66" s="55">
        <v>0.3</v>
      </c>
      <c r="AH66" s="62">
        <f>((SUM(AC66:AE66)*G66)*AF66)*0.00220462*(1-AG66)</f>
        <v>6.8251066884000011E-3</v>
      </c>
      <c r="AI66" s="226">
        <f>AI67*$AH66*0.66667</f>
        <v>17.062852034833607</v>
      </c>
      <c r="AJ66" s="226">
        <f t="shared" ref="AJ66:AT66" si="111">AJ67*$AH66*0.66667</f>
        <v>17.062852034833607</v>
      </c>
      <c r="AK66" s="226">
        <f t="shared" si="111"/>
        <v>15.925328565844701</v>
      </c>
      <c r="AL66" s="226">
        <f t="shared" si="111"/>
        <v>13.650281627866885</v>
      </c>
      <c r="AM66" s="226">
        <f t="shared" si="111"/>
        <v>9.1001877519112568</v>
      </c>
      <c r="AN66" s="226">
        <f t="shared" si="111"/>
        <v>0</v>
      </c>
      <c r="AO66" s="226">
        <f t="shared" si="111"/>
        <v>0</v>
      </c>
      <c r="AP66" s="226">
        <f t="shared" si="111"/>
        <v>0</v>
      </c>
      <c r="AQ66" s="226">
        <f t="shared" si="111"/>
        <v>0</v>
      </c>
      <c r="AR66" s="226">
        <f t="shared" si="111"/>
        <v>0</v>
      </c>
      <c r="AS66" s="226">
        <f t="shared" si="111"/>
        <v>0</v>
      </c>
      <c r="AT66" s="226">
        <f t="shared" si="111"/>
        <v>0</v>
      </c>
      <c r="AU66" s="227">
        <f>SUM(AI66:AT66)</f>
        <v>72.801502015290055</v>
      </c>
      <c r="AV66" s="228">
        <f>AU66+AB66</f>
        <v>4378.4903354910148</v>
      </c>
    </row>
    <row r="67" spans="1:48" ht="30">
      <c r="A67" s="64" t="s">
        <v>90</v>
      </c>
      <c r="B67" s="65"/>
      <c r="C67" s="65" t="s">
        <v>57</v>
      </c>
      <c r="D67" s="66">
        <v>0.66700000000000004</v>
      </c>
      <c r="E67" s="67"/>
      <c r="F67" s="65"/>
      <c r="G67" s="68"/>
      <c r="H67" s="68"/>
      <c r="I67" s="69"/>
      <c r="J67" s="70"/>
      <c r="K67" s="71"/>
      <c r="L67" s="65"/>
      <c r="M67" s="66"/>
      <c r="N67" s="72"/>
      <c r="O67" s="73" t="s">
        <v>58</v>
      </c>
      <c r="P67" s="229">
        <v>3750</v>
      </c>
      <c r="Q67" s="229">
        <v>3750</v>
      </c>
      <c r="R67" s="229">
        <v>3500</v>
      </c>
      <c r="S67" s="229">
        <v>3000</v>
      </c>
      <c r="T67" s="229">
        <v>2000</v>
      </c>
      <c r="U67" s="229"/>
      <c r="V67" s="229"/>
      <c r="W67" s="229"/>
      <c r="X67" s="229"/>
      <c r="Y67" s="229"/>
      <c r="Z67" s="229"/>
      <c r="AA67" s="229"/>
      <c r="AB67" s="230"/>
      <c r="AC67" s="71"/>
      <c r="AD67" s="76"/>
      <c r="AE67" s="76"/>
      <c r="AF67" s="65"/>
      <c r="AG67" s="66"/>
      <c r="AH67" s="77"/>
      <c r="AI67" s="229">
        <f t="shared" ref="AI67:AT67" si="112">P67</f>
        <v>3750</v>
      </c>
      <c r="AJ67" s="229">
        <f t="shared" si="112"/>
        <v>3750</v>
      </c>
      <c r="AK67" s="229">
        <f t="shared" si="112"/>
        <v>3500</v>
      </c>
      <c r="AL67" s="229">
        <f t="shared" si="112"/>
        <v>3000</v>
      </c>
      <c r="AM67" s="229">
        <f t="shared" si="112"/>
        <v>2000</v>
      </c>
      <c r="AN67" s="229">
        <f t="shared" si="112"/>
        <v>0</v>
      </c>
      <c r="AO67" s="229">
        <f t="shared" si="112"/>
        <v>0</v>
      </c>
      <c r="AP67" s="229">
        <f t="shared" si="112"/>
        <v>0</v>
      </c>
      <c r="AQ67" s="229">
        <f t="shared" si="112"/>
        <v>0</v>
      </c>
      <c r="AR67" s="229">
        <f t="shared" si="112"/>
        <v>0</v>
      </c>
      <c r="AS67" s="229">
        <f t="shared" si="112"/>
        <v>0</v>
      </c>
      <c r="AT67" s="229">
        <f t="shared" si="112"/>
        <v>0</v>
      </c>
      <c r="AU67" s="230"/>
      <c r="AV67" s="231"/>
    </row>
    <row r="68" spans="1:48" ht="15.6">
      <c r="A68" s="193" t="s">
        <v>197</v>
      </c>
      <c r="B68" s="49" t="s">
        <v>49</v>
      </c>
      <c r="C68" s="49" t="s">
        <v>164</v>
      </c>
      <c r="D68" s="50" t="s">
        <v>165</v>
      </c>
      <c r="E68" s="50" t="s">
        <v>164</v>
      </c>
      <c r="F68" s="49">
        <v>2030</v>
      </c>
      <c r="G68" s="51">
        <v>1676</v>
      </c>
      <c r="H68" s="51" t="s">
        <v>198</v>
      </c>
      <c r="I68" s="81"/>
      <c r="J68" s="82"/>
      <c r="K68" s="83"/>
      <c r="L68" s="49">
        <v>0.31</v>
      </c>
      <c r="M68" s="55"/>
      <c r="N68" s="56">
        <f>((SUM(K68:K68)*G68)*L68)*0.00220462</f>
        <v>0</v>
      </c>
      <c r="O68" s="95">
        <f>($E$230*G68*L68)/0.9</f>
        <v>0.22394200162495451</v>
      </c>
      <c r="P68" s="251">
        <f>P71*$O68</f>
        <v>0</v>
      </c>
      <c r="Q68" s="251">
        <f t="shared" ref="Q68:AA68" si="113">Q71*$O68</f>
        <v>0</v>
      </c>
      <c r="R68" s="251">
        <f t="shared" si="113"/>
        <v>0</v>
      </c>
      <c r="S68" s="251">
        <f t="shared" si="113"/>
        <v>0</v>
      </c>
      <c r="T68" s="251">
        <f t="shared" si="113"/>
        <v>0</v>
      </c>
      <c r="U68" s="251">
        <f t="shared" si="113"/>
        <v>0</v>
      </c>
      <c r="V68" s="251">
        <f t="shared" si="113"/>
        <v>895.76800649981806</v>
      </c>
      <c r="W68" s="251">
        <f t="shared" si="113"/>
        <v>1007.7390073122953</v>
      </c>
      <c r="X68" s="251">
        <f t="shared" si="113"/>
        <v>1007.7390073122953</v>
      </c>
      <c r="Y68" s="251">
        <f t="shared" si="113"/>
        <v>1007.7390073122953</v>
      </c>
      <c r="Z68" s="251">
        <f t="shared" si="113"/>
        <v>1007.7390073122953</v>
      </c>
      <c r="AA68" s="251">
        <f t="shared" si="113"/>
        <v>1007.7390073122953</v>
      </c>
      <c r="AB68" s="227">
        <f>SUM(P68:AA68)</f>
        <v>5934.4630430612942</v>
      </c>
      <c r="AC68" s="83"/>
      <c r="AD68" s="85"/>
      <c r="AE68" s="86"/>
      <c r="AF68" s="49">
        <v>0.31</v>
      </c>
      <c r="AG68" s="55"/>
      <c r="AH68" s="62">
        <f>((SUM(AC68:AE68)*G68)*AF68)*0.00220462</f>
        <v>0</v>
      </c>
      <c r="AI68" s="226">
        <f t="shared" ref="AI68:AT68" si="114">AI71*$AH68</f>
        <v>0</v>
      </c>
      <c r="AJ68" s="226">
        <f t="shared" si="114"/>
        <v>0</v>
      </c>
      <c r="AK68" s="226">
        <f t="shared" si="114"/>
        <v>0</v>
      </c>
      <c r="AL68" s="226">
        <f t="shared" si="114"/>
        <v>0</v>
      </c>
      <c r="AM68" s="226">
        <f t="shared" si="114"/>
        <v>0</v>
      </c>
      <c r="AN68" s="226">
        <f t="shared" si="114"/>
        <v>0</v>
      </c>
      <c r="AO68" s="226">
        <f t="shared" si="114"/>
        <v>0</v>
      </c>
      <c r="AP68" s="226">
        <f t="shared" si="114"/>
        <v>0</v>
      </c>
      <c r="AQ68" s="226">
        <f t="shared" si="114"/>
        <v>0</v>
      </c>
      <c r="AR68" s="226">
        <f t="shared" si="114"/>
        <v>0</v>
      </c>
      <c r="AS68" s="226">
        <f t="shared" si="114"/>
        <v>0</v>
      </c>
      <c r="AT68" s="226">
        <f t="shared" si="114"/>
        <v>0</v>
      </c>
      <c r="AU68" s="227">
        <f>SUM(AI68:AT68)</f>
        <v>0</v>
      </c>
      <c r="AV68" s="228">
        <f>AU68+AB68</f>
        <v>5934.4630430612942</v>
      </c>
    </row>
    <row r="69" spans="1:48" ht="15.6">
      <c r="A69" s="193" t="s">
        <v>197</v>
      </c>
      <c r="B69" s="49" t="s">
        <v>49</v>
      </c>
      <c r="C69" s="49" t="s">
        <v>164</v>
      </c>
      <c r="D69" s="50" t="s">
        <v>165</v>
      </c>
      <c r="E69" s="50" t="s">
        <v>164</v>
      </c>
      <c r="F69" s="49">
        <v>2030</v>
      </c>
      <c r="G69" s="51">
        <v>1676</v>
      </c>
      <c r="H69" s="51" t="s">
        <v>198</v>
      </c>
      <c r="I69" s="81"/>
      <c r="J69" s="82"/>
      <c r="K69" s="83"/>
      <c r="L69" s="49">
        <v>0.31</v>
      </c>
      <c r="M69" s="55"/>
      <c r="N69" s="56">
        <f>((SUM(K69:K69)*G69)*L69)*0.00220462</f>
        <v>0</v>
      </c>
      <c r="O69" s="95">
        <f>($E$230*G69*L69)/0.9</f>
        <v>0.22394200162495451</v>
      </c>
      <c r="P69" s="251">
        <f>P71*$O69</f>
        <v>0</v>
      </c>
      <c r="Q69" s="251">
        <f t="shared" ref="Q69:AA69" si="115">Q71*$O69</f>
        <v>0</v>
      </c>
      <c r="R69" s="251">
        <f t="shared" si="115"/>
        <v>0</v>
      </c>
      <c r="S69" s="251">
        <f t="shared" si="115"/>
        <v>0</v>
      </c>
      <c r="T69" s="251">
        <f t="shared" si="115"/>
        <v>0</v>
      </c>
      <c r="U69" s="251">
        <f t="shared" si="115"/>
        <v>0</v>
      </c>
      <c r="V69" s="251">
        <f t="shared" si="115"/>
        <v>895.76800649981806</v>
      </c>
      <c r="W69" s="251">
        <f t="shared" si="115"/>
        <v>1007.7390073122953</v>
      </c>
      <c r="X69" s="251">
        <f t="shared" si="115"/>
        <v>1007.7390073122953</v>
      </c>
      <c r="Y69" s="251">
        <f t="shared" si="115"/>
        <v>1007.7390073122953</v>
      </c>
      <c r="Z69" s="251">
        <f t="shared" si="115"/>
        <v>1007.7390073122953</v>
      </c>
      <c r="AA69" s="251">
        <f t="shared" si="115"/>
        <v>1007.7390073122953</v>
      </c>
      <c r="AB69" s="227">
        <f>SUM(P69:AA69)</f>
        <v>5934.4630430612942</v>
      </c>
      <c r="AC69" s="83"/>
      <c r="AD69" s="85"/>
      <c r="AE69" s="86"/>
      <c r="AF69" s="49">
        <v>0.31</v>
      </c>
      <c r="AG69" s="55"/>
      <c r="AH69" s="62">
        <f>((SUM(AC69:AE69)*G69)*AF69)*0.00220462</f>
        <v>0</v>
      </c>
      <c r="AI69" s="226">
        <f t="shared" ref="AI69:AT69" si="116">AI71*$AH69</f>
        <v>0</v>
      </c>
      <c r="AJ69" s="226">
        <f t="shared" si="116"/>
        <v>0</v>
      </c>
      <c r="AK69" s="226">
        <f t="shared" si="116"/>
        <v>0</v>
      </c>
      <c r="AL69" s="226">
        <f t="shared" si="116"/>
        <v>0</v>
      </c>
      <c r="AM69" s="226">
        <f t="shared" si="116"/>
        <v>0</v>
      </c>
      <c r="AN69" s="226">
        <f t="shared" si="116"/>
        <v>0</v>
      </c>
      <c r="AO69" s="226">
        <f t="shared" si="116"/>
        <v>0</v>
      </c>
      <c r="AP69" s="226">
        <f t="shared" si="116"/>
        <v>0</v>
      </c>
      <c r="AQ69" s="226">
        <f t="shared" si="116"/>
        <v>0</v>
      </c>
      <c r="AR69" s="226">
        <f t="shared" si="116"/>
        <v>0</v>
      </c>
      <c r="AS69" s="226">
        <f t="shared" si="116"/>
        <v>0</v>
      </c>
      <c r="AT69" s="226">
        <f t="shared" si="116"/>
        <v>0</v>
      </c>
      <c r="AU69" s="227">
        <f>SUM(AI69:AT69)</f>
        <v>0</v>
      </c>
      <c r="AV69" s="228">
        <f>AU69+AB69</f>
        <v>5934.4630430612942</v>
      </c>
    </row>
    <row r="70" spans="1:48" ht="15.6">
      <c r="A70" s="193" t="s">
        <v>197</v>
      </c>
      <c r="B70" s="49" t="s">
        <v>52</v>
      </c>
      <c r="C70" s="49" t="s">
        <v>164</v>
      </c>
      <c r="D70" s="50" t="s">
        <v>164</v>
      </c>
      <c r="E70" s="50" t="s">
        <v>164</v>
      </c>
      <c r="F70" s="49">
        <v>2030</v>
      </c>
      <c r="G70" s="51">
        <v>175</v>
      </c>
      <c r="H70" s="51" t="s">
        <v>198</v>
      </c>
      <c r="I70" s="81"/>
      <c r="J70" s="82"/>
      <c r="K70" s="83"/>
      <c r="L70" s="49">
        <v>0.39</v>
      </c>
      <c r="M70" s="55"/>
      <c r="N70" s="56">
        <f>((SUM(K70:K70)*G70)*L70)*0.00220462</f>
        <v>0</v>
      </c>
      <c r="O70" s="95">
        <f>($E$230*G70*L70)/0.9</f>
        <v>2.9417279257262192E-2</v>
      </c>
      <c r="P70" s="251">
        <f>P71*$O70</f>
        <v>0</v>
      </c>
      <c r="Q70" s="251">
        <f t="shared" ref="Q70:AA70" si="117">Q71*$O70</f>
        <v>0</v>
      </c>
      <c r="R70" s="251">
        <f t="shared" si="117"/>
        <v>0</v>
      </c>
      <c r="S70" s="251">
        <f t="shared" si="117"/>
        <v>0</v>
      </c>
      <c r="T70" s="251">
        <f t="shared" si="117"/>
        <v>0</v>
      </c>
      <c r="U70" s="251">
        <f t="shared" si="117"/>
        <v>0</v>
      </c>
      <c r="V70" s="251">
        <f t="shared" si="117"/>
        <v>117.66911702904876</v>
      </c>
      <c r="W70" s="251">
        <f t="shared" si="117"/>
        <v>132.37775665767987</v>
      </c>
      <c r="X70" s="251">
        <f t="shared" si="117"/>
        <v>132.37775665767987</v>
      </c>
      <c r="Y70" s="251">
        <f t="shared" si="117"/>
        <v>132.37775665767987</v>
      </c>
      <c r="Z70" s="251">
        <f t="shared" si="117"/>
        <v>132.37775665767987</v>
      </c>
      <c r="AA70" s="251">
        <f t="shared" si="117"/>
        <v>132.37775665767987</v>
      </c>
      <c r="AB70" s="227">
        <f>SUM(P70:AA70)</f>
        <v>779.557900317448</v>
      </c>
      <c r="AC70" s="83"/>
      <c r="AD70" s="60"/>
      <c r="AE70" s="84"/>
      <c r="AF70" s="49">
        <v>0.39</v>
      </c>
      <c r="AG70" s="55"/>
      <c r="AH70" s="62">
        <f>((SUM(AC70:AE70)*G70)*AF70)*0.00220462</f>
        <v>0</v>
      </c>
      <c r="AI70" s="226">
        <f t="shared" ref="AI70:AT70" si="118">AI71*$AH70*0.66667</f>
        <v>0</v>
      </c>
      <c r="AJ70" s="226">
        <f t="shared" si="118"/>
        <v>0</v>
      </c>
      <c r="AK70" s="226">
        <f t="shared" si="118"/>
        <v>0</v>
      </c>
      <c r="AL70" s="226">
        <f t="shared" si="118"/>
        <v>0</v>
      </c>
      <c r="AM70" s="226">
        <f t="shared" si="118"/>
        <v>0</v>
      </c>
      <c r="AN70" s="226">
        <f t="shared" si="118"/>
        <v>0</v>
      </c>
      <c r="AO70" s="226">
        <f t="shared" si="118"/>
        <v>0</v>
      </c>
      <c r="AP70" s="226">
        <f t="shared" si="118"/>
        <v>0</v>
      </c>
      <c r="AQ70" s="226">
        <f t="shared" si="118"/>
        <v>0</v>
      </c>
      <c r="AR70" s="226">
        <f t="shared" si="118"/>
        <v>0</v>
      </c>
      <c r="AS70" s="226">
        <f t="shared" si="118"/>
        <v>0</v>
      </c>
      <c r="AT70" s="226">
        <f t="shared" si="118"/>
        <v>0</v>
      </c>
      <c r="AU70" s="227">
        <f>SUM(AI70:AT70)</f>
        <v>0</v>
      </c>
      <c r="AV70" s="228">
        <f>AU70+AB70</f>
        <v>779.557900317448</v>
      </c>
    </row>
    <row r="71" spans="1:48" ht="30">
      <c r="A71" s="64" t="s">
        <v>199</v>
      </c>
      <c r="B71" s="65"/>
      <c r="C71" s="65" t="s">
        <v>57</v>
      </c>
      <c r="D71" s="66">
        <v>0.66700000000000004</v>
      </c>
      <c r="E71" s="67"/>
      <c r="F71" s="65"/>
      <c r="G71" s="68"/>
      <c r="H71" s="68"/>
      <c r="I71" s="69"/>
      <c r="J71" s="70"/>
      <c r="K71" s="71"/>
      <c r="L71" s="65"/>
      <c r="M71" s="66"/>
      <c r="N71" s="72"/>
      <c r="O71" s="73" t="s">
        <v>58</v>
      </c>
      <c r="P71" s="229">
        <v>0</v>
      </c>
      <c r="Q71" s="229">
        <v>0</v>
      </c>
      <c r="R71" s="229">
        <v>0</v>
      </c>
      <c r="S71" s="229">
        <v>0</v>
      </c>
      <c r="T71" s="229">
        <v>0</v>
      </c>
      <c r="U71" s="229">
        <v>0</v>
      </c>
      <c r="V71" s="229">
        <v>4000</v>
      </c>
      <c r="W71" s="229">
        <v>4500</v>
      </c>
      <c r="X71" s="229">
        <v>4500</v>
      </c>
      <c r="Y71" s="229">
        <v>4500</v>
      </c>
      <c r="Z71" s="229">
        <v>4500</v>
      </c>
      <c r="AA71" s="229">
        <v>4500</v>
      </c>
      <c r="AB71" s="230"/>
      <c r="AC71" s="71"/>
      <c r="AD71" s="76"/>
      <c r="AE71" s="76"/>
      <c r="AF71" s="65"/>
      <c r="AG71" s="66"/>
      <c r="AH71" s="77"/>
      <c r="AI71" s="229">
        <f t="shared" ref="AI71:AT71" si="119">P71</f>
        <v>0</v>
      </c>
      <c r="AJ71" s="229">
        <f t="shared" si="119"/>
        <v>0</v>
      </c>
      <c r="AK71" s="229">
        <f t="shared" si="119"/>
        <v>0</v>
      </c>
      <c r="AL71" s="229">
        <f t="shared" si="119"/>
        <v>0</v>
      </c>
      <c r="AM71" s="229">
        <f t="shared" si="119"/>
        <v>0</v>
      </c>
      <c r="AN71" s="229">
        <f t="shared" si="119"/>
        <v>0</v>
      </c>
      <c r="AO71" s="229">
        <f t="shared" si="119"/>
        <v>4000</v>
      </c>
      <c r="AP71" s="229">
        <f t="shared" si="119"/>
        <v>4500</v>
      </c>
      <c r="AQ71" s="229">
        <f t="shared" si="119"/>
        <v>4500</v>
      </c>
      <c r="AR71" s="229">
        <f t="shared" si="119"/>
        <v>4500</v>
      </c>
      <c r="AS71" s="229">
        <f t="shared" si="119"/>
        <v>4500</v>
      </c>
      <c r="AT71" s="229">
        <f t="shared" si="119"/>
        <v>4500</v>
      </c>
      <c r="AU71" s="230"/>
      <c r="AV71" s="231"/>
    </row>
    <row r="72" spans="1:48" ht="15.6">
      <c r="A72" s="87" t="s">
        <v>96</v>
      </c>
      <c r="B72" s="49" t="s">
        <v>49</v>
      </c>
      <c r="C72" s="50" t="s">
        <v>85</v>
      </c>
      <c r="D72" s="50" t="s">
        <v>86</v>
      </c>
      <c r="E72" s="50" t="s">
        <v>87</v>
      </c>
      <c r="F72" s="49">
        <v>2015</v>
      </c>
      <c r="G72" s="51">
        <v>1950</v>
      </c>
      <c r="H72" s="51">
        <v>3</v>
      </c>
      <c r="I72" s="52">
        <v>2026</v>
      </c>
      <c r="J72" s="53">
        <f>I72+2</f>
        <v>2028</v>
      </c>
      <c r="K72" s="54">
        <v>3.69</v>
      </c>
      <c r="L72" s="49">
        <v>0.31</v>
      </c>
      <c r="M72" s="55">
        <v>0.1</v>
      </c>
      <c r="N72" s="56">
        <f>((K72*G72)*L72)*0.00220462*(1-M72)</f>
        <v>4.4258727555899995</v>
      </c>
      <c r="O72" s="57"/>
      <c r="P72" s="251">
        <f>P76*$N72</f>
        <v>16597.022833462499</v>
      </c>
      <c r="Q72" s="251">
        <f>Q76*$N72</f>
        <v>16597.022833462499</v>
      </c>
      <c r="R72" s="251">
        <f>R76*$N72</f>
        <v>15490.554644564998</v>
      </c>
      <c r="S72" s="251">
        <f>S76*$N72</f>
        <v>13277.618266769998</v>
      </c>
      <c r="T72" s="251">
        <f t="shared" ref="T72:AA72" si="120">T76*$N72</f>
        <v>15490.554644564998</v>
      </c>
      <c r="U72" s="251">
        <f t="shared" si="120"/>
        <v>15490.554644564998</v>
      </c>
      <c r="V72" s="251">
        <f t="shared" si="120"/>
        <v>0</v>
      </c>
      <c r="W72" s="251">
        <f t="shared" si="120"/>
        <v>0</v>
      </c>
      <c r="X72" s="251">
        <f t="shared" si="120"/>
        <v>0</v>
      </c>
      <c r="Y72" s="251">
        <f t="shared" si="120"/>
        <v>0</v>
      </c>
      <c r="Z72" s="251">
        <f t="shared" si="120"/>
        <v>0</v>
      </c>
      <c r="AA72" s="251">
        <f t="shared" si="120"/>
        <v>0</v>
      </c>
      <c r="AB72" s="227">
        <f>SUM(P72:AA72)</f>
        <v>92943.327867389991</v>
      </c>
      <c r="AC72" s="54">
        <v>0.05</v>
      </c>
      <c r="AD72" s="60"/>
      <c r="AE72" s="61"/>
      <c r="AF72" s="49">
        <v>0.31</v>
      </c>
      <c r="AG72" s="55">
        <v>0.3</v>
      </c>
      <c r="AH72" s="62">
        <f>((SUM(AC72:AE72)*G72)*AF72)*0.00220462*(1-AG72)</f>
        <v>4.6644247650000005E-2</v>
      </c>
      <c r="AI72" s="226">
        <f>AI76*$AH72</f>
        <v>174.91592868750001</v>
      </c>
      <c r="AJ72" s="226">
        <f t="shared" ref="AJ72:AT72" si="121">AJ76*$AH72</f>
        <v>174.91592868750001</v>
      </c>
      <c r="AK72" s="226">
        <f t="shared" si="121"/>
        <v>163.25486677500001</v>
      </c>
      <c r="AL72" s="226">
        <f t="shared" si="121"/>
        <v>139.93274295000001</v>
      </c>
      <c r="AM72" s="226">
        <f t="shared" si="121"/>
        <v>163.25486677500001</v>
      </c>
      <c r="AN72" s="226">
        <f t="shared" si="121"/>
        <v>163.25486677500001</v>
      </c>
      <c r="AO72" s="226">
        <f t="shared" si="121"/>
        <v>0</v>
      </c>
      <c r="AP72" s="226">
        <f t="shared" si="121"/>
        <v>0</v>
      </c>
      <c r="AQ72" s="226">
        <f t="shared" si="121"/>
        <v>0</v>
      </c>
      <c r="AR72" s="226">
        <f t="shared" si="121"/>
        <v>0</v>
      </c>
      <c r="AS72" s="226">
        <f t="shared" si="121"/>
        <v>0</v>
      </c>
      <c r="AT72" s="226">
        <f t="shared" si="121"/>
        <v>0</v>
      </c>
      <c r="AU72" s="227">
        <f>SUM(AI72:AT72)</f>
        <v>979.52920065000001</v>
      </c>
      <c r="AV72" s="228">
        <f>AU72+AB72</f>
        <v>93922.857068039986</v>
      </c>
    </row>
    <row r="73" spans="1:48" ht="15.6">
      <c r="A73" s="87" t="s">
        <v>96</v>
      </c>
      <c r="B73" s="49" t="s">
        <v>49</v>
      </c>
      <c r="C73" s="50" t="s">
        <v>85</v>
      </c>
      <c r="D73" s="50" t="s">
        <v>86</v>
      </c>
      <c r="E73" s="50" t="s">
        <v>87</v>
      </c>
      <c r="F73" s="49">
        <v>2015</v>
      </c>
      <c r="G73" s="51">
        <v>1950</v>
      </c>
      <c r="H73" s="51">
        <v>3</v>
      </c>
      <c r="I73" s="52">
        <v>2026</v>
      </c>
      <c r="J73" s="53">
        <f>I73+2</f>
        <v>2028</v>
      </c>
      <c r="K73" s="54">
        <v>3.69</v>
      </c>
      <c r="L73" s="49">
        <v>0.31</v>
      </c>
      <c r="M73" s="55">
        <v>0.1</v>
      </c>
      <c r="N73" s="56">
        <f>((K73*G73)*L73)*0.00220462*(1-M73)</f>
        <v>4.4258727555899995</v>
      </c>
      <c r="O73" s="57"/>
      <c r="P73" s="251">
        <f>P76*$N73</f>
        <v>16597.022833462499</v>
      </c>
      <c r="Q73" s="251">
        <f>Q76*$N73</f>
        <v>16597.022833462499</v>
      </c>
      <c r="R73" s="251">
        <f>R76*$N73</f>
        <v>15490.554644564998</v>
      </c>
      <c r="S73" s="251">
        <f>S76*$N73</f>
        <v>13277.618266769998</v>
      </c>
      <c r="T73" s="251">
        <f t="shared" ref="T73:AA73" si="122">T76*$N73</f>
        <v>15490.554644564998</v>
      </c>
      <c r="U73" s="251">
        <f t="shared" si="122"/>
        <v>15490.554644564998</v>
      </c>
      <c r="V73" s="251">
        <f t="shared" si="122"/>
        <v>0</v>
      </c>
      <c r="W73" s="251">
        <f t="shared" si="122"/>
        <v>0</v>
      </c>
      <c r="X73" s="251">
        <f t="shared" si="122"/>
        <v>0</v>
      </c>
      <c r="Y73" s="251">
        <f t="shared" si="122"/>
        <v>0</v>
      </c>
      <c r="Z73" s="251">
        <f t="shared" si="122"/>
        <v>0</v>
      </c>
      <c r="AA73" s="251">
        <f t="shared" si="122"/>
        <v>0</v>
      </c>
      <c r="AB73" s="227">
        <f>SUM(P73:AA73)</f>
        <v>92943.327867389991</v>
      </c>
      <c r="AC73" s="54">
        <v>0.05</v>
      </c>
      <c r="AD73" s="60"/>
      <c r="AE73" s="61"/>
      <c r="AF73" s="49">
        <v>0.31</v>
      </c>
      <c r="AG73" s="55">
        <v>0.3</v>
      </c>
      <c r="AH73" s="62">
        <f>((SUM(AC73:AE73)*G73)*AF73)*0.00220462*(1-AG73)</f>
        <v>4.6644247650000005E-2</v>
      </c>
      <c r="AI73" s="226">
        <f>AI76*$AH73</f>
        <v>174.91592868750001</v>
      </c>
      <c r="AJ73" s="226">
        <f t="shared" ref="AJ73:AT73" si="123">AJ76*$AH73</f>
        <v>174.91592868750001</v>
      </c>
      <c r="AK73" s="226">
        <f t="shared" si="123"/>
        <v>163.25486677500001</v>
      </c>
      <c r="AL73" s="226">
        <f t="shared" si="123"/>
        <v>139.93274295000001</v>
      </c>
      <c r="AM73" s="226">
        <f t="shared" si="123"/>
        <v>163.25486677500001</v>
      </c>
      <c r="AN73" s="226">
        <f t="shared" si="123"/>
        <v>163.25486677500001</v>
      </c>
      <c r="AO73" s="226">
        <f t="shared" si="123"/>
        <v>0</v>
      </c>
      <c r="AP73" s="226">
        <f t="shared" si="123"/>
        <v>0</v>
      </c>
      <c r="AQ73" s="226">
        <f t="shared" si="123"/>
        <v>0</v>
      </c>
      <c r="AR73" s="226">
        <f t="shared" si="123"/>
        <v>0</v>
      </c>
      <c r="AS73" s="226">
        <f t="shared" si="123"/>
        <v>0</v>
      </c>
      <c r="AT73" s="226">
        <f t="shared" si="123"/>
        <v>0</v>
      </c>
      <c r="AU73" s="227">
        <f>SUM(AI73:AT73)</f>
        <v>979.52920065000001</v>
      </c>
      <c r="AV73" s="228">
        <f>AU73+AB73</f>
        <v>93922.857068039986</v>
      </c>
    </row>
    <row r="74" spans="1:48" ht="15.6">
      <c r="A74" s="87" t="s">
        <v>96</v>
      </c>
      <c r="B74" s="49" t="s">
        <v>52</v>
      </c>
      <c r="C74" s="49" t="s">
        <v>53</v>
      </c>
      <c r="D74" s="50" t="s">
        <v>88</v>
      </c>
      <c r="E74" s="50" t="s">
        <v>89</v>
      </c>
      <c r="F74" s="49">
        <v>2016</v>
      </c>
      <c r="G74" s="51">
        <v>162</v>
      </c>
      <c r="H74" s="51">
        <v>3</v>
      </c>
      <c r="I74" s="52">
        <v>2027</v>
      </c>
      <c r="J74" s="53">
        <f>I74+2</f>
        <v>2029</v>
      </c>
      <c r="K74" s="54">
        <v>3.22</v>
      </c>
      <c r="L74" s="49">
        <v>0.39</v>
      </c>
      <c r="M74" s="55">
        <v>0.1</v>
      </c>
      <c r="N74" s="56">
        <f>((K74*G74)*L74)*0.00220462*(1-M74)</f>
        <v>0.40365630985680001</v>
      </c>
      <c r="O74" s="57"/>
      <c r="P74" s="251">
        <f>P76*$N74*0.66667</f>
        <v>1009.1458203458732</v>
      </c>
      <c r="Q74" s="251">
        <f>Q76*$N74*0.66667</f>
        <v>1009.1458203458732</v>
      </c>
      <c r="R74" s="251">
        <f>R76*$N74*0.66667</f>
        <v>941.8694323228151</v>
      </c>
      <c r="S74" s="251">
        <f>S76*$N74*0.66667</f>
        <v>807.3166562766985</v>
      </c>
      <c r="T74" s="251">
        <f t="shared" ref="T74:AA74" si="124">T76*$N74*0.66667</f>
        <v>941.8694323228151</v>
      </c>
      <c r="U74" s="251">
        <f t="shared" si="124"/>
        <v>941.8694323228151</v>
      </c>
      <c r="V74" s="251">
        <f t="shared" si="124"/>
        <v>0</v>
      </c>
      <c r="W74" s="251">
        <f t="shared" si="124"/>
        <v>0</v>
      </c>
      <c r="X74" s="251">
        <f t="shared" si="124"/>
        <v>0</v>
      </c>
      <c r="Y74" s="251">
        <f t="shared" si="124"/>
        <v>0</v>
      </c>
      <c r="Z74" s="251">
        <f t="shared" si="124"/>
        <v>0</v>
      </c>
      <c r="AA74" s="251">
        <f t="shared" si="124"/>
        <v>0</v>
      </c>
      <c r="AB74" s="227">
        <f>SUM(P74:AA74)</f>
        <v>5651.2165939368897</v>
      </c>
      <c r="AC74" s="54">
        <v>7.0000000000000007E-2</v>
      </c>
      <c r="AD74" s="60"/>
      <c r="AE74" s="60"/>
      <c r="AF74" s="49">
        <v>0.39</v>
      </c>
      <c r="AG74" s="55">
        <v>0.3</v>
      </c>
      <c r="AH74" s="62">
        <f>((SUM(AC74:AE74)*G74)*AF74)*0.00220462*(1-AG74)</f>
        <v>6.8251066884000011E-3</v>
      </c>
      <c r="AI74" s="226">
        <f>AI76*$AH74*0.66667</f>
        <v>17.062852034833607</v>
      </c>
      <c r="AJ74" s="226">
        <f t="shared" ref="AJ74:AT74" si="125">AJ76*$AH74*0.66667</f>
        <v>17.062852034833607</v>
      </c>
      <c r="AK74" s="226">
        <f t="shared" si="125"/>
        <v>15.925328565844701</v>
      </c>
      <c r="AL74" s="226">
        <f t="shared" si="125"/>
        <v>13.650281627866885</v>
      </c>
      <c r="AM74" s="226">
        <f t="shared" si="125"/>
        <v>15.925328565844701</v>
      </c>
      <c r="AN74" s="226">
        <f t="shared" si="125"/>
        <v>15.925328565844701</v>
      </c>
      <c r="AO74" s="226">
        <f t="shared" si="125"/>
        <v>0</v>
      </c>
      <c r="AP74" s="226">
        <f t="shared" si="125"/>
        <v>0</v>
      </c>
      <c r="AQ74" s="226">
        <f t="shared" si="125"/>
        <v>0</v>
      </c>
      <c r="AR74" s="226">
        <f t="shared" si="125"/>
        <v>0</v>
      </c>
      <c r="AS74" s="226">
        <f t="shared" si="125"/>
        <v>0</v>
      </c>
      <c r="AT74" s="226">
        <f t="shared" si="125"/>
        <v>0</v>
      </c>
      <c r="AU74" s="227">
        <f>SUM(AI74:AT74)</f>
        <v>95.551971395068193</v>
      </c>
      <c r="AV74" s="228">
        <f>AU74+AB74</f>
        <v>5746.7685653319577</v>
      </c>
    </row>
    <row r="75" spans="1:48" ht="15.6">
      <c r="A75" s="87" t="s">
        <v>96</v>
      </c>
      <c r="B75" s="49" t="s">
        <v>52</v>
      </c>
      <c r="C75" s="49" t="s">
        <v>53</v>
      </c>
      <c r="D75" s="50" t="s">
        <v>88</v>
      </c>
      <c r="E75" s="50" t="s">
        <v>89</v>
      </c>
      <c r="F75" s="49">
        <v>2016</v>
      </c>
      <c r="G75" s="51">
        <v>162</v>
      </c>
      <c r="H75" s="51">
        <v>3</v>
      </c>
      <c r="I75" s="52">
        <v>2027</v>
      </c>
      <c r="J75" s="53">
        <f>I75+2</f>
        <v>2029</v>
      </c>
      <c r="K75" s="54">
        <v>3.22</v>
      </c>
      <c r="L75" s="49">
        <v>0.39</v>
      </c>
      <c r="M75" s="55">
        <v>0.1</v>
      </c>
      <c r="N75" s="56">
        <f>((K75*G75)*L75)*0.00220462*(1-M75)</f>
        <v>0.40365630985680001</v>
      </c>
      <c r="O75" s="57"/>
      <c r="P75" s="251">
        <f>P76*$N75*0.66667</f>
        <v>1009.1458203458732</v>
      </c>
      <c r="Q75" s="251">
        <f>Q76*$N75*0.66667</f>
        <v>1009.1458203458732</v>
      </c>
      <c r="R75" s="251">
        <f>R76*$N75*0.66667</f>
        <v>941.8694323228151</v>
      </c>
      <c r="S75" s="251">
        <f>S76*$N75*0.66667</f>
        <v>807.3166562766985</v>
      </c>
      <c r="T75" s="251">
        <f t="shared" ref="T75:AA75" si="126">T76*$N75*0.66667</f>
        <v>941.8694323228151</v>
      </c>
      <c r="U75" s="251">
        <f t="shared" si="126"/>
        <v>941.8694323228151</v>
      </c>
      <c r="V75" s="251">
        <f t="shared" si="126"/>
        <v>0</v>
      </c>
      <c r="W75" s="251">
        <f t="shared" si="126"/>
        <v>0</v>
      </c>
      <c r="X75" s="251">
        <f t="shared" si="126"/>
        <v>0</v>
      </c>
      <c r="Y75" s="251">
        <f t="shared" si="126"/>
        <v>0</v>
      </c>
      <c r="Z75" s="251">
        <f t="shared" si="126"/>
        <v>0</v>
      </c>
      <c r="AA75" s="251">
        <f t="shared" si="126"/>
        <v>0</v>
      </c>
      <c r="AB75" s="227">
        <f>SUM(P75:AA75)</f>
        <v>5651.2165939368897</v>
      </c>
      <c r="AC75" s="54">
        <v>7.0000000000000007E-2</v>
      </c>
      <c r="AD75" s="60"/>
      <c r="AE75" s="60"/>
      <c r="AF75" s="49">
        <v>0.39</v>
      </c>
      <c r="AG75" s="55">
        <v>0.3</v>
      </c>
      <c r="AH75" s="62">
        <f>((SUM(AC75:AE75)*G75)*AF75)*0.00220462*(1-AG75)</f>
        <v>6.8251066884000011E-3</v>
      </c>
      <c r="AI75" s="226">
        <f>AI76*$AH75*0.66667</f>
        <v>17.062852034833607</v>
      </c>
      <c r="AJ75" s="226">
        <f t="shared" ref="AJ75:AT75" si="127">AJ76*$AH75*0.66667</f>
        <v>17.062852034833607</v>
      </c>
      <c r="AK75" s="226">
        <f t="shared" si="127"/>
        <v>15.925328565844701</v>
      </c>
      <c r="AL75" s="226">
        <f t="shared" si="127"/>
        <v>13.650281627866885</v>
      </c>
      <c r="AM75" s="226">
        <f t="shared" si="127"/>
        <v>15.925328565844701</v>
      </c>
      <c r="AN75" s="226">
        <f t="shared" si="127"/>
        <v>15.925328565844701</v>
      </c>
      <c r="AO75" s="226">
        <f t="shared" si="127"/>
        <v>0</v>
      </c>
      <c r="AP75" s="226">
        <f t="shared" si="127"/>
        <v>0</v>
      </c>
      <c r="AQ75" s="226">
        <f t="shared" si="127"/>
        <v>0</v>
      </c>
      <c r="AR75" s="226">
        <f t="shared" si="127"/>
        <v>0</v>
      </c>
      <c r="AS75" s="226">
        <f t="shared" si="127"/>
        <v>0</v>
      </c>
      <c r="AT75" s="226">
        <f t="shared" si="127"/>
        <v>0</v>
      </c>
      <c r="AU75" s="227">
        <f>SUM(AI75:AT75)</f>
        <v>95.551971395068193</v>
      </c>
      <c r="AV75" s="228">
        <f>AU75+AB75</f>
        <v>5746.7685653319577</v>
      </c>
    </row>
    <row r="76" spans="1:48" ht="30">
      <c r="A76" s="64" t="s">
        <v>97</v>
      </c>
      <c r="B76" s="65"/>
      <c r="C76" s="65" t="s">
        <v>57</v>
      </c>
      <c r="D76" s="66">
        <v>0.66700000000000004</v>
      </c>
      <c r="E76" s="67"/>
      <c r="F76" s="65"/>
      <c r="G76" s="68"/>
      <c r="H76" s="68"/>
      <c r="I76" s="69"/>
      <c r="J76" s="70"/>
      <c r="K76" s="71"/>
      <c r="L76" s="65"/>
      <c r="M76" s="66"/>
      <c r="N76" s="72"/>
      <c r="O76" s="73" t="s">
        <v>58</v>
      </c>
      <c r="P76" s="229">
        <v>3750</v>
      </c>
      <c r="Q76" s="229">
        <v>3750</v>
      </c>
      <c r="R76" s="229">
        <v>3500</v>
      </c>
      <c r="S76" s="229">
        <v>3000</v>
      </c>
      <c r="T76" s="229">
        <v>3500</v>
      </c>
      <c r="U76" s="229">
        <v>3500</v>
      </c>
      <c r="V76" s="229">
        <v>0</v>
      </c>
      <c r="W76" s="229">
        <v>0</v>
      </c>
      <c r="X76" s="229">
        <v>0</v>
      </c>
      <c r="Y76" s="229">
        <v>0</v>
      </c>
      <c r="Z76" s="229">
        <v>0</v>
      </c>
      <c r="AA76" s="229">
        <v>0</v>
      </c>
      <c r="AB76" s="230"/>
      <c r="AC76" s="71"/>
      <c r="AD76" s="76"/>
      <c r="AE76" s="76"/>
      <c r="AF76" s="65"/>
      <c r="AG76" s="66"/>
      <c r="AH76" s="77"/>
      <c r="AI76" s="229">
        <f t="shared" ref="AI76:AT76" si="128">P76</f>
        <v>3750</v>
      </c>
      <c r="AJ76" s="229">
        <f t="shared" si="128"/>
        <v>3750</v>
      </c>
      <c r="AK76" s="229">
        <f t="shared" si="128"/>
        <v>3500</v>
      </c>
      <c r="AL76" s="229">
        <f t="shared" si="128"/>
        <v>3000</v>
      </c>
      <c r="AM76" s="229">
        <f t="shared" si="128"/>
        <v>3500</v>
      </c>
      <c r="AN76" s="229">
        <f t="shared" si="128"/>
        <v>3500</v>
      </c>
      <c r="AO76" s="229">
        <f t="shared" si="128"/>
        <v>0</v>
      </c>
      <c r="AP76" s="229">
        <f t="shared" si="128"/>
        <v>0</v>
      </c>
      <c r="AQ76" s="229">
        <f t="shared" si="128"/>
        <v>0</v>
      </c>
      <c r="AR76" s="229">
        <f t="shared" si="128"/>
        <v>0</v>
      </c>
      <c r="AS76" s="229">
        <f t="shared" si="128"/>
        <v>0</v>
      </c>
      <c r="AT76" s="229">
        <f t="shared" si="128"/>
        <v>0</v>
      </c>
      <c r="AU76" s="230"/>
      <c r="AV76" s="231"/>
    </row>
    <row r="77" spans="1:48" ht="15.6">
      <c r="A77" s="194" t="s">
        <v>200</v>
      </c>
      <c r="B77" s="49" t="s">
        <v>49</v>
      </c>
      <c r="C77" s="49" t="s">
        <v>164</v>
      </c>
      <c r="D77" s="50" t="s">
        <v>165</v>
      </c>
      <c r="E77" s="50" t="s">
        <v>164</v>
      </c>
      <c r="F77" s="49">
        <v>2030</v>
      </c>
      <c r="G77" s="51">
        <v>1676</v>
      </c>
      <c r="H77" s="51" t="s">
        <v>198</v>
      </c>
      <c r="I77" s="81"/>
      <c r="J77" s="82"/>
      <c r="K77" s="83"/>
      <c r="L77" s="49">
        <v>0.31</v>
      </c>
      <c r="M77" s="55"/>
      <c r="N77" s="56"/>
      <c r="O77" s="95">
        <f>($E$230*G77*L77)/0.9</f>
        <v>0.22394200162495451</v>
      </c>
      <c r="P77" s="251">
        <f>P80*$O77</f>
        <v>0</v>
      </c>
      <c r="Q77" s="251">
        <f t="shared" ref="Q77:AA77" si="129">Q80*$O77</f>
        <v>0</v>
      </c>
      <c r="R77" s="251">
        <f t="shared" si="129"/>
        <v>0</v>
      </c>
      <c r="S77" s="251">
        <f t="shared" si="129"/>
        <v>0</v>
      </c>
      <c r="T77" s="251">
        <f t="shared" si="129"/>
        <v>0</v>
      </c>
      <c r="U77" s="251">
        <f t="shared" si="129"/>
        <v>0</v>
      </c>
      <c r="V77" s="251">
        <f t="shared" si="129"/>
        <v>0</v>
      </c>
      <c r="W77" s="251">
        <f t="shared" si="129"/>
        <v>951.7535069060566</v>
      </c>
      <c r="X77" s="251">
        <f t="shared" si="129"/>
        <v>1007.7390073122953</v>
      </c>
      <c r="Y77" s="251">
        <f t="shared" si="129"/>
        <v>1007.7390073122953</v>
      </c>
      <c r="Z77" s="251">
        <f t="shared" si="129"/>
        <v>1007.7390073122953</v>
      </c>
      <c r="AA77" s="251">
        <f t="shared" si="129"/>
        <v>1007.7390073122953</v>
      </c>
      <c r="AB77" s="227">
        <f>SUM(P77:AA77)</f>
        <v>4982.7095361552374</v>
      </c>
      <c r="AC77" s="83"/>
      <c r="AD77" s="85"/>
      <c r="AE77" s="86"/>
      <c r="AF77" s="49">
        <v>0.31</v>
      </c>
      <c r="AG77" s="55"/>
      <c r="AH77" s="62">
        <f>((SUM(AC77:AE77)*G77)*AF77)*0.00220462</f>
        <v>0</v>
      </c>
      <c r="AI77" s="226">
        <f t="shared" ref="AI77:AT77" si="130">AI80*$AH77</f>
        <v>0</v>
      </c>
      <c r="AJ77" s="226">
        <f t="shared" si="130"/>
        <v>0</v>
      </c>
      <c r="AK77" s="226">
        <f t="shared" si="130"/>
        <v>0</v>
      </c>
      <c r="AL77" s="226">
        <f t="shared" si="130"/>
        <v>0</v>
      </c>
      <c r="AM77" s="226">
        <f t="shared" si="130"/>
        <v>0</v>
      </c>
      <c r="AN77" s="226">
        <f t="shared" si="130"/>
        <v>0</v>
      </c>
      <c r="AO77" s="226">
        <f t="shared" si="130"/>
        <v>0</v>
      </c>
      <c r="AP77" s="226">
        <f t="shared" si="130"/>
        <v>0</v>
      </c>
      <c r="AQ77" s="226">
        <f t="shared" si="130"/>
        <v>0</v>
      </c>
      <c r="AR77" s="226">
        <f t="shared" si="130"/>
        <v>0</v>
      </c>
      <c r="AS77" s="226">
        <f t="shared" si="130"/>
        <v>0</v>
      </c>
      <c r="AT77" s="226">
        <f t="shared" si="130"/>
        <v>0</v>
      </c>
      <c r="AU77" s="227">
        <f>SUM(AI77:AT77)</f>
        <v>0</v>
      </c>
      <c r="AV77" s="228">
        <f>AU77+AB77</f>
        <v>4982.7095361552374</v>
      </c>
    </row>
    <row r="78" spans="1:48" ht="15.6">
      <c r="A78" s="194" t="s">
        <v>200</v>
      </c>
      <c r="B78" s="49" t="s">
        <v>49</v>
      </c>
      <c r="C78" s="49" t="s">
        <v>164</v>
      </c>
      <c r="D78" s="50" t="s">
        <v>165</v>
      </c>
      <c r="E78" s="50" t="s">
        <v>164</v>
      </c>
      <c r="F78" s="49">
        <v>2030</v>
      </c>
      <c r="G78" s="51">
        <v>1676</v>
      </c>
      <c r="H78" s="51" t="s">
        <v>198</v>
      </c>
      <c r="I78" s="81"/>
      <c r="J78" s="82"/>
      <c r="K78" s="83"/>
      <c r="L78" s="49">
        <v>0.31</v>
      </c>
      <c r="M78" s="55"/>
      <c r="N78" s="56"/>
      <c r="O78" s="95">
        <f>($E$230*G78*L78)/0.9</f>
        <v>0.22394200162495451</v>
      </c>
      <c r="P78" s="251">
        <f>P80*$O78</f>
        <v>0</v>
      </c>
      <c r="Q78" s="251">
        <f t="shared" ref="Q78:AA78" si="131">Q80*$O78</f>
        <v>0</v>
      </c>
      <c r="R78" s="251">
        <f t="shared" si="131"/>
        <v>0</v>
      </c>
      <c r="S78" s="251">
        <f t="shared" si="131"/>
        <v>0</v>
      </c>
      <c r="T78" s="251">
        <f t="shared" si="131"/>
        <v>0</v>
      </c>
      <c r="U78" s="251">
        <f t="shared" si="131"/>
        <v>0</v>
      </c>
      <c r="V78" s="251">
        <f t="shared" si="131"/>
        <v>0</v>
      </c>
      <c r="W78" s="251">
        <f t="shared" si="131"/>
        <v>951.7535069060566</v>
      </c>
      <c r="X78" s="251">
        <f t="shared" si="131"/>
        <v>1007.7390073122953</v>
      </c>
      <c r="Y78" s="251">
        <f t="shared" si="131"/>
        <v>1007.7390073122953</v>
      </c>
      <c r="Z78" s="251">
        <f t="shared" si="131"/>
        <v>1007.7390073122953</v>
      </c>
      <c r="AA78" s="251">
        <f t="shared" si="131"/>
        <v>1007.7390073122953</v>
      </c>
      <c r="AB78" s="227">
        <f>SUM(P78:AA78)</f>
        <v>4982.7095361552374</v>
      </c>
      <c r="AC78" s="83"/>
      <c r="AD78" s="85"/>
      <c r="AE78" s="86"/>
      <c r="AF78" s="49">
        <v>0.31</v>
      </c>
      <c r="AG78" s="55"/>
      <c r="AH78" s="62">
        <f>((SUM(AC78:AE78)*G78)*AF78)*0.00220462</f>
        <v>0</v>
      </c>
      <c r="AI78" s="226">
        <f t="shared" ref="AI78:AT78" si="132">AI80*$AH78</f>
        <v>0</v>
      </c>
      <c r="AJ78" s="226">
        <f t="shared" si="132"/>
        <v>0</v>
      </c>
      <c r="AK78" s="226">
        <f t="shared" si="132"/>
        <v>0</v>
      </c>
      <c r="AL78" s="226">
        <f t="shared" si="132"/>
        <v>0</v>
      </c>
      <c r="AM78" s="226">
        <f t="shared" si="132"/>
        <v>0</v>
      </c>
      <c r="AN78" s="226">
        <f t="shared" si="132"/>
        <v>0</v>
      </c>
      <c r="AO78" s="226">
        <f t="shared" si="132"/>
        <v>0</v>
      </c>
      <c r="AP78" s="226">
        <f t="shared" si="132"/>
        <v>0</v>
      </c>
      <c r="AQ78" s="226">
        <f t="shared" si="132"/>
        <v>0</v>
      </c>
      <c r="AR78" s="226">
        <f t="shared" si="132"/>
        <v>0</v>
      </c>
      <c r="AS78" s="226">
        <f t="shared" si="132"/>
        <v>0</v>
      </c>
      <c r="AT78" s="226">
        <f t="shared" si="132"/>
        <v>0</v>
      </c>
      <c r="AU78" s="227">
        <f>SUM(AI78:AT78)</f>
        <v>0</v>
      </c>
      <c r="AV78" s="228">
        <f>AU78+AB78</f>
        <v>4982.7095361552374</v>
      </c>
    </row>
    <row r="79" spans="1:48" ht="15.6">
      <c r="A79" s="194" t="s">
        <v>200</v>
      </c>
      <c r="B79" s="49" t="s">
        <v>52</v>
      </c>
      <c r="C79" s="49" t="s">
        <v>164</v>
      </c>
      <c r="D79" s="50" t="s">
        <v>164</v>
      </c>
      <c r="E79" s="50" t="s">
        <v>164</v>
      </c>
      <c r="F79" s="49">
        <v>2030</v>
      </c>
      <c r="G79" s="51">
        <v>175</v>
      </c>
      <c r="H79" s="51" t="s">
        <v>198</v>
      </c>
      <c r="I79" s="81"/>
      <c r="J79" s="82"/>
      <c r="K79" s="83"/>
      <c r="L79" s="49">
        <v>0.39</v>
      </c>
      <c r="M79" s="55"/>
      <c r="N79" s="56"/>
      <c r="O79" s="95">
        <f>($E$230*G79*L79)/0.9</f>
        <v>2.9417279257262192E-2</v>
      </c>
      <c r="P79" s="251">
        <f>P80*$O79</f>
        <v>0</v>
      </c>
      <c r="Q79" s="251">
        <f t="shared" ref="Q79:AA79" si="133">Q80*$O79</f>
        <v>0</v>
      </c>
      <c r="R79" s="251">
        <f t="shared" si="133"/>
        <v>0</v>
      </c>
      <c r="S79" s="251">
        <f t="shared" si="133"/>
        <v>0</v>
      </c>
      <c r="T79" s="251">
        <f t="shared" si="133"/>
        <v>0</v>
      </c>
      <c r="U79" s="251">
        <f t="shared" si="133"/>
        <v>0</v>
      </c>
      <c r="V79" s="251">
        <f t="shared" si="133"/>
        <v>0</v>
      </c>
      <c r="W79" s="251">
        <f t="shared" si="133"/>
        <v>125.02343684336431</v>
      </c>
      <c r="X79" s="251">
        <f t="shared" si="133"/>
        <v>132.37775665767987</v>
      </c>
      <c r="Y79" s="251">
        <f t="shared" si="133"/>
        <v>132.37775665767987</v>
      </c>
      <c r="Z79" s="251">
        <f t="shared" si="133"/>
        <v>132.37775665767987</v>
      </c>
      <c r="AA79" s="251">
        <f t="shared" si="133"/>
        <v>132.37775665767987</v>
      </c>
      <c r="AB79" s="227">
        <f>SUM(P79:AA79)</f>
        <v>654.53446347408385</v>
      </c>
      <c r="AC79" s="83"/>
      <c r="AD79" s="60"/>
      <c r="AE79" s="84"/>
      <c r="AF79" s="49">
        <v>0.39</v>
      </c>
      <c r="AG79" s="55"/>
      <c r="AH79" s="62">
        <f>((SUM(AC79:AE79)*G79)*AF79)*0.00220462</f>
        <v>0</v>
      </c>
      <c r="AI79" s="226">
        <f t="shared" ref="AI79:AT79" si="134">AI80*$AH79*0.66667</f>
        <v>0</v>
      </c>
      <c r="AJ79" s="226">
        <f t="shared" si="134"/>
        <v>0</v>
      </c>
      <c r="AK79" s="226">
        <f t="shared" si="134"/>
        <v>0</v>
      </c>
      <c r="AL79" s="226">
        <f t="shared" si="134"/>
        <v>0</v>
      </c>
      <c r="AM79" s="226">
        <f t="shared" si="134"/>
        <v>0</v>
      </c>
      <c r="AN79" s="226">
        <f t="shared" si="134"/>
        <v>0</v>
      </c>
      <c r="AO79" s="226">
        <f t="shared" si="134"/>
        <v>0</v>
      </c>
      <c r="AP79" s="226">
        <f t="shared" si="134"/>
        <v>0</v>
      </c>
      <c r="AQ79" s="226">
        <f t="shared" si="134"/>
        <v>0</v>
      </c>
      <c r="AR79" s="226">
        <f t="shared" si="134"/>
        <v>0</v>
      </c>
      <c r="AS79" s="226">
        <f t="shared" si="134"/>
        <v>0</v>
      </c>
      <c r="AT79" s="226">
        <f t="shared" si="134"/>
        <v>0</v>
      </c>
      <c r="AU79" s="227">
        <f>SUM(AI79:AT79)</f>
        <v>0</v>
      </c>
      <c r="AV79" s="228">
        <f>AU79+AB79</f>
        <v>654.53446347408385</v>
      </c>
    </row>
    <row r="80" spans="1:48" ht="30">
      <c r="A80" s="64" t="s">
        <v>201</v>
      </c>
      <c r="B80" s="65"/>
      <c r="C80" s="65" t="s">
        <v>57</v>
      </c>
      <c r="D80" s="66">
        <v>0.66700000000000004</v>
      </c>
      <c r="E80" s="67"/>
      <c r="F80" s="65"/>
      <c r="G80" s="68"/>
      <c r="H80" s="68"/>
      <c r="I80" s="69"/>
      <c r="J80" s="70"/>
      <c r="K80" s="71"/>
      <c r="L80" s="65"/>
      <c r="M80" s="66"/>
      <c r="N80" s="72"/>
      <c r="O80" s="73" t="s">
        <v>58</v>
      </c>
      <c r="P80" s="229">
        <v>0</v>
      </c>
      <c r="Q80" s="229">
        <v>0</v>
      </c>
      <c r="R80" s="229">
        <v>0</v>
      </c>
      <c r="S80" s="229">
        <v>0</v>
      </c>
      <c r="T80" s="229">
        <v>0</v>
      </c>
      <c r="U80" s="229">
        <v>0</v>
      </c>
      <c r="V80" s="229">
        <v>0</v>
      </c>
      <c r="W80" s="229">
        <v>4250</v>
      </c>
      <c r="X80" s="229">
        <v>4500</v>
      </c>
      <c r="Y80" s="229">
        <v>4500</v>
      </c>
      <c r="Z80" s="229">
        <v>4500</v>
      </c>
      <c r="AA80" s="229">
        <v>4500</v>
      </c>
      <c r="AB80" s="230"/>
      <c r="AC80" s="71"/>
      <c r="AD80" s="76"/>
      <c r="AE80" s="76"/>
      <c r="AF80" s="65"/>
      <c r="AG80" s="66"/>
      <c r="AH80" s="77"/>
      <c r="AI80" s="229">
        <f t="shared" ref="AI80:AT80" si="135">P80</f>
        <v>0</v>
      </c>
      <c r="AJ80" s="229">
        <f t="shared" si="135"/>
        <v>0</v>
      </c>
      <c r="AK80" s="229">
        <f t="shared" si="135"/>
        <v>0</v>
      </c>
      <c r="AL80" s="229">
        <f t="shared" si="135"/>
        <v>0</v>
      </c>
      <c r="AM80" s="229">
        <f t="shared" si="135"/>
        <v>0</v>
      </c>
      <c r="AN80" s="229">
        <f t="shared" si="135"/>
        <v>0</v>
      </c>
      <c r="AO80" s="229">
        <f t="shared" si="135"/>
        <v>0</v>
      </c>
      <c r="AP80" s="229">
        <f t="shared" si="135"/>
        <v>4250</v>
      </c>
      <c r="AQ80" s="229">
        <f t="shared" si="135"/>
        <v>4500</v>
      </c>
      <c r="AR80" s="229">
        <f t="shared" si="135"/>
        <v>4500</v>
      </c>
      <c r="AS80" s="229">
        <f t="shared" si="135"/>
        <v>4500</v>
      </c>
      <c r="AT80" s="229">
        <f t="shared" si="135"/>
        <v>4500</v>
      </c>
      <c r="AU80" s="230"/>
      <c r="AV80" s="231"/>
    </row>
    <row r="81" spans="1:48" ht="15.6">
      <c r="A81" s="89" t="s">
        <v>100</v>
      </c>
      <c r="B81" s="49" t="s">
        <v>49</v>
      </c>
      <c r="C81" s="50" t="s">
        <v>85</v>
      </c>
      <c r="D81" s="50" t="s">
        <v>86</v>
      </c>
      <c r="E81" s="50" t="s">
        <v>87</v>
      </c>
      <c r="F81" s="49">
        <v>2016</v>
      </c>
      <c r="G81" s="51">
        <v>1950</v>
      </c>
      <c r="H81" s="51">
        <v>3</v>
      </c>
      <c r="I81" s="52">
        <v>2027</v>
      </c>
      <c r="J81" s="53">
        <f>I81+2</f>
        <v>2029</v>
      </c>
      <c r="K81" s="54">
        <v>3.69</v>
      </c>
      <c r="L81" s="49">
        <v>0.31</v>
      </c>
      <c r="M81" s="55">
        <v>0.1</v>
      </c>
      <c r="N81" s="56">
        <f>((K81*G81)*L81)*0.00220462*(1-M81)</f>
        <v>4.4258727555899995</v>
      </c>
      <c r="O81" s="57"/>
      <c r="P81" s="251">
        <f>P85*$N81</f>
        <v>16597.022833462499</v>
      </c>
      <c r="Q81" s="251">
        <f>Q85*$N81</f>
        <v>16597.022833462499</v>
      </c>
      <c r="R81" s="251">
        <f>R85*$N81</f>
        <v>15490.554644564998</v>
      </c>
      <c r="S81" s="251">
        <f>S85*$N81</f>
        <v>13277.618266769998</v>
      </c>
      <c r="T81" s="251">
        <f t="shared" ref="T81:AA81" si="136">T85*$N81</f>
        <v>15490.554644564998</v>
      </c>
      <c r="U81" s="251">
        <f t="shared" si="136"/>
        <v>15490.554644564998</v>
      </c>
      <c r="V81" s="251">
        <f t="shared" si="136"/>
        <v>8851.7455111799991</v>
      </c>
      <c r="W81" s="251">
        <f t="shared" si="136"/>
        <v>0</v>
      </c>
      <c r="X81" s="251">
        <f t="shared" si="136"/>
        <v>0</v>
      </c>
      <c r="Y81" s="251">
        <f t="shared" si="136"/>
        <v>0</v>
      </c>
      <c r="Z81" s="251">
        <f t="shared" si="136"/>
        <v>0</v>
      </c>
      <c r="AA81" s="251">
        <f t="shared" si="136"/>
        <v>0</v>
      </c>
      <c r="AB81" s="227">
        <f>SUM(P81:AA81)</f>
        <v>101795.07337856998</v>
      </c>
      <c r="AC81" s="54">
        <v>0.05</v>
      </c>
      <c r="AD81" s="60"/>
      <c r="AE81" s="61"/>
      <c r="AF81" s="49">
        <v>0.31</v>
      </c>
      <c r="AG81" s="55">
        <v>0.3</v>
      </c>
      <c r="AH81" s="62">
        <f>((SUM(AC81:AE81)*G81)*AF81)*0.00220462*(1-AG81)</f>
        <v>4.6644247650000005E-2</v>
      </c>
      <c r="AI81" s="226">
        <f>AI85*$AH81</f>
        <v>174.91592868750001</v>
      </c>
      <c r="AJ81" s="226">
        <f t="shared" ref="AJ81:AT81" si="137">AJ85*$AH81</f>
        <v>174.91592868750001</v>
      </c>
      <c r="AK81" s="226">
        <f t="shared" si="137"/>
        <v>163.25486677500001</v>
      </c>
      <c r="AL81" s="226">
        <f t="shared" si="137"/>
        <v>139.93274295000001</v>
      </c>
      <c r="AM81" s="226">
        <f t="shared" si="137"/>
        <v>163.25486677500001</v>
      </c>
      <c r="AN81" s="226">
        <f t="shared" si="137"/>
        <v>163.25486677500001</v>
      </c>
      <c r="AO81" s="226">
        <f t="shared" si="137"/>
        <v>93.288495300000008</v>
      </c>
      <c r="AP81" s="226">
        <f t="shared" si="137"/>
        <v>0</v>
      </c>
      <c r="AQ81" s="226">
        <f t="shared" si="137"/>
        <v>0</v>
      </c>
      <c r="AR81" s="226">
        <f t="shared" si="137"/>
        <v>0</v>
      </c>
      <c r="AS81" s="226">
        <f t="shared" si="137"/>
        <v>0</v>
      </c>
      <c r="AT81" s="226">
        <f t="shared" si="137"/>
        <v>0</v>
      </c>
      <c r="AU81" s="227">
        <f>SUM(AI81:AT81)</f>
        <v>1072.8176959499999</v>
      </c>
      <c r="AV81" s="228">
        <f>AU81+AB81</f>
        <v>102867.89107451998</v>
      </c>
    </row>
    <row r="82" spans="1:48" ht="15.6">
      <c r="A82" s="89" t="s">
        <v>100</v>
      </c>
      <c r="B82" s="49" t="s">
        <v>49</v>
      </c>
      <c r="C82" s="50" t="s">
        <v>85</v>
      </c>
      <c r="D82" s="50" t="s">
        <v>86</v>
      </c>
      <c r="E82" s="50" t="s">
        <v>87</v>
      </c>
      <c r="F82" s="49">
        <v>2016</v>
      </c>
      <c r="G82" s="51">
        <v>1950</v>
      </c>
      <c r="H82" s="51">
        <v>3</v>
      </c>
      <c r="I82" s="52">
        <v>2027</v>
      </c>
      <c r="J82" s="53">
        <f>I82+2</f>
        <v>2029</v>
      </c>
      <c r="K82" s="54">
        <v>3.69</v>
      </c>
      <c r="L82" s="49">
        <v>0.31</v>
      </c>
      <c r="M82" s="55">
        <v>0.1</v>
      </c>
      <c r="N82" s="56">
        <f>((K82*G82)*L82)*0.00220462*(1-M82)</f>
        <v>4.4258727555899995</v>
      </c>
      <c r="O82" s="57"/>
      <c r="P82" s="251">
        <f>P85*$N82</f>
        <v>16597.022833462499</v>
      </c>
      <c r="Q82" s="251">
        <f>Q85*$N82</f>
        <v>16597.022833462499</v>
      </c>
      <c r="R82" s="251">
        <f>R85*$N82</f>
        <v>15490.554644564998</v>
      </c>
      <c r="S82" s="251">
        <f>S85*$N82</f>
        <v>13277.618266769998</v>
      </c>
      <c r="T82" s="251">
        <f t="shared" ref="T82:AA82" si="138">T85*$N82</f>
        <v>15490.554644564998</v>
      </c>
      <c r="U82" s="251">
        <f t="shared" si="138"/>
        <v>15490.554644564998</v>
      </c>
      <c r="V82" s="251">
        <f t="shared" si="138"/>
        <v>8851.7455111799991</v>
      </c>
      <c r="W82" s="251">
        <f t="shared" si="138"/>
        <v>0</v>
      </c>
      <c r="X82" s="251">
        <f t="shared" si="138"/>
        <v>0</v>
      </c>
      <c r="Y82" s="251">
        <f t="shared" si="138"/>
        <v>0</v>
      </c>
      <c r="Z82" s="251">
        <f t="shared" si="138"/>
        <v>0</v>
      </c>
      <c r="AA82" s="251">
        <f t="shared" si="138"/>
        <v>0</v>
      </c>
      <c r="AB82" s="227">
        <f>SUM(P82:AA82)</f>
        <v>101795.07337856998</v>
      </c>
      <c r="AC82" s="54">
        <v>0.05</v>
      </c>
      <c r="AD82" s="60"/>
      <c r="AE82" s="61"/>
      <c r="AF82" s="49">
        <v>0.31</v>
      </c>
      <c r="AG82" s="55">
        <v>0.3</v>
      </c>
      <c r="AH82" s="62">
        <f>((SUM(AC82:AE82)*G82)*AF82)*0.00220462*(1-AG82)</f>
        <v>4.6644247650000005E-2</v>
      </c>
      <c r="AI82" s="226">
        <f>AI85*$AH82</f>
        <v>174.91592868750001</v>
      </c>
      <c r="AJ82" s="226">
        <f t="shared" ref="AJ82:AT82" si="139">AJ85*$AH82</f>
        <v>174.91592868750001</v>
      </c>
      <c r="AK82" s="226">
        <f t="shared" si="139"/>
        <v>163.25486677500001</v>
      </c>
      <c r="AL82" s="226">
        <f t="shared" si="139"/>
        <v>139.93274295000001</v>
      </c>
      <c r="AM82" s="226">
        <f t="shared" si="139"/>
        <v>163.25486677500001</v>
      </c>
      <c r="AN82" s="226">
        <f t="shared" si="139"/>
        <v>163.25486677500001</v>
      </c>
      <c r="AO82" s="226">
        <f t="shared" si="139"/>
        <v>93.288495300000008</v>
      </c>
      <c r="AP82" s="226">
        <f t="shared" si="139"/>
        <v>0</v>
      </c>
      <c r="AQ82" s="226">
        <f t="shared" si="139"/>
        <v>0</v>
      </c>
      <c r="AR82" s="226">
        <f t="shared" si="139"/>
        <v>0</v>
      </c>
      <c r="AS82" s="226">
        <f t="shared" si="139"/>
        <v>0</v>
      </c>
      <c r="AT82" s="226">
        <f t="shared" si="139"/>
        <v>0</v>
      </c>
      <c r="AU82" s="227">
        <f>SUM(AI82:AT82)</f>
        <v>1072.8176959499999</v>
      </c>
      <c r="AV82" s="228">
        <f>AU82+AB82</f>
        <v>102867.89107451998</v>
      </c>
    </row>
    <row r="83" spans="1:48" ht="15.6">
      <c r="A83" s="89" t="s">
        <v>100</v>
      </c>
      <c r="B83" s="49" t="s">
        <v>52</v>
      </c>
      <c r="C83" s="49" t="s">
        <v>53</v>
      </c>
      <c r="D83" s="50" t="s">
        <v>88</v>
      </c>
      <c r="E83" s="50" t="s">
        <v>89</v>
      </c>
      <c r="F83" s="49">
        <v>2014</v>
      </c>
      <c r="G83" s="51">
        <v>162</v>
      </c>
      <c r="H83" s="51">
        <v>3</v>
      </c>
      <c r="I83" s="52">
        <v>2026</v>
      </c>
      <c r="J83" s="53">
        <f>I83+2</f>
        <v>2028</v>
      </c>
      <c r="K83" s="54">
        <v>3.22</v>
      </c>
      <c r="L83" s="49">
        <v>0.39</v>
      </c>
      <c r="M83" s="55">
        <v>0.1</v>
      </c>
      <c r="N83" s="56">
        <f>((K83*G83)*L83)*0.00220462*(1-M83)</f>
        <v>0.40365630985680001</v>
      </c>
      <c r="O83" s="57"/>
      <c r="P83" s="251">
        <f>P85*$N83*0.66667</f>
        <v>1009.1458203458732</v>
      </c>
      <c r="Q83" s="251">
        <f>Q85*$N83*0.66667</f>
        <v>1009.1458203458732</v>
      </c>
      <c r="R83" s="251">
        <f>R85*$N83*0.66667</f>
        <v>941.8694323228151</v>
      </c>
      <c r="S83" s="251">
        <f>S85*$N83*0.66667</f>
        <v>807.3166562766985</v>
      </c>
      <c r="T83" s="251">
        <f t="shared" ref="T83:AA83" si="140">T85*$N83*0.66667</f>
        <v>941.8694323228151</v>
      </c>
      <c r="U83" s="251">
        <f t="shared" si="140"/>
        <v>941.8694323228151</v>
      </c>
      <c r="V83" s="251">
        <f t="shared" si="140"/>
        <v>538.21110418446574</v>
      </c>
      <c r="W83" s="251">
        <f t="shared" si="140"/>
        <v>0</v>
      </c>
      <c r="X83" s="251">
        <f t="shared" si="140"/>
        <v>0</v>
      </c>
      <c r="Y83" s="251">
        <f t="shared" si="140"/>
        <v>0</v>
      </c>
      <c r="Z83" s="251">
        <f t="shared" si="140"/>
        <v>0</v>
      </c>
      <c r="AA83" s="251">
        <f t="shared" si="140"/>
        <v>0</v>
      </c>
      <c r="AB83" s="227">
        <f>SUM(P83:AA83)</f>
        <v>6189.4276981213552</v>
      </c>
      <c r="AC83" s="54">
        <v>7.0000000000000007E-2</v>
      </c>
      <c r="AD83" s="60"/>
      <c r="AE83" s="60"/>
      <c r="AF83" s="49">
        <v>0.39</v>
      </c>
      <c r="AG83" s="55">
        <v>0.3</v>
      </c>
      <c r="AH83" s="62">
        <f>((SUM(AC83:AE83)*G83)*AF83)*0.00220462*(1-AG83)</f>
        <v>6.8251066884000011E-3</v>
      </c>
      <c r="AI83" s="226">
        <f>AI85*$AH83*0.66667</f>
        <v>17.062852034833607</v>
      </c>
      <c r="AJ83" s="226">
        <f t="shared" ref="AJ83:AT83" si="141">AJ85*$AH83*0.66667</f>
        <v>17.062852034833607</v>
      </c>
      <c r="AK83" s="226">
        <f t="shared" si="141"/>
        <v>15.925328565844701</v>
      </c>
      <c r="AL83" s="226">
        <f t="shared" si="141"/>
        <v>13.650281627866885</v>
      </c>
      <c r="AM83" s="226">
        <f t="shared" si="141"/>
        <v>15.925328565844701</v>
      </c>
      <c r="AN83" s="226">
        <f t="shared" si="141"/>
        <v>15.925328565844701</v>
      </c>
      <c r="AO83" s="226">
        <f t="shared" si="141"/>
        <v>9.1001877519112568</v>
      </c>
      <c r="AP83" s="226">
        <f t="shared" si="141"/>
        <v>0</v>
      </c>
      <c r="AQ83" s="226">
        <f t="shared" si="141"/>
        <v>0</v>
      </c>
      <c r="AR83" s="226">
        <f t="shared" si="141"/>
        <v>0</v>
      </c>
      <c r="AS83" s="226">
        <f t="shared" si="141"/>
        <v>0</v>
      </c>
      <c r="AT83" s="226">
        <f t="shared" si="141"/>
        <v>0</v>
      </c>
      <c r="AU83" s="227">
        <f>SUM(AI83:AT83)</f>
        <v>104.65215914697944</v>
      </c>
      <c r="AV83" s="228">
        <f>AU83+AB83</f>
        <v>6294.0798572683343</v>
      </c>
    </row>
    <row r="84" spans="1:48" ht="15.6">
      <c r="A84" s="89" t="s">
        <v>100</v>
      </c>
      <c r="B84" s="49" t="s">
        <v>52</v>
      </c>
      <c r="C84" s="49" t="s">
        <v>53</v>
      </c>
      <c r="D84" s="50" t="s">
        <v>88</v>
      </c>
      <c r="E84" s="50" t="s">
        <v>89</v>
      </c>
      <c r="F84" s="49">
        <v>2016</v>
      </c>
      <c r="G84" s="51">
        <v>162</v>
      </c>
      <c r="H84" s="51">
        <v>3</v>
      </c>
      <c r="I84" s="52">
        <v>2027</v>
      </c>
      <c r="J84" s="53">
        <f>I84+2</f>
        <v>2029</v>
      </c>
      <c r="K84" s="54">
        <v>3.22</v>
      </c>
      <c r="L84" s="49">
        <v>0.39</v>
      </c>
      <c r="M84" s="55">
        <v>0.1</v>
      </c>
      <c r="N84" s="56">
        <f>((K84*G84)*L84)*0.00220462*(1-M84)</f>
        <v>0.40365630985680001</v>
      </c>
      <c r="O84" s="57"/>
      <c r="P84" s="251">
        <f>P85*$N84*0.66667</f>
        <v>1009.1458203458732</v>
      </c>
      <c r="Q84" s="251">
        <f>Q85*$N84*0.66667</f>
        <v>1009.1458203458732</v>
      </c>
      <c r="R84" s="251">
        <f>R85*$N84*0.66667</f>
        <v>941.8694323228151</v>
      </c>
      <c r="S84" s="251">
        <f>S85*$N84*0.66667</f>
        <v>807.3166562766985</v>
      </c>
      <c r="T84" s="251">
        <f t="shared" ref="T84:AA84" si="142">T85*$N84*0.66667</f>
        <v>941.8694323228151</v>
      </c>
      <c r="U84" s="251">
        <f t="shared" si="142"/>
        <v>941.8694323228151</v>
      </c>
      <c r="V84" s="251">
        <f t="shared" si="142"/>
        <v>538.21110418446574</v>
      </c>
      <c r="W84" s="251">
        <f t="shared" si="142"/>
        <v>0</v>
      </c>
      <c r="X84" s="251">
        <f t="shared" si="142"/>
        <v>0</v>
      </c>
      <c r="Y84" s="251">
        <f t="shared" si="142"/>
        <v>0</v>
      </c>
      <c r="Z84" s="251">
        <f t="shared" si="142"/>
        <v>0</v>
      </c>
      <c r="AA84" s="251">
        <f t="shared" si="142"/>
        <v>0</v>
      </c>
      <c r="AB84" s="227">
        <f>SUM(P84:AA84)</f>
        <v>6189.4276981213552</v>
      </c>
      <c r="AC84" s="54">
        <v>7.0000000000000007E-2</v>
      </c>
      <c r="AD84" s="60"/>
      <c r="AE84" s="60"/>
      <c r="AF84" s="49">
        <v>0.39</v>
      </c>
      <c r="AG84" s="55">
        <v>0.3</v>
      </c>
      <c r="AH84" s="62">
        <f>((SUM(AC84:AE84)*G84)*AF84)*0.00220462*(1-AG84)</f>
        <v>6.8251066884000011E-3</v>
      </c>
      <c r="AI84" s="226">
        <f>AI85*$AH84*0.66667</f>
        <v>17.062852034833607</v>
      </c>
      <c r="AJ84" s="226">
        <f t="shared" ref="AJ84:AT84" si="143">AJ85*$AH84*0.66667</f>
        <v>17.062852034833607</v>
      </c>
      <c r="AK84" s="226">
        <f t="shared" si="143"/>
        <v>15.925328565844701</v>
      </c>
      <c r="AL84" s="226">
        <f t="shared" si="143"/>
        <v>13.650281627866885</v>
      </c>
      <c r="AM84" s="226">
        <f t="shared" si="143"/>
        <v>15.925328565844701</v>
      </c>
      <c r="AN84" s="226">
        <f t="shared" si="143"/>
        <v>15.925328565844701</v>
      </c>
      <c r="AO84" s="226">
        <f t="shared" si="143"/>
        <v>9.1001877519112568</v>
      </c>
      <c r="AP84" s="226">
        <f t="shared" si="143"/>
        <v>0</v>
      </c>
      <c r="AQ84" s="226">
        <f t="shared" si="143"/>
        <v>0</v>
      </c>
      <c r="AR84" s="226">
        <f t="shared" si="143"/>
        <v>0</v>
      </c>
      <c r="AS84" s="226">
        <f t="shared" si="143"/>
        <v>0</v>
      </c>
      <c r="AT84" s="226">
        <f t="shared" si="143"/>
        <v>0</v>
      </c>
      <c r="AU84" s="227">
        <f>SUM(AI84:AT84)</f>
        <v>104.65215914697944</v>
      </c>
      <c r="AV84" s="228">
        <f>AU84+AB84</f>
        <v>6294.0798572683343</v>
      </c>
    </row>
    <row r="85" spans="1:48" ht="30">
      <c r="A85" s="64" t="s">
        <v>101</v>
      </c>
      <c r="B85" s="65"/>
      <c r="C85" s="65" t="s">
        <v>57</v>
      </c>
      <c r="D85" s="66">
        <v>0.66700000000000004</v>
      </c>
      <c r="E85" s="67"/>
      <c r="F85" s="65"/>
      <c r="G85" s="68"/>
      <c r="H85" s="68"/>
      <c r="I85" s="69"/>
      <c r="J85" s="70"/>
      <c r="K85" s="71"/>
      <c r="L85" s="65"/>
      <c r="M85" s="66"/>
      <c r="N85" s="72"/>
      <c r="O85" s="73" t="s">
        <v>58</v>
      </c>
      <c r="P85" s="229">
        <v>3750</v>
      </c>
      <c r="Q85" s="229">
        <v>3750</v>
      </c>
      <c r="R85" s="229">
        <v>3500</v>
      </c>
      <c r="S85" s="229">
        <v>3000</v>
      </c>
      <c r="T85" s="229">
        <v>3500</v>
      </c>
      <c r="U85" s="229">
        <v>3500</v>
      </c>
      <c r="V85" s="229">
        <v>2000</v>
      </c>
      <c r="W85" s="229">
        <v>0</v>
      </c>
      <c r="X85" s="229">
        <v>0</v>
      </c>
      <c r="Y85" s="229">
        <v>0</v>
      </c>
      <c r="Z85" s="229">
        <v>0</v>
      </c>
      <c r="AA85" s="229">
        <v>0</v>
      </c>
      <c r="AB85" s="230"/>
      <c r="AC85" s="71"/>
      <c r="AD85" s="76"/>
      <c r="AE85" s="76"/>
      <c r="AF85" s="65"/>
      <c r="AG85" s="66"/>
      <c r="AH85" s="77"/>
      <c r="AI85" s="229">
        <f t="shared" ref="AI85:AT85" si="144">P85</f>
        <v>3750</v>
      </c>
      <c r="AJ85" s="229">
        <f t="shared" si="144"/>
        <v>3750</v>
      </c>
      <c r="AK85" s="229">
        <f t="shared" si="144"/>
        <v>3500</v>
      </c>
      <c r="AL85" s="229">
        <f t="shared" si="144"/>
        <v>3000</v>
      </c>
      <c r="AM85" s="229">
        <f t="shared" si="144"/>
        <v>3500</v>
      </c>
      <c r="AN85" s="229">
        <f t="shared" si="144"/>
        <v>3500</v>
      </c>
      <c r="AO85" s="229">
        <f t="shared" si="144"/>
        <v>2000</v>
      </c>
      <c r="AP85" s="229">
        <f t="shared" si="144"/>
        <v>0</v>
      </c>
      <c r="AQ85" s="229">
        <f t="shared" si="144"/>
        <v>0</v>
      </c>
      <c r="AR85" s="229">
        <f t="shared" si="144"/>
        <v>0</v>
      </c>
      <c r="AS85" s="229">
        <f t="shared" si="144"/>
        <v>0</v>
      </c>
      <c r="AT85" s="229">
        <f t="shared" si="144"/>
        <v>0</v>
      </c>
      <c r="AU85" s="230"/>
      <c r="AV85" s="231"/>
    </row>
    <row r="86" spans="1:48" ht="15.6">
      <c r="A86" s="195" t="s">
        <v>202</v>
      </c>
      <c r="B86" s="49" t="s">
        <v>49</v>
      </c>
      <c r="C86" s="49" t="s">
        <v>164</v>
      </c>
      <c r="D86" s="50" t="s">
        <v>165</v>
      </c>
      <c r="E86" s="50" t="s">
        <v>164</v>
      </c>
      <c r="F86" s="49">
        <v>2030</v>
      </c>
      <c r="G86" s="51">
        <v>1676</v>
      </c>
      <c r="H86" s="51" t="s">
        <v>198</v>
      </c>
      <c r="I86" s="81"/>
      <c r="J86" s="82"/>
      <c r="K86" s="83"/>
      <c r="L86" s="49">
        <v>0.31</v>
      </c>
      <c r="M86" s="55"/>
      <c r="N86" s="56"/>
      <c r="O86" s="95">
        <f>($E$230*G86*L86)/0.9</f>
        <v>0.22394200162495451</v>
      </c>
      <c r="P86" s="251">
        <f>P89*$O86</f>
        <v>0</v>
      </c>
      <c r="Q86" s="251">
        <f t="shared" ref="Q86:AA86" si="145">Q89*$O86</f>
        <v>0</v>
      </c>
      <c r="R86" s="251">
        <f t="shared" si="145"/>
        <v>0</v>
      </c>
      <c r="S86" s="251">
        <f t="shared" si="145"/>
        <v>0</v>
      </c>
      <c r="T86" s="251">
        <f t="shared" si="145"/>
        <v>0</v>
      </c>
      <c r="U86" s="251">
        <f t="shared" si="145"/>
        <v>0</v>
      </c>
      <c r="V86" s="251">
        <f t="shared" si="145"/>
        <v>0</v>
      </c>
      <c r="W86" s="251">
        <f t="shared" si="145"/>
        <v>0</v>
      </c>
      <c r="X86" s="251">
        <f t="shared" si="145"/>
        <v>895.76800649981806</v>
      </c>
      <c r="Y86" s="251">
        <f t="shared" si="145"/>
        <v>1007.7390073122953</v>
      </c>
      <c r="Z86" s="251">
        <f t="shared" si="145"/>
        <v>1007.7390073122953</v>
      </c>
      <c r="AA86" s="251">
        <f t="shared" si="145"/>
        <v>1007.7390073122953</v>
      </c>
      <c r="AB86" s="227">
        <f>SUM(P86:AA86)</f>
        <v>3918.9850284367035</v>
      </c>
      <c r="AC86" s="83"/>
      <c r="AD86" s="85"/>
      <c r="AE86" s="86"/>
      <c r="AF86" s="49">
        <v>0.31</v>
      </c>
      <c r="AG86" s="55"/>
      <c r="AH86" s="62">
        <f>((SUM(AC86:AE86)*G86)*AF86)*0.00220462</f>
        <v>0</v>
      </c>
      <c r="AI86" s="226">
        <f t="shared" ref="AI86:AT86" si="146">AI89*$AH86</f>
        <v>0</v>
      </c>
      <c r="AJ86" s="226">
        <f t="shared" si="146"/>
        <v>0</v>
      </c>
      <c r="AK86" s="226">
        <f t="shared" si="146"/>
        <v>0</v>
      </c>
      <c r="AL86" s="226">
        <f t="shared" si="146"/>
        <v>0</v>
      </c>
      <c r="AM86" s="226">
        <f t="shared" si="146"/>
        <v>0</v>
      </c>
      <c r="AN86" s="226">
        <f t="shared" si="146"/>
        <v>0</v>
      </c>
      <c r="AO86" s="226">
        <f t="shared" si="146"/>
        <v>0</v>
      </c>
      <c r="AP86" s="226">
        <f t="shared" si="146"/>
        <v>0</v>
      </c>
      <c r="AQ86" s="226">
        <f t="shared" si="146"/>
        <v>0</v>
      </c>
      <c r="AR86" s="226">
        <f t="shared" si="146"/>
        <v>0</v>
      </c>
      <c r="AS86" s="226">
        <f t="shared" si="146"/>
        <v>0</v>
      </c>
      <c r="AT86" s="226">
        <f t="shared" si="146"/>
        <v>0</v>
      </c>
      <c r="AU86" s="227">
        <f>SUM(AI86:AT86)</f>
        <v>0</v>
      </c>
      <c r="AV86" s="228">
        <f>AU86+AB86</f>
        <v>3918.9850284367035</v>
      </c>
    </row>
    <row r="87" spans="1:48" ht="15.6">
      <c r="A87" s="195" t="s">
        <v>202</v>
      </c>
      <c r="B87" s="49" t="s">
        <v>49</v>
      </c>
      <c r="C87" s="49" t="s">
        <v>164</v>
      </c>
      <c r="D87" s="50" t="s">
        <v>165</v>
      </c>
      <c r="E87" s="50" t="s">
        <v>164</v>
      </c>
      <c r="F87" s="49">
        <v>2030</v>
      </c>
      <c r="G87" s="51">
        <v>1676</v>
      </c>
      <c r="H87" s="51" t="s">
        <v>198</v>
      </c>
      <c r="I87" s="81"/>
      <c r="J87" s="82"/>
      <c r="K87" s="83"/>
      <c r="L87" s="49">
        <v>0.31</v>
      </c>
      <c r="M87" s="55"/>
      <c r="N87" s="56"/>
      <c r="O87" s="95">
        <f>($E$230*G87*L87)/0.9</f>
        <v>0.22394200162495451</v>
      </c>
      <c r="P87" s="251">
        <f>P89*$O87</f>
        <v>0</v>
      </c>
      <c r="Q87" s="251">
        <f t="shared" ref="Q87:AA87" si="147">Q89*$O87</f>
        <v>0</v>
      </c>
      <c r="R87" s="251">
        <f t="shared" si="147"/>
        <v>0</v>
      </c>
      <c r="S87" s="251">
        <f t="shared" si="147"/>
        <v>0</v>
      </c>
      <c r="T87" s="251">
        <f t="shared" si="147"/>
        <v>0</v>
      </c>
      <c r="U87" s="251">
        <f t="shared" si="147"/>
        <v>0</v>
      </c>
      <c r="V87" s="251">
        <f t="shared" si="147"/>
        <v>0</v>
      </c>
      <c r="W87" s="251">
        <f t="shared" si="147"/>
        <v>0</v>
      </c>
      <c r="X87" s="251">
        <f t="shared" si="147"/>
        <v>895.76800649981806</v>
      </c>
      <c r="Y87" s="251">
        <f t="shared" si="147"/>
        <v>1007.7390073122953</v>
      </c>
      <c r="Z87" s="251">
        <f t="shared" si="147"/>
        <v>1007.7390073122953</v>
      </c>
      <c r="AA87" s="251">
        <f t="shared" si="147"/>
        <v>1007.7390073122953</v>
      </c>
      <c r="AB87" s="227">
        <f>SUM(P87:AA87)</f>
        <v>3918.9850284367035</v>
      </c>
      <c r="AC87" s="83"/>
      <c r="AD87" s="85"/>
      <c r="AE87" s="86"/>
      <c r="AF87" s="49">
        <v>0.31</v>
      </c>
      <c r="AG87" s="55"/>
      <c r="AH87" s="62">
        <f>((SUM(AC87:AE87)*G87)*AF87)*0.00220462</f>
        <v>0</v>
      </c>
      <c r="AI87" s="226">
        <f t="shared" ref="AI87:AT87" si="148">AI89*$AH87</f>
        <v>0</v>
      </c>
      <c r="AJ87" s="226">
        <f t="shared" si="148"/>
        <v>0</v>
      </c>
      <c r="AK87" s="226">
        <f t="shared" si="148"/>
        <v>0</v>
      </c>
      <c r="AL87" s="226">
        <f t="shared" si="148"/>
        <v>0</v>
      </c>
      <c r="AM87" s="226">
        <f t="shared" si="148"/>
        <v>0</v>
      </c>
      <c r="AN87" s="226">
        <f t="shared" si="148"/>
        <v>0</v>
      </c>
      <c r="AO87" s="226">
        <f t="shared" si="148"/>
        <v>0</v>
      </c>
      <c r="AP87" s="226">
        <f t="shared" si="148"/>
        <v>0</v>
      </c>
      <c r="AQ87" s="226">
        <f t="shared" si="148"/>
        <v>0</v>
      </c>
      <c r="AR87" s="226">
        <f t="shared" si="148"/>
        <v>0</v>
      </c>
      <c r="AS87" s="226">
        <f t="shared" si="148"/>
        <v>0</v>
      </c>
      <c r="AT87" s="226">
        <f t="shared" si="148"/>
        <v>0</v>
      </c>
      <c r="AU87" s="227">
        <f>SUM(AI87:AT87)</f>
        <v>0</v>
      </c>
      <c r="AV87" s="228">
        <f>AU87+AB87</f>
        <v>3918.9850284367035</v>
      </c>
    </row>
    <row r="88" spans="1:48" ht="15.6">
      <c r="A88" s="195" t="s">
        <v>202</v>
      </c>
      <c r="B88" s="49" t="s">
        <v>52</v>
      </c>
      <c r="C88" s="49" t="s">
        <v>164</v>
      </c>
      <c r="D88" s="50" t="s">
        <v>164</v>
      </c>
      <c r="E88" s="50" t="s">
        <v>164</v>
      </c>
      <c r="F88" s="49">
        <v>2030</v>
      </c>
      <c r="G88" s="51">
        <v>175</v>
      </c>
      <c r="H88" s="51" t="s">
        <v>198</v>
      </c>
      <c r="I88" s="81"/>
      <c r="J88" s="82"/>
      <c r="K88" s="83"/>
      <c r="L88" s="49">
        <v>0.39</v>
      </c>
      <c r="M88" s="55"/>
      <c r="N88" s="56"/>
      <c r="O88" s="95">
        <f>($E$230*G88*L88)/0.9</f>
        <v>2.9417279257262192E-2</v>
      </c>
      <c r="P88" s="251">
        <f>P89*$O88</f>
        <v>0</v>
      </c>
      <c r="Q88" s="251">
        <f t="shared" ref="Q88:AA88" si="149">Q89*$O88</f>
        <v>0</v>
      </c>
      <c r="R88" s="251">
        <f t="shared" si="149"/>
        <v>0</v>
      </c>
      <c r="S88" s="251">
        <f t="shared" si="149"/>
        <v>0</v>
      </c>
      <c r="T88" s="251">
        <f t="shared" si="149"/>
        <v>0</v>
      </c>
      <c r="U88" s="251">
        <f t="shared" si="149"/>
        <v>0</v>
      </c>
      <c r="V88" s="251">
        <f t="shared" si="149"/>
        <v>0</v>
      </c>
      <c r="W88" s="251">
        <f t="shared" si="149"/>
        <v>0</v>
      </c>
      <c r="X88" s="251">
        <f t="shared" si="149"/>
        <v>117.66911702904876</v>
      </c>
      <c r="Y88" s="251">
        <f t="shared" si="149"/>
        <v>132.37775665767987</v>
      </c>
      <c r="Z88" s="251">
        <f t="shared" si="149"/>
        <v>132.37775665767987</v>
      </c>
      <c r="AA88" s="251">
        <f t="shared" si="149"/>
        <v>132.37775665767987</v>
      </c>
      <c r="AB88" s="227">
        <f>SUM(P88:AA88)</f>
        <v>514.80238700208838</v>
      </c>
      <c r="AC88" s="83"/>
      <c r="AD88" s="60"/>
      <c r="AE88" s="84"/>
      <c r="AF88" s="49">
        <v>0.39</v>
      </c>
      <c r="AG88" s="55"/>
      <c r="AH88" s="62">
        <f>((SUM(AC88:AE88)*G88)*AF88)*0.00220462</f>
        <v>0</v>
      </c>
      <c r="AI88" s="226">
        <f t="shared" ref="AI88:AT88" si="150">AI89*$AH88*0.66667</f>
        <v>0</v>
      </c>
      <c r="AJ88" s="226">
        <f t="shared" si="150"/>
        <v>0</v>
      </c>
      <c r="AK88" s="226">
        <f t="shared" si="150"/>
        <v>0</v>
      </c>
      <c r="AL88" s="226">
        <f t="shared" si="150"/>
        <v>0</v>
      </c>
      <c r="AM88" s="226">
        <f t="shared" si="150"/>
        <v>0</v>
      </c>
      <c r="AN88" s="226">
        <f t="shared" si="150"/>
        <v>0</v>
      </c>
      <c r="AO88" s="226">
        <f t="shared" si="150"/>
        <v>0</v>
      </c>
      <c r="AP88" s="226">
        <f t="shared" si="150"/>
        <v>0</v>
      </c>
      <c r="AQ88" s="226">
        <f t="shared" si="150"/>
        <v>0</v>
      </c>
      <c r="AR88" s="226">
        <f t="shared" si="150"/>
        <v>0</v>
      </c>
      <c r="AS88" s="226">
        <f t="shared" si="150"/>
        <v>0</v>
      </c>
      <c r="AT88" s="226">
        <f t="shared" si="150"/>
        <v>0</v>
      </c>
      <c r="AU88" s="227">
        <f>SUM(AI88:AT88)</f>
        <v>0</v>
      </c>
      <c r="AV88" s="228">
        <f>AU88+AB88</f>
        <v>514.80238700208838</v>
      </c>
    </row>
    <row r="89" spans="1:48" ht="30">
      <c r="A89" s="64" t="s">
        <v>203</v>
      </c>
      <c r="B89" s="65"/>
      <c r="C89" s="65" t="s">
        <v>57</v>
      </c>
      <c r="D89" s="66">
        <v>0.66700000000000004</v>
      </c>
      <c r="E89" s="67"/>
      <c r="F89" s="65"/>
      <c r="G89" s="68"/>
      <c r="H89" s="68"/>
      <c r="I89" s="69"/>
      <c r="J89" s="70"/>
      <c r="K89" s="71"/>
      <c r="L89" s="65"/>
      <c r="M89" s="66"/>
      <c r="N89" s="72"/>
      <c r="O89" s="73" t="s">
        <v>58</v>
      </c>
      <c r="P89" s="229">
        <v>0</v>
      </c>
      <c r="Q89" s="229">
        <v>0</v>
      </c>
      <c r="R89" s="229">
        <v>0</v>
      </c>
      <c r="S89" s="229">
        <v>0</v>
      </c>
      <c r="T89" s="229">
        <v>0</v>
      </c>
      <c r="U89" s="229">
        <v>0</v>
      </c>
      <c r="V89" s="229">
        <v>0</v>
      </c>
      <c r="W89" s="229">
        <v>0</v>
      </c>
      <c r="X89" s="229">
        <v>4000</v>
      </c>
      <c r="Y89" s="229">
        <v>4500</v>
      </c>
      <c r="Z89" s="229">
        <v>4500</v>
      </c>
      <c r="AA89" s="229">
        <v>4500</v>
      </c>
      <c r="AB89" s="230"/>
      <c r="AC89" s="71"/>
      <c r="AD89" s="76"/>
      <c r="AE89" s="76"/>
      <c r="AF89" s="65"/>
      <c r="AG89" s="66"/>
      <c r="AH89" s="77"/>
      <c r="AI89" s="229">
        <f t="shared" ref="AI89:AT89" si="151">P89</f>
        <v>0</v>
      </c>
      <c r="AJ89" s="229">
        <f t="shared" si="151"/>
        <v>0</v>
      </c>
      <c r="AK89" s="229">
        <f t="shared" si="151"/>
        <v>0</v>
      </c>
      <c r="AL89" s="229">
        <f t="shared" si="151"/>
        <v>0</v>
      </c>
      <c r="AM89" s="229">
        <f t="shared" si="151"/>
        <v>0</v>
      </c>
      <c r="AN89" s="229">
        <f t="shared" si="151"/>
        <v>0</v>
      </c>
      <c r="AO89" s="229">
        <f t="shared" si="151"/>
        <v>0</v>
      </c>
      <c r="AP89" s="229">
        <f t="shared" si="151"/>
        <v>0</v>
      </c>
      <c r="AQ89" s="229">
        <f t="shared" si="151"/>
        <v>4000</v>
      </c>
      <c r="AR89" s="229">
        <f t="shared" si="151"/>
        <v>4500</v>
      </c>
      <c r="AS89" s="229">
        <f t="shared" si="151"/>
        <v>4500</v>
      </c>
      <c r="AT89" s="229">
        <f t="shared" si="151"/>
        <v>4500</v>
      </c>
      <c r="AU89" s="230"/>
      <c r="AV89" s="231"/>
    </row>
    <row r="90" spans="1:48" ht="15.6">
      <c r="A90" s="90" t="s">
        <v>105</v>
      </c>
      <c r="B90" s="49" t="s">
        <v>49</v>
      </c>
      <c r="C90" s="50" t="s">
        <v>85</v>
      </c>
      <c r="D90" s="50" t="s">
        <v>86</v>
      </c>
      <c r="E90" s="50" t="s">
        <v>87</v>
      </c>
      <c r="F90" s="49">
        <v>2016</v>
      </c>
      <c r="G90" s="51">
        <v>1950</v>
      </c>
      <c r="H90" s="51">
        <v>3</v>
      </c>
      <c r="I90" s="52">
        <v>2027</v>
      </c>
      <c r="J90" s="53">
        <f>I90+2</f>
        <v>2029</v>
      </c>
      <c r="K90" s="54">
        <v>3.69</v>
      </c>
      <c r="L90" s="49">
        <v>0.31</v>
      </c>
      <c r="M90" s="55">
        <v>0.1</v>
      </c>
      <c r="N90" s="56">
        <f>((K90*G90)*L90)*0.00220462*(1-M90)</f>
        <v>4.4258727555899995</v>
      </c>
      <c r="O90" s="57"/>
      <c r="P90" s="251">
        <f>P94*$N90</f>
        <v>16597.022833462499</v>
      </c>
      <c r="Q90" s="251">
        <f>Q94*$N90</f>
        <v>16597.022833462499</v>
      </c>
      <c r="R90" s="251">
        <f>R94*$N90</f>
        <v>15490.554644564998</v>
      </c>
      <c r="S90" s="251">
        <f>S94*$N90</f>
        <v>15490.554644564998</v>
      </c>
      <c r="T90" s="251">
        <f t="shared" ref="T90:AA90" si="152">T94*$N90</f>
        <v>13277.618266769998</v>
      </c>
      <c r="U90" s="251">
        <f t="shared" si="152"/>
        <v>15490.554644564998</v>
      </c>
      <c r="V90" s="251">
        <f t="shared" si="152"/>
        <v>15490.554644564998</v>
      </c>
      <c r="W90" s="251">
        <f t="shared" si="152"/>
        <v>8851.7455111799991</v>
      </c>
      <c r="X90" s="251">
        <f t="shared" si="152"/>
        <v>0</v>
      </c>
      <c r="Y90" s="251">
        <f t="shared" si="152"/>
        <v>0</v>
      </c>
      <c r="Z90" s="251">
        <f t="shared" si="152"/>
        <v>0</v>
      </c>
      <c r="AA90" s="251">
        <f t="shared" si="152"/>
        <v>0</v>
      </c>
      <c r="AB90" s="227">
        <f>SUM(P90:AA90)</f>
        <v>117285.62802313498</v>
      </c>
      <c r="AC90" s="54">
        <v>0.05</v>
      </c>
      <c r="AD90" s="60"/>
      <c r="AE90" s="61"/>
      <c r="AF90" s="49">
        <v>0.31</v>
      </c>
      <c r="AG90" s="55">
        <v>0.3</v>
      </c>
      <c r="AH90" s="62">
        <f>((SUM(AC90:AE90)*G90)*AF90)*0.00220462*(1-AG90)</f>
        <v>4.6644247650000005E-2</v>
      </c>
      <c r="AI90" s="226">
        <f>AI94*$AH90</f>
        <v>174.91592868750001</v>
      </c>
      <c r="AJ90" s="226">
        <f t="shared" ref="AJ90:AT90" si="153">AJ94*$AH90</f>
        <v>174.91592868750001</v>
      </c>
      <c r="AK90" s="226">
        <f t="shared" si="153"/>
        <v>163.25486677500001</v>
      </c>
      <c r="AL90" s="226">
        <f t="shared" si="153"/>
        <v>163.25486677500001</v>
      </c>
      <c r="AM90" s="226">
        <f t="shared" si="153"/>
        <v>139.93274295000001</v>
      </c>
      <c r="AN90" s="226">
        <f t="shared" si="153"/>
        <v>163.25486677500001</v>
      </c>
      <c r="AO90" s="226">
        <f t="shared" si="153"/>
        <v>163.25486677500001</v>
      </c>
      <c r="AP90" s="226">
        <f t="shared" si="153"/>
        <v>93.288495300000008</v>
      </c>
      <c r="AQ90" s="226">
        <f t="shared" si="153"/>
        <v>0</v>
      </c>
      <c r="AR90" s="226">
        <f t="shared" si="153"/>
        <v>0</v>
      </c>
      <c r="AS90" s="226">
        <f t="shared" si="153"/>
        <v>0</v>
      </c>
      <c r="AT90" s="226">
        <f t="shared" si="153"/>
        <v>0</v>
      </c>
      <c r="AU90" s="227">
        <f>SUM(AI90:AT90)</f>
        <v>1236.0725627250001</v>
      </c>
      <c r="AV90" s="228">
        <f>AU90+AB90</f>
        <v>118521.70058585999</v>
      </c>
    </row>
    <row r="91" spans="1:48" ht="15.6">
      <c r="A91" s="90" t="s">
        <v>105</v>
      </c>
      <c r="B91" s="49" t="s">
        <v>49</v>
      </c>
      <c r="C91" s="50" t="s">
        <v>85</v>
      </c>
      <c r="D91" s="50" t="s">
        <v>86</v>
      </c>
      <c r="E91" s="50" t="s">
        <v>87</v>
      </c>
      <c r="F91" s="49">
        <v>2016</v>
      </c>
      <c r="G91" s="51">
        <v>1950</v>
      </c>
      <c r="H91" s="51">
        <v>3</v>
      </c>
      <c r="I91" s="52">
        <v>2027</v>
      </c>
      <c r="J91" s="53">
        <f>I91+2</f>
        <v>2029</v>
      </c>
      <c r="K91" s="54">
        <v>3.69</v>
      </c>
      <c r="L91" s="49">
        <v>0.31</v>
      </c>
      <c r="M91" s="55">
        <v>0.1</v>
      </c>
      <c r="N91" s="56">
        <f>((K91*G91)*L91)*0.00220462*(1-M91)</f>
        <v>4.4258727555899995</v>
      </c>
      <c r="O91" s="57"/>
      <c r="P91" s="251">
        <f>P94*$N91</f>
        <v>16597.022833462499</v>
      </c>
      <c r="Q91" s="251">
        <f>Q94*$N91</f>
        <v>16597.022833462499</v>
      </c>
      <c r="R91" s="251">
        <f>R94*$N91</f>
        <v>15490.554644564998</v>
      </c>
      <c r="S91" s="251">
        <f>S94*$N91</f>
        <v>15490.554644564998</v>
      </c>
      <c r="T91" s="251">
        <f t="shared" ref="T91:AA91" si="154">T94*$N91</f>
        <v>13277.618266769998</v>
      </c>
      <c r="U91" s="251">
        <f t="shared" si="154"/>
        <v>15490.554644564998</v>
      </c>
      <c r="V91" s="251">
        <f t="shared" si="154"/>
        <v>15490.554644564998</v>
      </c>
      <c r="W91" s="251">
        <f t="shared" si="154"/>
        <v>8851.7455111799991</v>
      </c>
      <c r="X91" s="251">
        <f t="shared" si="154"/>
        <v>0</v>
      </c>
      <c r="Y91" s="251">
        <f t="shared" si="154"/>
        <v>0</v>
      </c>
      <c r="Z91" s="251">
        <f t="shared" si="154"/>
        <v>0</v>
      </c>
      <c r="AA91" s="251">
        <f t="shared" si="154"/>
        <v>0</v>
      </c>
      <c r="AB91" s="227">
        <f>SUM(P91:AA91)</f>
        <v>117285.62802313498</v>
      </c>
      <c r="AC91" s="54">
        <v>0.05</v>
      </c>
      <c r="AD91" s="60"/>
      <c r="AE91" s="61"/>
      <c r="AF91" s="49">
        <v>0.31</v>
      </c>
      <c r="AG91" s="55">
        <v>0.3</v>
      </c>
      <c r="AH91" s="62">
        <f>((SUM(AC91:AE91)*G91)*AF91)*0.00220462*(1-AG91)</f>
        <v>4.6644247650000005E-2</v>
      </c>
      <c r="AI91" s="226">
        <f>AI94*$AH91</f>
        <v>174.91592868750001</v>
      </c>
      <c r="AJ91" s="226">
        <f t="shared" ref="AJ91:AT91" si="155">AJ94*$AH91</f>
        <v>174.91592868750001</v>
      </c>
      <c r="AK91" s="226">
        <f t="shared" si="155"/>
        <v>163.25486677500001</v>
      </c>
      <c r="AL91" s="226">
        <f t="shared" si="155"/>
        <v>163.25486677500001</v>
      </c>
      <c r="AM91" s="226">
        <f t="shared" si="155"/>
        <v>139.93274295000001</v>
      </c>
      <c r="AN91" s="226">
        <f t="shared" si="155"/>
        <v>163.25486677500001</v>
      </c>
      <c r="AO91" s="226">
        <f t="shared" si="155"/>
        <v>163.25486677500001</v>
      </c>
      <c r="AP91" s="226">
        <f t="shared" si="155"/>
        <v>93.288495300000008</v>
      </c>
      <c r="AQ91" s="226">
        <f t="shared" si="155"/>
        <v>0</v>
      </c>
      <c r="AR91" s="226">
        <f t="shared" si="155"/>
        <v>0</v>
      </c>
      <c r="AS91" s="226">
        <f t="shared" si="155"/>
        <v>0</v>
      </c>
      <c r="AT91" s="226">
        <f t="shared" si="155"/>
        <v>0</v>
      </c>
      <c r="AU91" s="227">
        <f>SUM(AI91:AT91)</f>
        <v>1236.0725627250001</v>
      </c>
      <c r="AV91" s="228">
        <f>AU91+AB91</f>
        <v>118521.70058585999</v>
      </c>
    </row>
    <row r="92" spans="1:48" ht="15.6">
      <c r="A92" s="90" t="s">
        <v>105</v>
      </c>
      <c r="B92" s="49" t="s">
        <v>52</v>
      </c>
      <c r="C92" s="49" t="s">
        <v>53</v>
      </c>
      <c r="D92" s="50" t="s">
        <v>88</v>
      </c>
      <c r="E92" s="50" t="s">
        <v>89</v>
      </c>
      <c r="F92" s="49">
        <v>2017</v>
      </c>
      <c r="G92" s="51">
        <v>162</v>
      </c>
      <c r="H92" s="51">
        <v>3</v>
      </c>
      <c r="I92" s="52">
        <v>2027</v>
      </c>
      <c r="J92" s="53">
        <f>I92+2</f>
        <v>2029</v>
      </c>
      <c r="K92" s="54">
        <v>3.22</v>
      </c>
      <c r="L92" s="49">
        <v>0.39</v>
      </c>
      <c r="M92" s="55">
        <v>0.1</v>
      </c>
      <c r="N92" s="56">
        <f>((K92*G92)*L92)*0.00220462*(1-M92)</f>
        <v>0.40365630985680001</v>
      </c>
      <c r="O92" s="57"/>
      <c r="P92" s="251">
        <f>P94*$N92*0.66667</f>
        <v>1009.1458203458732</v>
      </c>
      <c r="Q92" s="251">
        <f>Q94*$N92*0.66667</f>
        <v>1009.1458203458732</v>
      </c>
      <c r="R92" s="251">
        <f>R94*$N92*0.66667</f>
        <v>941.8694323228151</v>
      </c>
      <c r="S92" s="251">
        <f>S94*$N92*0.66667</f>
        <v>941.8694323228151</v>
      </c>
      <c r="T92" s="251">
        <f t="shared" ref="T92:AA92" si="156">T94*$N92*0.66667</f>
        <v>807.3166562766985</v>
      </c>
      <c r="U92" s="251">
        <f t="shared" si="156"/>
        <v>941.8694323228151</v>
      </c>
      <c r="V92" s="251">
        <f t="shared" si="156"/>
        <v>941.8694323228151</v>
      </c>
      <c r="W92" s="251">
        <f t="shared" si="156"/>
        <v>538.21110418446574</v>
      </c>
      <c r="X92" s="251">
        <f t="shared" si="156"/>
        <v>0</v>
      </c>
      <c r="Y92" s="251">
        <f t="shared" si="156"/>
        <v>0</v>
      </c>
      <c r="Z92" s="251">
        <f t="shared" si="156"/>
        <v>0</v>
      </c>
      <c r="AA92" s="251">
        <f t="shared" si="156"/>
        <v>0</v>
      </c>
      <c r="AB92" s="227">
        <f>SUM(P92:AA92)</f>
        <v>7131.2971304441708</v>
      </c>
      <c r="AC92" s="54">
        <v>7.0000000000000007E-2</v>
      </c>
      <c r="AD92" s="60"/>
      <c r="AE92" s="60"/>
      <c r="AF92" s="49">
        <v>0.39</v>
      </c>
      <c r="AG92" s="55">
        <v>0.3</v>
      </c>
      <c r="AH92" s="62">
        <f>((SUM(AC92:AE92)*G92)*AF92)*0.00220462*(1-AG92)</f>
        <v>6.8251066884000011E-3</v>
      </c>
      <c r="AI92" s="226">
        <f>AI94*$AH92*0.66667</f>
        <v>17.062852034833607</v>
      </c>
      <c r="AJ92" s="226">
        <f t="shared" ref="AJ92:AT92" si="157">AJ94*$AH92*0.66667</f>
        <v>17.062852034833607</v>
      </c>
      <c r="AK92" s="226">
        <f t="shared" si="157"/>
        <v>15.925328565844701</v>
      </c>
      <c r="AL92" s="226">
        <f t="shared" si="157"/>
        <v>15.925328565844701</v>
      </c>
      <c r="AM92" s="226">
        <f t="shared" si="157"/>
        <v>13.650281627866885</v>
      </c>
      <c r="AN92" s="226">
        <f t="shared" si="157"/>
        <v>15.925328565844701</v>
      </c>
      <c r="AO92" s="226">
        <f t="shared" si="157"/>
        <v>15.925328565844701</v>
      </c>
      <c r="AP92" s="226">
        <f t="shared" si="157"/>
        <v>9.1001877519112568</v>
      </c>
      <c r="AQ92" s="226">
        <f t="shared" si="157"/>
        <v>0</v>
      </c>
      <c r="AR92" s="226">
        <f t="shared" si="157"/>
        <v>0</v>
      </c>
      <c r="AS92" s="226">
        <f t="shared" si="157"/>
        <v>0</v>
      </c>
      <c r="AT92" s="226">
        <f t="shared" si="157"/>
        <v>0</v>
      </c>
      <c r="AU92" s="227">
        <f>SUM(AI92:AT92)</f>
        <v>120.57748771282414</v>
      </c>
      <c r="AV92" s="228">
        <f>AU92+AB92</f>
        <v>7251.874618156995</v>
      </c>
    </row>
    <row r="93" spans="1:48" ht="15.6">
      <c r="A93" s="90" t="s">
        <v>105</v>
      </c>
      <c r="B93" s="49" t="s">
        <v>52</v>
      </c>
      <c r="C93" s="49" t="s">
        <v>53</v>
      </c>
      <c r="D93" s="50" t="s">
        <v>88</v>
      </c>
      <c r="E93" s="50" t="s">
        <v>89</v>
      </c>
      <c r="F93" s="49">
        <v>2017</v>
      </c>
      <c r="G93" s="51">
        <v>162</v>
      </c>
      <c r="H93" s="51">
        <v>3</v>
      </c>
      <c r="I93" s="52">
        <v>2027</v>
      </c>
      <c r="J93" s="53">
        <f>I93+2</f>
        <v>2029</v>
      </c>
      <c r="K93" s="54">
        <v>3.22</v>
      </c>
      <c r="L93" s="49">
        <v>0.39</v>
      </c>
      <c r="M93" s="55">
        <v>0.1</v>
      </c>
      <c r="N93" s="56">
        <f>((K93*G93)*L93)*0.00220462*(1-M93)</f>
        <v>0.40365630985680001</v>
      </c>
      <c r="O93" s="57"/>
      <c r="P93" s="251">
        <f>P94*$N93*0.66667</f>
        <v>1009.1458203458732</v>
      </c>
      <c r="Q93" s="251">
        <f>Q94*$N93*0.66667</f>
        <v>1009.1458203458732</v>
      </c>
      <c r="R93" s="251">
        <f>R94*$N93*0.66667</f>
        <v>941.8694323228151</v>
      </c>
      <c r="S93" s="251">
        <f>S94*$N93*0.66667</f>
        <v>941.8694323228151</v>
      </c>
      <c r="T93" s="251">
        <f t="shared" ref="T93:AA93" si="158">T94*$N93*0.66667</f>
        <v>807.3166562766985</v>
      </c>
      <c r="U93" s="251">
        <f t="shared" si="158"/>
        <v>941.8694323228151</v>
      </c>
      <c r="V93" s="251">
        <f t="shared" si="158"/>
        <v>941.8694323228151</v>
      </c>
      <c r="W93" s="251">
        <f t="shared" si="158"/>
        <v>538.21110418446574</v>
      </c>
      <c r="X93" s="251">
        <f t="shared" si="158"/>
        <v>0</v>
      </c>
      <c r="Y93" s="251">
        <f t="shared" si="158"/>
        <v>0</v>
      </c>
      <c r="Z93" s="251">
        <f t="shared" si="158"/>
        <v>0</v>
      </c>
      <c r="AA93" s="251">
        <f t="shared" si="158"/>
        <v>0</v>
      </c>
      <c r="AB93" s="227">
        <f>SUM(P93:AA93)</f>
        <v>7131.2971304441708</v>
      </c>
      <c r="AC93" s="54">
        <v>7.0000000000000007E-2</v>
      </c>
      <c r="AD93" s="60"/>
      <c r="AE93" s="60"/>
      <c r="AF93" s="49">
        <v>0.39</v>
      </c>
      <c r="AG93" s="55">
        <v>0.3</v>
      </c>
      <c r="AH93" s="62">
        <f>((SUM(AC93:AE93)*G93)*AF93)*0.00220462*(1-AG93)</f>
        <v>6.8251066884000011E-3</v>
      </c>
      <c r="AI93" s="226">
        <f>AI94*$AH93*0.66667</f>
        <v>17.062852034833607</v>
      </c>
      <c r="AJ93" s="226">
        <f t="shared" ref="AJ93:AT93" si="159">AJ94*$AH93*0.66667</f>
        <v>17.062852034833607</v>
      </c>
      <c r="AK93" s="226">
        <f t="shared" si="159"/>
        <v>15.925328565844701</v>
      </c>
      <c r="AL93" s="226">
        <f t="shared" si="159"/>
        <v>15.925328565844701</v>
      </c>
      <c r="AM93" s="226">
        <f t="shared" si="159"/>
        <v>13.650281627866885</v>
      </c>
      <c r="AN93" s="226">
        <f t="shared" si="159"/>
        <v>15.925328565844701</v>
      </c>
      <c r="AO93" s="226">
        <f t="shared" si="159"/>
        <v>15.925328565844701</v>
      </c>
      <c r="AP93" s="226">
        <f t="shared" si="159"/>
        <v>9.1001877519112568</v>
      </c>
      <c r="AQ93" s="226">
        <f t="shared" si="159"/>
        <v>0</v>
      </c>
      <c r="AR93" s="226">
        <f t="shared" si="159"/>
        <v>0</v>
      </c>
      <c r="AS93" s="226">
        <f t="shared" si="159"/>
        <v>0</v>
      </c>
      <c r="AT93" s="226">
        <f t="shared" si="159"/>
        <v>0</v>
      </c>
      <c r="AU93" s="227">
        <f>SUM(AI93:AT93)</f>
        <v>120.57748771282414</v>
      </c>
      <c r="AV93" s="228">
        <f>AU93+AB93</f>
        <v>7251.874618156995</v>
      </c>
    </row>
    <row r="94" spans="1:48" ht="30">
      <c r="A94" s="64" t="s">
        <v>106</v>
      </c>
      <c r="B94" s="65"/>
      <c r="C94" s="65" t="s">
        <v>57</v>
      </c>
      <c r="D94" s="66">
        <v>0.66700000000000004</v>
      </c>
      <c r="E94" s="67"/>
      <c r="F94" s="65"/>
      <c r="G94" s="68"/>
      <c r="H94" s="68"/>
      <c r="I94" s="69"/>
      <c r="J94" s="70"/>
      <c r="K94" s="71"/>
      <c r="L94" s="65"/>
      <c r="M94" s="66"/>
      <c r="N94" s="72"/>
      <c r="O94" s="73" t="s">
        <v>58</v>
      </c>
      <c r="P94" s="229">
        <v>3750</v>
      </c>
      <c r="Q94" s="229">
        <v>3750</v>
      </c>
      <c r="R94" s="229">
        <v>3500</v>
      </c>
      <c r="S94" s="229">
        <v>3500</v>
      </c>
      <c r="T94" s="229">
        <v>3000</v>
      </c>
      <c r="U94" s="229">
        <v>3500</v>
      </c>
      <c r="V94" s="229">
        <v>3500</v>
      </c>
      <c r="W94" s="229">
        <v>2000</v>
      </c>
      <c r="X94" s="229">
        <v>0</v>
      </c>
      <c r="Y94" s="229">
        <v>0</v>
      </c>
      <c r="Z94" s="229">
        <v>0</v>
      </c>
      <c r="AA94" s="229">
        <v>0</v>
      </c>
      <c r="AB94" s="230"/>
      <c r="AC94" s="71"/>
      <c r="AD94" s="76"/>
      <c r="AE94" s="76"/>
      <c r="AF94" s="65"/>
      <c r="AG94" s="66"/>
      <c r="AH94" s="77"/>
      <c r="AI94" s="229">
        <f t="shared" ref="AI94:AT94" si="160">P94</f>
        <v>3750</v>
      </c>
      <c r="AJ94" s="229">
        <f t="shared" si="160"/>
        <v>3750</v>
      </c>
      <c r="AK94" s="229">
        <f t="shared" si="160"/>
        <v>3500</v>
      </c>
      <c r="AL94" s="229">
        <f t="shared" si="160"/>
        <v>3500</v>
      </c>
      <c r="AM94" s="229">
        <f t="shared" si="160"/>
        <v>3000</v>
      </c>
      <c r="AN94" s="229">
        <f t="shared" si="160"/>
        <v>3500</v>
      </c>
      <c r="AO94" s="229">
        <f t="shared" si="160"/>
        <v>3500</v>
      </c>
      <c r="AP94" s="229">
        <f t="shared" si="160"/>
        <v>2000</v>
      </c>
      <c r="AQ94" s="229">
        <f t="shared" si="160"/>
        <v>0</v>
      </c>
      <c r="AR94" s="229">
        <f t="shared" si="160"/>
        <v>0</v>
      </c>
      <c r="AS94" s="229">
        <f t="shared" si="160"/>
        <v>0</v>
      </c>
      <c r="AT94" s="229">
        <f t="shared" si="160"/>
        <v>0</v>
      </c>
      <c r="AU94" s="230"/>
      <c r="AV94" s="231"/>
    </row>
    <row r="95" spans="1:48" ht="15.6">
      <c r="A95" s="140" t="s">
        <v>204</v>
      </c>
      <c r="B95" s="49" t="s">
        <v>49</v>
      </c>
      <c r="C95" s="49" t="s">
        <v>164</v>
      </c>
      <c r="D95" s="50" t="s">
        <v>165</v>
      </c>
      <c r="E95" s="50" t="s">
        <v>164</v>
      </c>
      <c r="F95" s="49">
        <v>2030</v>
      </c>
      <c r="G95" s="51">
        <v>1676</v>
      </c>
      <c r="H95" s="51" t="s">
        <v>198</v>
      </c>
      <c r="I95" s="81"/>
      <c r="J95" s="82"/>
      <c r="K95" s="83"/>
      <c r="L95" s="49">
        <v>0.31</v>
      </c>
      <c r="M95" s="55"/>
      <c r="N95" s="56"/>
      <c r="O95" s="95">
        <f>($E$230*G95*L95)/0.9</f>
        <v>0.22394200162495451</v>
      </c>
      <c r="P95" s="251">
        <f>P98*$O95</f>
        <v>0</v>
      </c>
      <c r="Q95" s="251">
        <f t="shared" ref="Q95:AA95" si="161">Q98*$O95</f>
        <v>0</v>
      </c>
      <c r="R95" s="251">
        <f t="shared" si="161"/>
        <v>0</v>
      </c>
      <c r="S95" s="251">
        <f t="shared" si="161"/>
        <v>0</v>
      </c>
      <c r="T95" s="251">
        <f t="shared" si="161"/>
        <v>0</v>
      </c>
      <c r="U95" s="251">
        <f t="shared" si="161"/>
        <v>0</v>
      </c>
      <c r="V95" s="251">
        <f t="shared" si="161"/>
        <v>0</v>
      </c>
      <c r="W95" s="251">
        <f t="shared" si="161"/>
        <v>0</v>
      </c>
      <c r="X95" s="251">
        <f t="shared" si="161"/>
        <v>0</v>
      </c>
      <c r="Y95" s="251">
        <f t="shared" si="161"/>
        <v>895.76800649981806</v>
      </c>
      <c r="Z95" s="251">
        <f t="shared" si="161"/>
        <v>1007.7390073122953</v>
      </c>
      <c r="AA95" s="251">
        <f t="shared" si="161"/>
        <v>1007.7390073122953</v>
      </c>
      <c r="AB95" s="227">
        <f>SUM(P95:AA95)</f>
        <v>2911.2460211244083</v>
      </c>
      <c r="AC95" s="83"/>
      <c r="AD95" s="85"/>
      <c r="AE95" s="86"/>
      <c r="AF95" s="49">
        <v>0.31</v>
      </c>
      <c r="AG95" s="55"/>
      <c r="AH95" s="62">
        <f>((SUM(AC95:AE95)*G95)*AF95)*0.00220462</f>
        <v>0</v>
      </c>
      <c r="AI95" s="226">
        <f t="shared" ref="AI95:AT95" si="162">AI98*$AH95</f>
        <v>0</v>
      </c>
      <c r="AJ95" s="226">
        <f t="shared" si="162"/>
        <v>0</v>
      </c>
      <c r="AK95" s="226">
        <f t="shared" si="162"/>
        <v>0</v>
      </c>
      <c r="AL95" s="226">
        <f t="shared" si="162"/>
        <v>0</v>
      </c>
      <c r="AM95" s="226">
        <f t="shared" si="162"/>
        <v>0</v>
      </c>
      <c r="AN95" s="226">
        <f t="shared" si="162"/>
        <v>0</v>
      </c>
      <c r="AO95" s="226">
        <f t="shared" si="162"/>
        <v>0</v>
      </c>
      <c r="AP95" s="226">
        <f t="shared" si="162"/>
        <v>0</v>
      </c>
      <c r="AQ95" s="226">
        <f t="shared" si="162"/>
        <v>0</v>
      </c>
      <c r="AR95" s="226">
        <f t="shared" si="162"/>
        <v>0</v>
      </c>
      <c r="AS95" s="226">
        <f t="shared" si="162"/>
        <v>0</v>
      </c>
      <c r="AT95" s="226">
        <f t="shared" si="162"/>
        <v>0</v>
      </c>
      <c r="AU95" s="227">
        <f>SUM(AI95:AT95)</f>
        <v>0</v>
      </c>
      <c r="AV95" s="228">
        <f>AU95+AB95</f>
        <v>2911.2460211244083</v>
      </c>
    </row>
    <row r="96" spans="1:48" ht="15.6">
      <c r="A96" s="140" t="s">
        <v>204</v>
      </c>
      <c r="B96" s="49" t="s">
        <v>49</v>
      </c>
      <c r="C96" s="49" t="s">
        <v>164</v>
      </c>
      <c r="D96" s="50" t="s">
        <v>165</v>
      </c>
      <c r="E96" s="50" t="s">
        <v>164</v>
      </c>
      <c r="F96" s="49">
        <v>2030</v>
      </c>
      <c r="G96" s="51">
        <v>1676</v>
      </c>
      <c r="H96" s="51" t="s">
        <v>198</v>
      </c>
      <c r="I96" s="81"/>
      <c r="J96" s="82"/>
      <c r="K96" s="83"/>
      <c r="L96" s="49">
        <v>0.31</v>
      </c>
      <c r="M96" s="55"/>
      <c r="N96" s="56"/>
      <c r="O96" s="95">
        <f>($E$230*G96*L96)/0.9</f>
        <v>0.22394200162495451</v>
      </c>
      <c r="P96" s="251">
        <f>P98*$O96</f>
        <v>0</v>
      </c>
      <c r="Q96" s="251">
        <f t="shared" ref="Q96:AA96" si="163">Q98*$O96</f>
        <v>0</v>
      </c>
      <c r="R96" s="251">
        <f t="shared" si="163"/>
        <v>0</v>
      </c>
      <c r="S96" s="251">
        <f t="shared" si="163"/>
        <v>0</v>
      </c>
      <c r="T96" s="251">
        <f t="shared" si="163"/>
        <v>0</v>
      </c>
      <c r="U96" s="251">
        <f t="shared" si="163"/>
        <v>0</v>
      </c>
      <c r="V96" s="251">
        <f t="shared" si="163"/>
        <v>0</v>
      </c>
      <c r="W96" s="251">
        <f t="shared" si="163"/>
        <v>0</v>
      </c>
      <c r="X96" s="251">
        <f t="shared" si="163"/>
        <v>0</v>
      </c>
      <c r="Y96" s="251">
        <f t="shared" si="163"/>
        <v>895.76800649981806</v>
      </c>
      <c r="Z96" s="251">
        <f t="shared" si="163"/>
        <v>1007.7390073122953</v>
      </c>
      <c r="AA96" s="251">
        <f t="shared" si="163"/>
        <v>1007.7390073122953</v>
      </c>
      <c r="AB96" s="227">
        <f>SUM(P96:AA96)</f>
        <v>2911.2460211244083</v>
      </c>
      <c r="AC96" s="83"/>
      <c r="AD96" s="85"/>
      <c r="AE96" s="86"/>
      <c r="AF96" s="49">
        <v>0.31</v>
      </c>
      <c r="AG96" s="55"/>
      <c r="AH96" s="62">
        <f>((SUM(AC96:AE96)*G96)*AF96)*0.00220462</f>
        <v>0</v>
      </c>
      <c r="AI96" s="226">
        <f t="shared" ref="AI96:AT96" si="164">AI98*$AH96</f>
        <v>0</v>
      </c>
      <c r="AJ96" s="226">
        <f t="shared" si="164"/>
        <v>0</v>
      </c>
      <c r="AK96" s="226">
        <f t="shared" si="164"/>
        <v>0</v>
      </c>
      <c r="AL96" s="226">
        <f t="shared" si="164"/>
        <v>0</v>
      </c>
      <c r="AM96" s="226">
        <f t="shared" si="164"/>
        <v>0</v>
      </c>
      <c r="AN96" s="226">
        <f t="shared" si="164"/>
        <v>0</v>
      </c>
      <c r="AO96" s="226">
        <f t="shared" si="164"/>
        <v>0</v>
      </c>
      <c r="AP96" s="226">
        <f t="shared" si="164"/>
        <v>0</v>
      </c>
      <c r="AQ96" s="226">
        <f t="shared" si="164"/>
        <v>0</v>
      </c>
      <c r="AR96" s="226">
        <f t="shared" si="164"/>
        <v>0</v>
      </c>
      <c r="AS96" s="226">
        <f t="shared" si="164"/>
        <v>0</v>
      </c>
      <c r="AT96" s="226">
        <f t="shared" si="164"/>
        <v>0</v>
      </c>
      <c r="AU96" s="227">
        <f>SUM(AI96:AT96)</f>
        <v>0</v>
      </c>
      <c r="AV96" s="228">
        <f>AU96+AB96</f>
        <v>2911.2460211244083</v>
      </c>
    </row>
    <row r="97" spans="1:48" ht="15.6">
      <c r="A97" s="140" t="s">
        <v>204</v>
      </c>
      <c r="B97" s="49" t="s">
        <v>52</v>
      </c>
      <c r="C97" s="49" t="s">
        <v>164</v>
      </c>
      <c r="D97" s="50" t="s">
        <v>164</v>
      </c>
      <c r="E97" s="50" t="s">
        <v>164</v>
      </c>
      <c r="F97" s="49">
        <v>2030</v>
      </c>
      <c r="G97" s="51">
        <v>175</v>
      </c>
      <c r="H97" s="51" t="s">
        <v>198</v>
      </c>
      <c r="I97" s="81"/>
      <c r="J97" s="82"/>
      <c r="K97" s="83"/>
      <c r="L97" s="49">
        <v>0.39</v>
      </c>
      <c r="M97" s="55"/>
      <c r="N97" s="56"/>
      <c r="O97" s="95">
        <f>($E$230*G97*L97)/0.9</f>
        <v>2.9417279257262192E-2</v>
      </c>
      <c r="P97" s="251">
        <f>P98*$O97</f>
        <v>0</v>
      </c>
      <c r="Q97" s="251">
        <f t="shared" ref="Q97:AA97" si="165">Q98*$O97</f>
        <v>0</v>
      </c>
      <c r="R97" s="251">
        <f t="shared" si="165"/>
        <v>0</v>
      </c>
      <c r="S97" s="251">
        <f t="shared" si="165"/>
        <v>0</v>
      </c>
      <c r="T97" s="251">
        <f t="shared" si="165"/>
        <v>0</v>
      </c>
      <c r="U97" s="251">
        <f t="shared" si="165"/>
        <v>0</v>
      </c>
      <c r="V97" s="251">
        <f t="shared" si="165"/>
        <v>0</v>
      </c>
      <c r="W97" s="251">
        <f t="shared" si="165"/>
        <v>0</v>
      </c>
      <c r="X97" s="251">
        <f t="shared" si="165"/>
        <v>0</v>
      </c>
      <c r="Y97" s="251">
        <f t="shared" si="165"/>
        <v>117.66911702904876</v>
      </c>
      <c r="Z97" s="251">
        <f t="shared" si="165"/>
        <v>132.37775665767987</v>
      </c>
      <c r="AA97" s="251">
        <f t="shared" si="165"/>
        <v>132.37775665767987</v>
      </c>
      <c r="AB97" s="227">
        <f>SUM(P97:AA97)</f>
        <v>382.42463034440851</v>
      </c>
      <c r="AC97" s="83"/>
      <c r="AD97" s="60"/>
      <c r="AE97" s="84"/>
      <c r="AF97" s="49">
        <v>0.39</v>
      </c>
      <c r="AG97" s="55"/>
      <c r="AH97" s="62">
        <f>((SUM(AC97:AE97)*G97)*AF97)*0.00220462</f>
        <v>0</v>
      </c>
      <c r="AI97" s="226">
        <f t="shared" ref="AI97:AT97" si="166">AI98*$AH97*0.66667</f>
        <v>0</v>
      </c>
      <c r="AJ97" s="226">
        <f t="shared" si="166"/>
        <v>0</v>
      </c>
      <c r="AK97" s="226">
        <f t="shared" si="166"/>
        <v>0</v>
      </c>
      <c r="AL97" s="226">
        <f t="shared" si="166"/>
        <v>0</v>
      </c>
      <c r="AM97" s="226">
        <f t="shared" si="166"/>
        <v>0</v>
      </c>
      <c r="AN97" s="226">
        <f t="shared" si="166"/>
        <v>0</v>
      </c>
      <c r="AO97" s="226">
        <f t="shared" si="166"/>
        <v>0</v>
      </c>
      <c r="AP97" s="226">
        <f t="shared" si="166"/>
        <v>0</v>
      </c>
      <c r="AQ97" s="226">
        <f t="shared" si="166"/>
        <v>0</v>
      </c>
      <c r="AR97" s="226">
        <f t="shared" si="166"/>
        <v>0</v>
      </c>
      <c r="AS97" s="226">
        <f t="shared" si="166"/>
        <v>0</v>
      </c>
      <c r="AT97" s="226">
        <f t="shared" si="166"/>
        <v>0</v>
      </c>
      <c r="AU97" s="227">
        <f>SUM(AI97:AT97)</f>
        <v>0</v>
      </c>
      <c r="AV97" s="228">
        <f>AU97+AB97</f>
        <v>382.42463034440851</v>
      </c>
    </row>
    <row r="98" spans="1:48" ht="30">
      <c r="A98" s="64" t="s">
        <v>205</v>
      </c>
      <c r="B98" s="65"/>
      <c r="C98" s="65" t="s">
        <v>57</v>
      </c>
      <c r="D98" s="66">
        <v>0.66700000000000004</v>
      </c>
      <c r="E98" s="67"/>
      <c r="F98" s="65"/>
      <c r="G98" s="68"/>
      <c r="H98" s="68"/>
      <c r="I98" s="69"/>
      <c r="J98" s="70"/>
      <c r="K98" s="71"/>
      <c r="L98" s="65"/>
      <c r="M98" s="66"/>
      <c r="N98" s="72"/>
      <c r="O98" s="73" t="s">
        <v>58</v>
      </c>
      <c r="P98" s="229">
        <v>0</v>
      </c>
      <c r="Q98" s="229">
        <v>0</v>
      </c>
      <c r="R98" s="229">
        <v>0</v>
      </c>
      <c r="S98" s="229">
        <v>0</v>
      </c>
      <c r="T98" s="229">
        <v>0</v>
      </c>
      <c r="U98" s="229">
        <v>0</v>
      </c>
      <c r="V98" s="229">
        <v>0</v>
      </c>
      <c r="W98" s="229">
        <v>0</v>
      </c>
      <c r="X98" s="229">
        <v>0</v>
      </c>
      <c r="Y98" s="229">
        <v>4000</v>
      </c>
      <c r="Z98" s="229">
        <v>4500</v>
      </c>
      <c r="AA98" s="229">
        <v>4500</v>
      </c>
      <c r="AB98" s="230"/>
      <c r="AC98" s="71"/>
      <c r="AD98" s="76"/>
      <c r="AE98" s="76"/>
      <c r="AF98" s="65"/>
      <c r="AG98" s="66"/>
      <c r="AH98" s="77"/>
      <c r="AI98" s="229">
        <f t="shared" ref="AI98:AT98" si="167">P98</f>
        <v>0</v>
      </c>
      <c r="AJ98" s="229">
        <f t="shared" si="167"/>
        <v>0</v>
      </c>
      <c r="AK98" s="229">
        <f t="shared" si="167"/>
        <v>0</v>
      </c>
      <c r="AL98" s="229">
        <f t="shared" si="167"/>
        <v>0</v>
      </c>
      <c r="AM98" s="229">
        <f t="shared" si="167"/>
        <v>0</v>
      </c>
      <c r="AN98" s="229">
        <f t="shared" si="167"/>
        <v>0</v>
      </c>
      <c r="AO98" s="229">
        <f t="shared" si="167"/>
        <v>0</v>
      </c>
      <c r="AP98" s="229">
        <f t="shared" si="167"/>
        <v>0</v>
      </c>
      <c r="AQ98" s="229">
        <f t="shared" si="167"/>
        <v>0</v>
      </c>
      <c r="AR98" s="229">
        <f t="shared" si="167"/>
        <v>4000</v>
      </c>
      <c r="AS98" s="229">
        <f t="shared" si="167"/>
        <v>4500</v>
      </c>
      <c r="AT98" s="229">
        <f t="shared" si="167"/>
        <v>4500</v>
      </c>
      <c r="AU98" s="230"/>
      <c r="AV98" s="231"/>
    </row>
    <row r="99" spans="1:48" ht="15.6">
      <c r="A99" s="48" t="s">
        <v>109</v>
      </c>
      <c r="B99" s="49" t="s">
        <v>49</v>
      </c>
      <c r="C99" s="50" t="s">
        <v>110</v>
      </c>
      <c r="D99" s="50" t="s">
        <v>111</v>
      </c>
      <c r="E99" s="50" t="s">
        <v>112</v>
      </c>
      <c r="F99" s="49">
        <v>2007</v>
      </c>
      <c r="G99" s="51">
        <v>1600</v>
      </c>
      <c r="H99" s="51">
        <v>2</v>
      </c>
      <c r="I99" s="52">
        <v>2024</v>
      </c>
      <c r="J99" s="53">
        <f>I99+2</f>
        <v>2026</v>
      </c>
      <c r="K99" s="54">
        <v>5.08</v>
      </c>
      <c r="L99" s="49">
        <v>0.31</v>
      </c>
      <c r="M99" s="55">
        <v>0.1</v>
      </c>
      <c r="N99" s="56">
        <f>((K99*G99)*L99)*0.00220462*(1-M99)</f>
        <v>4.9994432294399997</v>
      </c>
      <c r="O99" s="57"/>
      <c r="P99" s="251">
        <f>P103*$N99</f>
        <v>7499.16484416</v>
      </c>
      <c r="Q99" s="251">
        <f>Q103*$N99</f>
        <v>7499.16484416</v>
      </c>
      <c r="R99" s="251">
        <f>R103*$N99</f>
        <v>7499.16484416</v>
      </c>
      <c r="S99" s="251">
        <f>S103*$N99</f>
        <v>7499.16484416</v>
      </c>
      <c r="T99" s="251">
        <f t="shared" ref="T99:AA99" si="168">T103*$N99</f>
        <v>7499.16484416</v>
      </c>
      <c r="U99" s="251">
        <f t="shared" si="168"/>
        <v>7499.16484416</v>
      </c>
      <c r="V99" s="251">
        <f t="shared" si="168"/>
        <v>4999.4432294399994</v>
      </c>
      <c r="W99" s="251">
        <f t="shared" si="168"/>
        <v>0</v>
      </c>
      <c r="X99" s="251">
        <f t="shared" si="168"/>
        <v>0</v>
      </c>
      <c r="Y99" s="251">
        <f t="shared" si="168"/>
        <v>0</v>
      </c>
      <c r="Z99" s="251">
        <f t="shared" si="168"/>
        <v>0</v>
      </c>
      <c r="AA99" s="251">
        <f t="shared" si="168"/>
        <v>0</v>
      </c>
      <c r="AB99" s="227">
        <f>SUM(P99:AA99)</f>
        <v>49994.432294400001</v>
      </c>
      <c r="AC99" s="54">
        <v>0.09</v>
      </c>
      <c r="AD99" s="60"/>
      <c r="AE99" s="61"/>
      <c r="AF99" s="49">
        <v>0.31</v>
      </c>
      <c r="AG99" s="55">
        <v>0.3</v>
      </c>
      <c r="AH99" s="62">
        <f>((SUM(AC99:AE99)*G99)*AF99)*0.00220462*(1-AG99)</f>
        <v>6.8889965759999991E-2</v>
      </c>
      <c r="AI99" s="226">
        <f>AI103*$AH99</f>
        <v>103.33494863999999</v>
      </c>
      <c r="AJ99" s="226">
        <f t="shared" ref="AJ99:AT99" si="169">AJ103*$AH99</f>
        <v>103.33494863999999</v>
      </c>
      <c r="AK99" s="226">
        <f t="shared" si="169"/>
        <v>103.33494863999999</v>
      </c>
      <c r="AL99" s="226">
        <f t="shared" si="169"/>
        <v>103.33494863999999</v>
      </c>
      <c r="AM99" s="226">
        <f t="shared" si="169"/>
        <v>103.33494863999999</v>
      </c>
      <c r="AN99" s="226">
        <f t="shared" si="169"/>
        <v>103.33494863999999</v>
      </c>
      <c r="AO99" s="226">
        <f t="shared" si="169"/>
        <v>68.889965759999995</v>
      </c>
      <c r="AP99" s="226">
        <f t="shared" si="169"/>
        <v>0</v>
      </c>
      <c r="AQ99" s="226">
        <f t="shared" si="169"/>
        <v>0</v>
      </c>
      <c r="AR99" s="226">
        <f t="shared" si="169"/>
        <v>0</v>
      </c>
      <c r="AS99" s="226">
        <f t="shared" si="169"/>
        <v>0</v>
      </c>
      <c r="AT99" s="226">
        <f t="shared" si="169"/>
        <v>0</v>
      </c>
      <c r="AU99" s="227">
        <f>SUM(AI99:AT99)</f>
        <v>688.89965759999995</v>
      </c>
      <c r="AV99" s="228">
        <f>AU99+AB99</f>
        <v>50683.331952</v>
      </c>
    </row>
    <row r="100" spans="1:48" ht="15.6">
      <c r="A100" s="48" t="s">
        <v>109</v>
      </c>
      <c r="B100" s="49" t="s">
        <v>49</v>
      </c>
      <c r="C100" s="50" t="s">
        <v>110</v>
      </c>
      <c r="D100" s="50" t="s">
        <v>111</v>
      </c>
      <c r="E100" s="50" t="s">
        <v>112</v>
      </c>
      <c r="F100" s="49">
        <v>2007</v>
      </c>
      <c r="G100" s="51">
        <v>1600</v>
      </c>
      <c r="H100" s="51">
        <v>2</v>
      </c>
      <c r="I100" s="52">
        <v>2024</v>
      </c>
      <c r="J100" s="53">
        <f>I100+2</f>
        <v>2026</v>
      </c>
      <c r="K100" s="54">
        <v>5.08</v>
      </c>
      <c r="L100" s="49">
        <v>0.31</v>
      </c>
      <c r="M100" s="55">
        <v>0.1</v>
      </c>
      <c r="N100" s="56">
        <f>((K100*G100)*L100)*0.00220462*(1-M100)</f>
        <v>4.9994432294399997</v>
      </c>
      <c r="O100" s="57"/>
      <c r="P100" s="251">
        <f>P103*$N100</f>
        <v>7499.16484416</v>
      </c>
      <c r="Q100" s="251">
        <f>Q103*$N100</f>
        <v>7499.16484416</v>
      </c>
      <c r="R100" s="251">
        <f>R103*$N100</f>
        <v>7499.16484416</v>
      </c>
      <c r="S100" s="251">
        <f>S103*$N100</f>
        <v>7499.16484416</v>
      </c>
      <c r="T100" s="251">
        <f t="shared" ref="T100:AA100" si="170">T103*$N100</f>
        <v>7499.16484416</v>
      </c>
      <c r="U100" s="251">
        <f t="shared" si="170"/>
        <v>7499.16484416</v>
      </c>
      <c r="V100" s="251">
        <f t="shared" si="170"/>
        <v>4999.4432294399994</v>
      </c>
      <c r="W100" s="251">
        <f t="shared" si="170"/>
        <v>0</v>
      </c>
      <c r="X100" s="251">
        <f t="shared" si="170"/>
        <v>0</v>
      </c>
      <c r="Y100" s="251">
        <f t="shared" si="170"/>
        <v>0</v>
      </c>
      <c r="Z100" s="251">
        <f t="shared" si="170"/>
        <v>0</v>
      </c>
      <c r="AA100" s="251">
        <f t="shared" si="170"/>
        <v>0</v>
      </c>
      <c r="AB100" s="227">
        <f>SUM(P100:AA100)</f>
        <v>49994.432294400001</v>
      </c>
      <c r="AC100" s="54">
        <v>0.09</v>
      </c>
      <c r="AD100" s="60"/>
      <c r="AE100" s="61"/>
      <c r="AF100" s="49">
        <v>0.31</v>
      </c>
      <c r="AG100" s="55">
        <v>0.3</v>
      </c>
      <c r="AH100" s="62">
        <f>((SUM(AC100:AE100)*G100)*AF100)*0.00220462*(1-AG100)</f>
        <v>6.8889965759999991E-2</v>
      </c>
      <c r="AI100" s="226">
        <f>AI103*$AH100</f>
        <v>103.33494863999999</v>
      </c>
      <c r="AJ100" s="226">
        <f t="shared" ref="AJ100:AT100" si="171">AJ103*$AH100</f>
        <v>103.33494863999999</v>
      </c>
      <c r="AK100" s="226">
        <f t="shared" si="171"/>
        <v>103.33494863999999</v>
      </c>
      <c r="AL100" s="226">
        <f t="shared" si="171"/>
        <v>103.33494863999999</v>
      </c>
      <c r="AM100" s="226">
        <f t="shared" si="171"/>
        <v>103.33494863999999</v>
      </c>
      <c r="AN100" s="226">
        <f t="shared" si="171"/>
        <v>103.33494863999999</v>
      </c>
      <c r="AO100" s="226">
        <f t="shared" si="171"/>
        <v>68.889965759999995</v>
      </c>
      <c r="AP100" s="226">
        <f t="shared" si="171"/>
        <v>0</v>
      </c>
      <c r="AQ100" s="226">
        <f t="shared" si="171"/>
        <v>0</v>
      </c>
      <c r="AR100" s="226">
        <f t="shared" si="171"/>
        <v>0</v>
      </c>
      <c r="AS100" s="226">
        <f t="shared" si="171"/>
        <v>0</v>
      </c>
      <c r="AT100" s="226">
        <f t="shared" si="171"/>
        <v>0</v>
      </c>
      <c r="AU100" s="227">
        <f>SUM(AI100:AT100)</f>
        <v>688.89965759999995</v>
      </c>
      <c r="AV100" s="228">
        <f>AU100+AB100</f>
        <v>50683.331952</v>
      </c>
    </row>
    <row r="101" spans="1:48" ht="15.6">
      <c r="A101" s="48" t="s">
        <v>109</v>
      </c>
      <c r="B101" s="49" t="s">
        <v>52</v>
      </c>
      <c r="C101" s="49" t="s">
        <v>53</v>
      </c>
      <c r="D101" s="50" t="s">
        <v>54</v>
      </c>
      <c r="E101" s="50" t="s">
        <v>113</v>
      </c>
      <c r="F101" s="49">
        <v>2008</v>
      </c>
      <c r="G101" s="51">
        <v>87</v>
      </c>
      <c r="H101" s="51">
        <v>2</v>
      </c>
      <c r="I101" s="52">
        <v>2024</v>
      </c>
      <c r="J101" s="53">
        <f>I101+2</f>
        <v>2026</v>
      </c>
      <c r="K101" s="54">
        <v>4.0199999999999996</v>
      </c>
      <c r="L101" s="49">
        <v>0.39</v>
      </c>
      <c r="M101" s="55">
        <v>0.1</v>
      </c>
      <c r="N101" s="56">
        <f>((K101*G101)*L101)*0.00220462*(1-M101)</f>
        <v>0.27063637337879998</v>
      </c>
      <c r="O101" s="57"/>
      <c r="P101" s="251">
        <f>P103*$N101*0.66667</f>
        <v>270.63772656066686</v>
      </c>
      <c r="Q101" s="251">
        <f>Q103*$N101*0.66667</f>
        <v>270.63772656066686</v>
      </c>
      <c r="R101" s="251">
        <f>R103*$N101*0.66667</f>
        <v>270.63772656066686</v>
      </c>
      <c r="S101" s="251">
        <f>S103*$N101*0.66667</f>
        <v>270.63772656066686</v>
      </c>
      <c r="T101" s="251">
        <f t="shared" ref="T101:AA101" si="172">T103*$N101*0.66667</f>
        <v>270.63772656066686</v>
      </c>
      <c r="U101" s="251">
        <f t="shared" si="172"/>
        <v>270.63772656066686</v>
      </c>
      <c r="V101" s="251">
        <f t="shared" si="172"/>
        <v>180.42515104044458</v>
      </c>
      <c r="W101" s="251">
        <f t="shared" si="172"/>
        <v>0</v>
      </c>
      <c r="X101" s="251">
        <f t="shared" si="172"/>
        <v>0</v>
      </c>
      <c r="Y101" s="251">
        <f t="shared" si="172"/>
        <v>0</v>
      </c>
      <c r="Z101" s="251">
        <f t="shared" si="172"/>
        <v>0</v>
      </c>
      <c r="AA101" s="251">
        <f t="shared" si="172"/>
        <v>0</v>
      </c>
      <c r="AB101" s="227">
        <f>SUM(P101:AA101)</f>
        <v>1804.2515104044455</v>
      </c>
      <c r="AC101" s="54">
        <v>0.17</v>
      </c>
      <c r="AD101" s="60"/>
      <c r="AE101" s="60"/>
      <c r="AF101" s="49">
        <v>0.39</v>
      </c>
      <c r="AG101" s="55">
        <v>0.3</v>
      </c>
      <c r="AH101" s="62">
        <f>((SUM(AC101:AE101)*G101)*AF101)*0.00220462*(1-AG101)</f>
        <v>8.9015280354000012E-3</v>
      </c>
      <c r="AI101" s="226">
        <f>AI103*$AH101*0.66667</f>
        <v>8.901572543040178</v>
      </c>
      <c r="AJ101" s="226">
        <f t="shared" ref="AJ101:AT101" si="173">AJ103*$AH101*0.66667</f>
        <v>8.901572543040178</v>
      </c>
      <c r="AK101" s="226">
        <f t="shared" si="173"/>
        <v>8.901572543040178</v>
      </c>
      <c r="AL101" s="226">
        <f t="shared" si="173"/>
        <v>8.901572543040178</v>
      </c>
      <c r="AM101" s="226">
        <f t="shared" si="173"/>
        <v>8.901572543040178</v>
      </c>
      <c r="AN101" s="226">
        <f t="shared" si="173"/>
        <v>8.901572543040178</v>
      </c>
      <c r="AO101" s="226">
        <f t="shared" si="173"/>
        <v>5.9343816953601189</v>
      </c>
      <c r="AP101" s="226">
        <f t="shared" si="173"/>
        <v>0</v>
      </c>
      <c r="AQ101" s="226">
        <f t="shared" si="173"/>
        <v>0</v>
      </c>
      <c r="AR101" s="226">
        <f t="shared" si="173"/>
        <v>0</v>
      </c>
      <c r="AS101" s="226">
        <f t="shared" si="173"/>
        <v>0</v>
      </c>
      <c r="AT101" s="226">
        <f t="shared" si="173"/>
        <v>0</v>
      </c>
      <c r="AU101" s="227">
        <f>SUM(AI101:AT101)</f>
        <v>59.343816953601177</v>
      </c>
      <c r="AV101" s="228">
        <f>AU101+AB101</f>
        <v>1863.5953273580467</v>
      </c>
    </row>
    <row r="102" spans="1:48" ht="15.6">
      <c r="A102" s="48" t="s">
        <v>109</v>
      </c>
      <c r="B102" s="49" t="s">
        <v>52</v>
      </c>
      <c r="C102" s="49" t="s">
        <v>53</v>
      </c>
      <c r="D102" s="50" t="s">
        <v>54</v>
      </c>
      <c r="E102" s="50" t="s">
        <v>113</v>
      </c>
      <c r="F102" s="49">
        <v>2008</v>
      </c>
      <c r="G102" s="51">
        <v>87</v>
      </c>
      <c r="H102" s="51">
        <v>2</v>
      </c>
      <c r="I102" s="52">
        <v>2024</v>
      </c>
      <c r="J102" s="53">
        <f>I102+2</f>
        <v>2026</v>
      </c>
      <c r="K102" s="54">
        <v>4.0199999999999996</v>
      </c>
      <c r="L102" s="49">
        <v>0.39</v>
      </c>
      <c r="M102" s="55">
        <v>0.1</v>
      </c>
      <c r="N102" s="56">
        <f>((K102*G102)*L102)*0.00220462*(1-M102)</f>
        <v>0.27063637337879998</v>
      </c>
      <c r="O102" s="57"/>
      <c r="P102" s="251">
        <f>P103*$N102*0.66667</f>
        <v>270.63772656066686</v>
      </c>
      <c r="Q102" s="251">
        <f>Q103*$N102*0.66667</f>
        <v>270.63772656066686</v>
      </c>
      <c r="R102" s="251">
        <f>R103*$N102*0.66667</f>
        <v>270.63772656066686</v>
      </c>
      <c r="S102" s="251">
        <f>S103*$N102*0.66667</f>
        <v>270.63772656066686</v>
      </c>
      <c r="T102" s="251">
        <f t="shared" ref="T102:AA102" si="174">T103*$N102*0.66667</f>
        <v>270.63772656066686</v>
      </c>
      <c r="U102" s="251">
        <f t="shared" si="174"/>
        <v>270.63772656066686</v>
      </c>
      <c r="V102" s="251">
        <f t="shared" si="174"/>
        <v>180.42515104044458</v>
      </c>
      <c r="W102" s="251">
        <f t="shared" si="174"/>
        <v>0</v>
      </c>
      <c r="X102" s="251">
        <f t="shared" si="174"/>
        <v>0</v>
      </c>
      <c r="Y102" s="251">
        <f t="shared" si="174"/>
        <v>0</v>
      </c>
      <c r="Z102" s="251">
        <f t="shared" si="174"/>
        <v>0</v>
      </c>
      <c r="AA102" s="251">
        <f t="shared" si="174"/>
        <v>0</v>
      </c>
      <c r="AB102" s="227">
        <f>SUM(P102:AA102)</f>
        <v>1804.2515104044455</v>
      </c>
      <c r="AC102" s="54">
        <v>0.17</v>
      </c>
      <c r="AD102" s="60"/>
      <c r="AE102" s="60"/>
      <c r="AF102" s="49">
        <v>0.39</v>
      </c>
      <c r="AG102" s="55">
        <v>0.3</v>
      </c>
      <c r="AH102" s="62">
        <f>((SUM(AC102:AE102)*G102)*AF102)*0.00220462*(1-AG102)</f>
        <v>8.9015280354000012E-3</v>
      </c>
      <c r="AI102" s="226">
        <f>AI103*$AH102*0.66667</f>
        <v>8.901572543040178</v>
      </c>
      <c r="AJ102" s="226">
        <f t="shared" ref="AJ102:AT102" si="175">AJ103*$AH102*0.66667</f>
        <v>8.901572543040178</v>
      </c>
      <c r="AK102" s="226">
        <f t="shared" si="175"/>
        <v>8.901572543040178</v>
      </c>
      <c r="AL102" s="226">
        <f t="shared" si="175"/>
        <v>8.901572543040178</v>
      </c>
      <c r="AM102" s="226">
        <f t="shared" si="175"/>
        <v>8.901572543040178</v>
      </c>
      <c r="AN102" s="226">
        <f t="shared" si="175"/>
        <v>8.901572543040178</v>
      </c>
      <c r="AO102" s="226">
        <f t="shared" si="175"/>
        <v>5.9343816953601189</v>
      </c>
      <c r="AP102" s="226">
        <f t="shared" si="175"/>
        <v>0</v>
      </c>
      <c r="AQ102" s="226">
        <f t="shared" si="175"/>
        <v>0</v>
      </c>
      <c r="AR102" s="226">
        <f t="shared" si="175"/>
        <v>0</v>
      </c>
      <c r="AS102" s="226">
        <f t="shared" si="175"/>
        <v>0</v>
      </c>
      <c r="AT102" s="226">
        <f t="shared" si="175"/>
        <v>0</v>
      </c>
      <c r="AU102" s="227">
        <f>SUM(AI102:AT102)</f>
        <v>59.343816953601177</v>
      </c>
      <c r="AV102" s="228">
        <f>AU102+AB102</f>
        <v>1863.5953273580467</v>
      </c>
    </row>
    <row r="103" spans="1:48" ht="30">
      <c r="A103" s="64" t="s">
        <v>114</v>
      </c>
      <c r="B103" s="65"/>
      <c r="C103" s="65" t="s">
        <v>57</v>
      </c>
      <c r="D103" s="66">
        <v>0.66700000000000004</v>
      </c>
      <c r="E103" s="67"/>
      <c r="F103" s="65"/>
      <c r="G103" s="68"/>
      <c r="H103" s="68"/>
      <c r="I103" s="69"/>
      <c r="J103" s="70"/>
      <c r="K103" s="71"/>
      <c r="L103" s="65"/>
      <c r="M103" s="66"/>
      <c r="N103" s="72"/>
      <c r="O103" s="73" t="s">
        <v>58</v>
      </c>
      <c r="P103" s="229">
        <v>1500</v>
      </c>
      <c r="Q103" s="229">
        <v>1500</v>
      </c>
      <c r="R103" s="229">
        <v>1500</v>
      </c>
      <c r="S103" s="229">
        <v>1500</v>
      </c>
      <c r="T103" s="229">
        <v>1500</v>
      </c>
      <c r="U103" s="229">
        <v>1500</v>
      </c>
      <c r="V103" s="229">
        <v>1000</v>
      </c>
      <c r="W103" s="229">
        <v>0</v>
      </c>
      <c r="X103" s="229">
        <v>0</v>
      </c>
      <c r="Y103" s="229">
        <v>0</v>
      </c>
      <c r="Z103" s="229">
        <v>0</v>
      </c>
      <c r="AA103" s="229">
        <v>0</v>
      </c>
      <c r="AB103" s="230"/>
      <c r="AC103" s="71"/>
      <c r="AD103" s="76"/>
      <c r="AE103" s="76"/>
      <c r="AF103" s="65"/>
      <c r="AG103" s="66"/>
      <c r="AH103" s="77"/>
      <c r="AI103" s="229">
        <f t="shared" ref="AI103:AT103" si="176">P103</f>
        <v>1500</v>
      </c>
      <c r="AJ103" s="229">
        <f t="shared" si="176"/>
        <v>1500</v>
      </c>
      <c r="AK103" s="229">
        <f t="shared" si="176"/>
        <v>1500</v>
      </c>
      <c r="AL103" s="229">
        <f t="shared" si="176"/>
        <v>1500</v>
      </c>
      <c r="AM103" s="229">
        <f t="shared" si="176"/>
        <v>1500</v>
      </c>
      <c r="AN103" s="229">
        <f t="shared" si="176"/>
        <v>1500</v>
      </c>
      <c r="AO103" s="229">
        <f t="shared" si="176"/>
        <v>1000</v>
      </c>
      <c r="AP103" s="229">
        <f t="shared" si="176"/>
        <v>0</v>
      </c>
      <c r="AQ103" s="229">
        <f t="shared" si="176"/>
        <v>0</v>
      </c>
      <c r="AR103" s="229">
        <f t="shared" si="176"/>
        <v>0</v>
      </c>
      <c r="AS103" s="229">
        <f t="shared" si="176"/>
        <v>0</v>
      </c>
      <c r="AT103" s="229">
        <f t="shared" si="176"/>
        <v>0</v>
      </c>
      <c r="AU103" s="230"/>
      <c r="AV103" s="231"/>
    </row>
    <row r="104" spans="1:48" ht="15.6" hidden="1">
      <c r="A104" s="48" t="s">
        <v>115</v>
      </c>
      <c r="B104" s="49" t="s">
        <v>49</v>
      </c>
      <c r="C104" s="50" t="s">
        <v>85</v>
      </c>
      <c r="D104" s="50" t="s">
        <v>92</v>
      </c>
      <c r="E104" s="50" t="s">
        <v>93</v>
      </c>
      <c r="F104" s="49">
        <v>2029</v>
      </c>
      <c r="G104" s="51">
        <v>2000</v>
      </c>
      <c r="H104" s="51" t="s">
        <v>66</v>
      </c>
      <c r="I104" s="81"/>
      <c r="J104" s="82"/>
      <c r="K104" s="54">
        <v>1.04</v>
      </c>
      <c r="L104" s="49">
        <v>0.31</v>
      </c>
      <c r="M104" s="55">
        <v>0</v>
      </c>
      <c r="N104" s="56">
        <f>((K104*G104)*L104)*0.00220462*(1-M104)</f>
        <v>1.4215389759999999</v>
      </c>
      <c r="O104" s="80"/>
      <c r="P104" s="251">
        <f>P108*$N104</f>
        <v>0</v>
      </c>
      <c r="Q104" s="251">
        <f>Q108*$N104</f>
        <v>0</v>
      </c>
      <c r="R104" s="251">
        <f>R108*$N104</f>
        <v>0</v>
      </c>
      <c r="S104" s="251">
        <f>S108*$N104</f>
        <v>0</v>
      </c>
      <c r="T104" s="251">
        <f t="shared" ref="T104:AA104" si="177">T108*$N104</f>
        <v>0</v>
      </c>
      <c r="U104" s="251">
        <f t="shared" si="177"/>
        <v>0</v>
      </c>
      <c r="V104" s="251">
        <f t="shared" si="177"/>
        <v>0</v>
      </c>
      <c r="W104" s="251">
        <f t="shared" si="177"/>
        <v>0</v>
      </c>
      <c r="X104" s="251">
        <f t="shared" si="177"/>
        <v>0</v>
      </c>
      <c r="Y104" s="251">
        <f t="shared" si="177"/>
        <v>0</v>
      </c>
      <c r="Z104" s="251">
        <f t="shared" si="177"/>
        <v>0</v>
      </c>
      <c r="AA104" s="251">
        <f t="shared" si="177"/>
        <v>0</v>
      </c>
      <c r="AB104" s="227">
        <f>SUM(P104:AA104)</f>
        <v>0</v>
      </c>
      <c r="AC104" s="83"/>
      <c r="AD104" s="85">
        <v>5.0000000000000001E-3</v>
      </c>
      <c r="AE104" s="86"/>
      <c r="AF104" s="49">
        <v>0.31</v>
      </c>
      <c r="AG104" s="55">
        <v>0</v>
      </c>
      <c r="AH104" s="62">
        <f>((SUM(AC104:AE104)*G104)*AF104)*0.00220462</f>
        <v>6.8343220000000003E-3</v>
      </c>
      <c r="AI104" s="226">
        <f>AI108*$AH104</f>
        <v>0</v>
      </c>
      <c r="AJ104" s="226">
        <f t="shared" ref="AJ104:AT104" si="178">AJ108*$AH104</f>
        <v>0</v>
      </c>
      <c r="AK104" s="226">
        <f t="shared" si="178"/>
        <v>0</v>
      </c>
      <c r="AL104" s="226">
        <f t="shared" si="178"/>
        <v>0</v>
      </c>
      <c r="AM104" s="226">
        <f t="shared" si="178"/>
        <v>0</v>
      </c>
      <c r="AN104" s="226">
        <f t="shared" si="178"/>
        <v>0</v>
      </c>
      <c r="AO104" s="226">
        <f t="shared" si="178"/>
        <v>0</v>
      </c>
      <c r="AP104" s="226">
        <f t="shared" si="178"/>
        <v>0</v>
      </c>
      <c r="AQ104" s="226">
        <f t="shared" si="178"/>
        <v>0</v>
      </c>
      <c r="AR104" s="226">
        <f t="shared" si="178"/>
        <v>0</v>
      </c>
      <c r="AS104" s="226">
        <f t="shared" si="178"/>
        <v>0</v>
      </c>
      <c r="AT104" s="226">
        <f t="shared" si="178"/>
        <v>0</v>
      </c>
      <c r="AU104" s="227">
        <f>SUM(AI104:AT104)</f>
        <v>0</v>
      </c>
      <c r="AV104" s="228">
        <f>AU104+AB104</f>
        <v>0</v>
      </c>
    </row>
    <row r="105" spans="1:48" ht="15.6" hidden="1">
      <c r="A105" s="48" t="s">
        <v>115</v>
      </c>
      <c r="B105" s="49" t="s">
        <v>49</v>
      </c>
      <c r="C105" s="50" t="s">
        <v>85</v>
      </c>
      <c r="D105" s="50" t="s">
        <v>92</v>
      </c>
      <c r="E105" s="50" t="s">
        <v>94</v>
      </c>
      <c r="F105" s="49">
        <v>2029</v>
      </c>
      <c r="G105" s="51">
        <v>2000</v>
      </c>
      <c r="H105" s="51" t="s">
        <v>66</v>
      </c>
      <c r="I105" s="81"/>
      <c r="J105" s="82"/>
      <c r="K105" s="54">
        <v>1.04</v>
      </c>
      <c r="L105" s="49">
        <v>0.31</v>
      </c>
      <c r="M105" s="55">
        <v>0</v>
      </c>
      <c r="N105" s="56">
        <f>((K105*G105)*L105)*0.00220462*(1-M105)</f>
        <v>1.4215389759999999</v>
      </c>
      <c r="O105" s="80"/>
      <c r="P105" s="251">
        <f>P108*$N105</f>
        <v>0</v>
      </c>
      <c r="Q105" s="251">
        <f>Q108*$N105</f>
        <v>0</v>
      </c>
      <c r="R105" s="251">
        <f>R108*$N105</f>
        <v>0</v>
      </c>
      <c r="S105" s="251">
        <f>S108*$N105</f>
        <v>0</v>
      </c>
      <c r="T105" s="251">
        <f t="shared" ref="T105:AA105" si="179">T108*$N105</f>
        <v>0</v>
      </c>
      <c r="U105" s="251">
        <f t="shared" si="179"/>
        <v>0</v>
      </c>
      <c r="V105" s="251">
        <f t="shared" si="179"/>
        <v>0</v>
      </c>
      <c r="W105" s="251">
        <f t="shared" si="179"/>
        <v>0</v>
      </c>
      <c r="X105" s="251">
        <f t="shared" si="179"/>
        <v>0</v>
      </c>
      <c r="Y105" s="251">
        <f t="shared" si="179"/>
        <v>0</v>
      </c>
      <c r="Z105" s="251">
        <f t="shared" si="179"/>
        <v>0</v>
      </c>
      <c r="AA105" s="251">
        <f t="shared" si="179"/>
        <v>0</v>
      </c>
      <c r="AB105" s="227">
        <f>SUM(P105:AA105)</f>
        <v>0</v>
      </c>
      <c r="AC105" s="83"/>
      <c r="AD105" s="85">
        <v>5.0000000000000001E-3</v>
      </c>
      <c r="AE105" s="86"/>
      <c r="AF105" s="49">
        <v>0.31</v>
      </c>
      <c r="AG105" s="55">
        <v>0</v>
      </c>
      <c r="AH105" s="62">
        <f>((SUM(AC105:AE105)*G105)*AF105)*0.00220462</f>
        <v>6.8343220000000003E-3</v>
      </c>
      <c r="AI105" s="226">
        <f>AI108*$AH105</f>
        <v>0</v>
      </c>
      <c r="AJ105" s="226">
        <f t="shared" ref="AJ105:AT105" si="180">AJ108*$AH105</f>
        <v>0</v>
      </c>
      <c r="AK105" s="226">
        <f t="shared" si="180"/>
        <v>0</v>
      </c>
      <c r="AL105" s="226">
        <f t="shared" si="180"/>
        <v>0</v>
      </c>
      <c r="AM105" s="226">
        <f t="shared" si="180"/>
        <v>0</v>
      </c>
      <c r="AN105" s="226">
        <f t="shared" si="180"/>
        <v>0</v>
      </c>
      <c r="AO105" s="226">
        <f t="shared" si="180"/>
        <v>0</v>
      </c>
      <c r="AP105" s="226">
        <f t="shared" si="180"/>
        <v>0</v>
      </c>
      <c r="AQ105" s="226">
        <f t="shared" si="180"/>
        <v>0</v>
      </c>
      <c r="AR105" s="226">
        <f t="shared" si="180"/>
        <v>0</v>
      </c>
      <c r="AS105" s="226">
        <f t="shared" si="180"/>
        <v>0</v>
      </c>
      <c r="AT105" s="226">
        <f t="shared" si="180"/>
        <v>0</v>
      </c>
      <c r="AU105" s="227">
        <f>SUM(AI105:AT105)</f>
        <v>0</v>
      </c>
      <c r="AV105" s="228">
        <f>AU105+AB105</f>
        <v>0</v>
      </c>
    </row>
    <row r="106" spans="1:48" ht="15.6" hidden="1">
      <c r="A106" s="48" t="s">
        <v>115</v>
      </c>
      <c r="B106" s="49" t="s">
        <v>52</v>
      </c>
      <c r="C106" s="49" t="s">
        <v>53</v>
      </c>
      <c r="D106" s="50" t="s">
        <v>61</v>
      </c>
      <c r="E106" s="50" t="s">
        <v>62</v>
      </c>
      <c r="F106" s="49">
        <v>2029</v>
      </c>
      <c r="G106" s="51">
        <v>162</v>
      </c>
      <c r="H106" s="51" t="s">
        <v>63</v>
      </c>
      <c r="I106" s="81"/>
      <c r="J106" s="82"/>
      <c r="K106" s="56">
        <v>3.22</v>
      </c>
      <c r="L106" s="49">
        <v>0.39</v>
      </c>
      <c r="M106" s="55">
        <v>0</v>
      </c>
      <c r="N106" s="56">
        <f>((K106*G106)*L106)*0.00220462*(1-M106)</f>
        <v>0.44850701095200002</v>
      </c>
      <c r="O106" s="80"/>
      <c r="P106" s="251">
        <f>P108*$N106*0.66667</f>
        <v>0</v>
      </c>
      <c r="Q106" s="251">
        <f>Q108*$N106*0.66667</f>
        <v>0</v>
      </c>
      <c r="R106" s="251">
        <f>R108*$N106*0.66667</f>
        <v>0</v>
      </c>
      <c r="S106" s="251">
        <f>S108*$N106*0.66667</f>
        <v>0</v>
      </c>
      <c r="T106" s="251">
        <f t="shared" ref="T106:AA106" si="181">T108*$N106*0.66667</f>
        <v>0</v>
      </c>
      <c r="U106" s="251">
        <f t="shared" si="181"/>
        <v>0</v>
      </c>
      <c r="V106" s="251">
        <f t="shared" si="181"/>
        <v>0</v>
      </c>
      <c r="W106" s="251">
        <f t="shared" si="181"/>
        <v>0</v>
      </c>
      <c r="X106" s="251">
        <f t="shared" si="181"/>
        <v>0</v>
      </c>
      <c r="Y106" s="251">
        <f t="shared" si="181"/>
        <v>0</v>
      </c>
      <c r="Z106" s="251">
        <f t="shared" si="181"/>
        <v>0</v>
      </c>
      <c r="AA106" s="251">
        <f t="shared" si="181"/>
        <v>0</v>
      </c>
      <c r="AB106" s="227">
        <f>SUM(P106:AA106)</f>
        <v>0</v>
      </c>
      <c r="AC106" s="83"/>
      <c r="AD106" s="60"/>
      <c r="AE106" s="84">
        <v>1.2999999999999999E-2</v>
      </c>
      <c r="AF106" s="49">
        <v>0.39</v>
      </c>
      <c r="AG106" s="55">
        <v>0</v>
      </c>
      <c r="AH106" s="62">
        <f>((SUM(AC106:AE106)*G106)*AF106)*0.00220462</f>
        <v>1.8107425908E-3</v>
      </c>
      <c r="AI106" s="226">
        <f>AI108*$AH106*0.66667</f>
        <v>0</v>
      </c>
      <c r="AJ106" s="226">
        <f t="shared" ref="AJ106:AT106" si="182">AJ108*$AH106*0.66667</f>
        <v>0</v>
      </c>
      <c r="AK106" s="226">
        <f t="shared" si="182"/>
        <v>0</v>
      </c>
      <c r="AL106" s="226">
        <f t="shared" si="182"/>
        <v>0</v>
      </c>
      <c r="AM106" s="226">
        <f t="shared" si="182"/>
        <v>0</v>
      </c>
      <c r="AN106" s="226">
        <f t="shared" si="182"/>
        <v>0</v>
      </c>
      <c r="AO106" s="226">
        <f t="shared" si="182"/>
        <v>0</v>
      </c>
      <c r="AP106" s="226">
        <f t="shared" si="182"/>
        <v>0</v>
      </c>
      <c r="AQ106" s="226">
        <f t="shared" si="182"/>
        <v>0</v>
      </c>
      <c r="AR106" s="226">
        <f t="shared" si="182"/>
        <v>0</v>
      </c>
      <c r="AS106" s="226">
        <f t="shared" si="182"/>
        <v>0</v>
      </c>
      <c r="AT106" s="226">
        <f t="shared" si="182"/>
        <v>0</v>
      </c>
      <c r="AU106" s="227">
        <f>SUM(AI106:AT106)</f>
        <v>0</v>
      </c>
      <c r="AV106" s="228">
        <f>AU106+AB106</f>
        <v>0</v>
      </c>
    </row>
    <row r="107" spans="1:48" ht="15.6" hidden="1">
      <c r="A107" s="48" t="s">
        <v>115</v>
      </c>
      <c r="B107" s="49" t="s">
        <v>52</v>
      </c>
      <c r="C107" s="49" t="s">
        <v>53</v>
      </c>
      <c r="D107" s="50" t="s">
        <v>61</v>
      </c>
      <c r="E107" s="50" t="s">
        <v>62</v>
      </c>
      <c r="F107" s="49">
        <v>2029</v>
      </c>
      <c r="G107" s="51">
        <v>162</v>
      </c>
      <c r="H107" s="51" t="s">
        <v>63</v>
      </c>
      <c r="I107" s="81"/>
      <c r="J107" s="82"/>
      <c r="K107" s="56">
        <v>3.22</v>
      </c>
      <c r="L107" s="49">
        <v>0.39</v>
      </c>
      <c r="M107" s="55">
        <v>0</v>
      </c>
      <c r="N107" s="56">
        <f>((K107*G107)*L107)*0.00220462*(1-M107)</f>
        <v>0.44850701095200002</v>
      </c>
      <c r="O107" s="80"/>
      <c r="P107" s="251">
        <f>P108*$N107*0.66667</f>
        <v>0</v>
      </c>
      <c r="Q107" s="251">
        <f>Q108*$N107*0.66667</f>
        <v>0</v>
      </c>
      <c r="R107" s="251">
        <f>R108*$N107*0.66667</f>
        <v>0</v>
      </c>
      <c r="S107" s="251">
        <f>S108*$N107*0.66667</f>
        <v>0</v>
      </c>
      <c r="T107" s="251">
        <f t="shared" ref="T107:AA107" si="183">T108*$N107*0.66667</f>
        <v>0</v>
      </c>
      <c r="U107" s="251">
        <f t="shared" si="183"/>
        <v>0</v>
      </c>
      <c r="V107" s="251">
        <f t="shared" si="183"/>
        <v>0</v>
      </c>
      <c r="W107" s="251">
        <f t="shared" si="183"/>
        <v>0</v>
      </c>
      <c r="X107" s="251">
        <f t="shared" si="183"/>
        <v>0</v>
      </c>
      <c r="Y107" s="251">
        <f t="shared" si="183"/>
        <v>0</v>
      </c>
      <c r="Z107" s="251">
        <f t="shared" si="183"/>
        <v>0</v>
      </c>
      <c r="AA107" s="251">
        <f t="shared" si="183"/>
        <v>0</v>
      </c>
      <c r="AB107" s="227">
        <f>SUM(P107:AA107)</f>
        <v>0</v>
      </c>
      <c r="AC107" s="83"/>
      <c r="AD107" s="60"/>
      <c r="AE107" s="84">
        <v>1.2999999999999999E-2</v>
      </c>
      <c r="AF107" s="49">
        <v>0.39</v>
      </c>
      <c r="AG107" s="55">
        <v>0</v>
      </c>
      <c r="AH107" s="62">
        <f>((SUM(AC107:AE107)*G107)*AF107)*0.00220462</f>
        <v>1.8107425908E-3</v>
      </c>
      <c r="AI107" s="226">
        <f>AI108*$AH107*0.66667</f>
        <v>0</v>
      </c>
      <c r="AJ107" s="226">
        <f t="shared" ref="AJ107:AT107" si="184">AJ108*$AH107*0.66667</f>
        <v>0</v>
      </c>
      <c r="AK107" s="226">
        <f t="shared" si="184"/>
        <v>0</v>
      </c>
      <c r="AL107" s="226">
        <f t="shared" si="184"/>
        <v>0</v>
      </c>
      <c r="AM107" s="226">
        <f t="shared" si="184"/>
        <v>0</v>
      </c>
      <c r="AN107" s="226">
        <f t="shared" si="184"/>
        <v>0</v>
      </c>
      <c r="AO107" s="226">
        <f t="shared" si="184"/>
        <v>0</v>
      </c>
      <c r="AP107" s="226">
        <f t="shared" si="184"/>
        <v>0</v>
      </c>
      <c r="AQ107" s="226">
        <f t="shared" si="184"/>
        <v>0</v>
      </c>
      <c r="AR107" s="226">
        <f t="shared" si="184"/>
        <v>0</v>
      </c>
      <c r="AS107" s="226">
        <f t="shared" si="184"/>
        <v>0</v>
      </c>
      <c r="AT107" s="226">
        <f t="shared" si="184"/>
        <v>0</v>
      </c>
      <c r="AU107" s="227">
        <f>SUM(AI107:AT107)</f>
        <v>0</v>
      </c>
      <c r="AV107" s="228">
        <f>AU107+AB107</f>
        <v>0</v>
      </c>
    </row>
    <row r="108" spans="1:48" ht="30" hidden="1">
      <c r="A108" s="64" t="s">
        <v>116</v>
      </c>
      <c r="B108" s="65"/>
      <c r="C108" s="65" t="s">
        <v>57</v>
      </c>
      <c r="D108" s="66">
        <v>0.66700000000000004</v>
      </c>
      <c r="E108" s="67"/>
      <c r="F108" s="65"/>
      <c r="G108" s="68"/>
      <c r="H108" s="68"/>
      <c r="I108" s="69"/>
      <c r="J108" s="70"/>
      <c r="K108" s="71"/>
      <c r="L108" s="65"/>
      <c r="M108" s="66"/>
      <c r="N108" s="72"/>
      <c r="O108" s="73" t="s">
        <v>58</v>
      </c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30"/>
      <c r="AC108" s="71"/>
      <c r="AD108" s="76"/>
      <c r="AE108" s="76"/>
      <c r="AF108" s="65"/>
      <c r="AG108" s="66"/>
      <c r="AH108" s="77"/>
      <c r="AI108" s="229">
        <f t="shared" ref="AI108:AT108" si="185">P108</f>
        <v>0</v>
      </c>
      <c r="AJ108" s="229">
        <f t="shared" si="185"/>
        <v>0</v>
      </c>
      <c r="AK108" s="229">
        <f t="shared" si="185"/>
        <v>0</v>
      </c>
      <c r="AL108" s="229">
        <f t="shared" si="185"/>
        <v>0</v>
      </c>
      <c r="AM108" s="229">
        <f t="shared" si="185"/>
        <v>0</v>
      </c>
      <c r="AN108" s="229">
        <f t="shared" si="185"/>
        <v>0</v>
      </c>
      <c r="AO108" s="229">
        <f t="shared" si="185"/>
        <v>0</v>
      </c>
      <c r="AP108" s="229">
        <f t="shared" si="185"/>
        <v>0</v>
      </c>
      <c r="AQ108" s="229">
        <f t="shared" si="185"/>
        <v>0</v>
      </c>
      <c r="AR108" s="229">
        <f t="shared" si="185"/>
        <v>0</v>
      </c>
      <c r="AS108" s="229">
        <f t="shared" si="185"/>
        <v>0</v>
      </c>
      <c r="AT108" s="229">
        <f t="shared" si="185"/>
        <v>0</v>
      </c>
      <c r="AU108" s="230"/>
      <c r="AV108" s="231"/>
    </row>
    <row r="109" spans="1:48" ht="15.6">
      <c r="A109" s="87" t="s">
        <v>117</v>
      </c>
      <c r="B109" s="49" t="s">
        <v>49</v>
      </c>
      <c r="C109" s="50" t="s">
        <v>85</v>
      </c>
      <c r="D109" s="50" t="s">
        <v>118</v>
      </c>
      <c r="E109" s="50" t="s">
        <v>119</v>
      </c>
      <c r="F109" s="49">
        <v>2007</v>
      </c>
      <c r="G109" s="51">
        <v>1410</v>
      </c>
      <c r="H109" s="51">
        <v>2</v>
      </c>
      <c r="I109" s="52">
        <v>2024</v>
      </c>
      <c r="J109" s="53">
        <f>I109+2</f>
        <v>2026</v>
      </c>
      <c r="K109" s="54">
        <v>5.08</v>
      </c>
      <c r="L109" s="49">
        <v>0.31</v>
      </c>
      <c r="M109" s="55">
        <v>0.1</v>
      </c>
      <c r="N109" s="56">
        <f>((K109*G109)*L109)*0.00220462*(1-M109)</f>
        <v>4.4057593459440003</v>
      </c>
      <c r="O109" s="57"/>
      <c r="P109" s="251">
        <f>P113*$N109</f>
        <v>6608.6390189160002</v>
      </c>
      <c r="Q109" s="251">
        <f>Q113*$N109</f>
        <v>6608.6390189160002</v>
      </c>
      <c r="R109" s="251">
        <f>R113*$N109</f>
        <v>4405.7593459440004</v>
      </c>
      <c r="S109" s="251">
        <f>S113*$N109</f>
        <v>0</v>
      </c>
      <c r="T109" s="251">
        <f t="shared" ref="T109:AA109" si="186">T113*$N109</f>
        <v>0</v>
      </c>
      <c r="U109" s="251">
        <f t="shared" si="186"/>
        <v>0</v>
      </c>
      <c r="V109" s="251">
        <f t="shared" si="186"/>
        <v>0</v>
      </c>
      <c r="W109" s="251">
        <f t="shared" si="186"/>
        <v>0</v>
      </c>
      <c r="X109" s="251">
        <f t="shared" si="186"/>
        <v>0</v>
      </c>
      <c r="Y109" s="251">
        <f t="shared" si="186"/>
        <v>0</v>
      </c>
      <c r="Z109" s="251">
        <f t="shared" si="186"/>
        <v>0</v>
      </c>
      <c r="AA109" s="251">
        <f t="shared" si="186"/>
        <v>0</v>
      </c>
      <c r="AB109" s="227">
        <f>SUM(P109:AA109)</f>
        <v>17623.037383776002</v>
      </c>
      <c r="AC109" s="54">
        <v>0.09</v>
      </c>
      <c r="AD109" s="60"/>
      <c r="AE109" s="61"/>
      <c r="AF109" s="49">
        <v>0.31</v>
      </c>
      <c r="AG109" s="55">
        <v>0.3</v>
      </c>
      <c r="AH109" s="62">
        <f>((SUM(AC109:AE109)*G109)*AF109)*0.00220462*(1-AG109)</f>
        <v>6.0709282326000001E-2</v>
      </c>
      <c r="AI109" s="226">
        <f>AI113*$AH109</f>
        <v>91.063923489000004</v>
      </c>
      <c r="AJ109" s="226">
        <f t="shared" ref="AJ109:AT109" si="187">AJ113*$AH109</f>
        <v>91.063923489000004</v>
      </c>
      <c r="AK109" s="226">
        <f t="shared" si="187"/>
        <v>60.709282326</v>
      </c>
      <c r="AL109" s="226">
        <f t="shared" si="187"/>
        <v>0</v>
      </c>
      <c r="AM109" s="226">
        <f t="shared" si="187"/>
        <v>0</v>
      </c>
      <c r="AN109" s="226">
        <f t="shared" si="187"/>
        <v>0</v>
      </c>
      <c r="AO109" s="226">
        <f t="shared" si="187"/>
        <v>0</v>
      </c>
      <c r="AP109" s="226">
        <f t="shared" si="187"/>
        <v>0</v>
      </c>
      <c r="AQ109" s="226">
        <f t="shared" si="187"/>
        <v>0</v>
      </c>
      <c r="AR109" s="226">
        <f t="shared" si="187"/>
        <v>0</v>
      </c>
      <c r="AS109" s="226">
        <f t="shared" si="187"/>
        <v>0</v>
      </c>
      <c r="AT109" s="226">
        <f t="shared" si="187"/>
        <v>0</v>
      </c>
      <c r="AU109" s="227">
        <f>SUM(AI109:AT109)</f>
        <v>242.837129304</v>
      </c>
      <c r="AV109" s="228">
        <f>AU109+AB109</f>
        <v>17865.874513080002</v>
      </c>
    </row>
    <row r="110" spans="1:48" ht="15.6">
      <c r="A110" s="87" t="s">
        <v>117</v>
      </c>
      <c r="B110" s="49" t="s">
        <v>49</v>
      </c>
      <c r="C110" s="50" t="s">
        <v>85</v>
      </c>
      <c r="D110" s="50" t="s">
        <v>118</v>
      </c>
      <c r="E110" s="50" t="s">
        <v>119</v>
      </c>
      <c r="F110" s="49">
        <v>2010</v>
      </c>
      <c r="G110" s="51">
        <v>1410</v>
      </c>
      <c r="H110" s="51">
        <v>2</v>
      </c>
      <c r="I110" s="52">
        <v>2025</v>
      </c>
      <c r="J110" s="53">
        <f>I110+2</f>
        <v>2027</v>
      </c>
      <c r="K110" s="54">
        <v>5.08</v>
      </c>
      <c r="L110" s="49">
        <v>0.31</v>
      </c>
      <c r="M110" s="55">
        <v>0.1</v>
      </c>
      <c r="N110" s="56">
        <f>((K110*G110)*L110)*0.00220462*(1-M110)</f>
        <v>4.4057593459440003</v>
      </c>
      <c r="O110" s="57"/>
      <c r="P110" s="251">
        <f>P113*$N110</f>
        <v>6608.6390189160002</v>
      </c>
      <c r="Q110" s="251">
        <f>Q113*$N110</f>
        <v>6608.6390189160002</v>
      </c>
      <c r="R110" s="251">
        <f>R113*$N110</f>
        <v>4405.7593459440004</v>
      </c>
      <c r="S110" s="251">
        <f>S113*$N110</f>
        <v>0</v>
      </c>
      <c r="T110" s="251">
        <f t="shared" ref="T110:AA110" si="188">T113*$N110</f>
        <v>0</v>
      </c>
      <c r="U110" s="251">
        <f t="shared" si="188"/>
        <v>0</v>
      </c>
      <c r="V110" s="251">
        <f t="shared" si="188"/>
        <v>0</v>
      </c>
      <c r="W110" s="251">
        <f t="shared" si="188"/>
        <v>0</v>
      </c>
      <c r="X110" s="251">
        <f t="shared" si="188"/>
        <v>0</v>
      </c>
      <c r="Y110" s="251">
        <f t="shared" si="188"/>
        <v>0</v>
      </c>
      <c r="Z110" s="251">
        <f t="shared" si="188"/>
        <v>0</v>
      </c>
      <c r="AA110" s="251">
        <f t="shared" si="188"/>
        <v>0</v>
      </c>
      <c r="AB110" s="227">
        <f>SUM(P110:AA110)</f>
        <v>17623.037383776002</v>
      </c>
      <c r="AC110" s="54">
        <v>0.09</v>
      </c>
      <c r="AD110" s="60"/>
      <c r="AE110" s="61"/>
      <c r="AF110" s="49">
        <v>0.31</v>
      </c>
      <c r="AG110" s="55">
        <v>0.3</v>
      </c>
      <c r="AH110" s="62">
        <f>((SUM(AC110:AE110)*G110)*AF110)*0.00220462*(1-AG110)</f>
        <v>6.0709282326000001E-2</v>
      </c>
      <c r="AI110" s="226">
        <f>AI113*$AH110</f>
        <v>91.063923489000004</v>
      </c>
      <c r="AJ110" s="226">
        <f t="shared" ref="AJ110:AT110" si="189">AJ113*$AH110</f>
        <v>91.063923489000004</v>
      </c>
      <c r="AK110" s="226">
        <f t="shared" si="189"/>
        <v>60.709282326</v>
      </c>
      <c r="AL110" s="226">
        <f t="shared" si="189"/>
        <v>0</v>
      </c>
      <c r="AM110" s="226">
        <f t="shared" si="189"/>
        <v>0</v>
      </c>
      <c r="AN110" s="226">
        <f t="shared" si="189"/>
        <v>0</v>
      </c>
      <c r="AO110" s="226">
        <f t="shared" si="189"/>
        <v>0</v>
      </c>
      <c r="AP110" s="226">
        <f t="shared" si="189"/>
        <v>0</v>
      </c>
      <c r="AQ110" s="226">
        <f t="shared" si="189"/>
        <v>0</v>
      </c>
      <c r="AR110" s="226">
        <f t="shared" si="189"/>
        <v>0</v>
      </c>
      <c r="AS110" s="226">
        <f t="shared" si="189"/>
        <v>0</v>
      </c>
      <c r="AT110" s="226">
        <f t="shared" si="189"/>
        <v>0</v>
      </c>
      <c r="AU110" s="227">
        <f>SUM(AI110:AT110)</f>
        <v>242.837129304</v>
      </c>
      <c r="AV110" s="228">
        <f>AU110+AB110</f>
        <v>17865.874513080002</v>
      </c>
    </row>
    <row r="111" spans="1:48" ht="15.6">
      <c r="A111" s="87" t="s">
        <v>117</v>
      </c>
      <c r="B111" s="49" t="s">
        <v>52</v>
      </c>
      <c r="C111" s="49" t="s">
        <v>53</v>
      </c>
      <c r="D111" s="50" t="s">
        <v>120</v>
      </c>
      <c r="E111" s="50" t="s">
        <v>113</v>
      </c>
      <c r="F111" s="49">
        <v>2008</v>
      </c>
      <c r="G111" s="51">
        <v>87</v>
      </c>
      <c r="H111" s="51">
        <v>2</v>
      </c>
      <c r="I111" s="52">
        <v>2024</v>
      </c>
      <c r="J111" s="53">
        <f>I111+2</f>
        <v>2026</v>
      </c>
      <c r="K111" s="54">
        <v>4.0199999999999996</v>
      </c>
      <c r="L111" s="49">
        <v>0.39</v>
      </c>
      <c r="M111" s="55">
        <v>0.1</v>
      </c>
      <c r="N111" s="56">
        <f>((K111*G111)*L111)*0.00220462*(1-M111)</f>
        <v>0.27063637337879998</v>
      </c>
      <c r="O111" s="57"/>
      <c r="P111" s="251">
        <f>P113*$N111*0.66667</f>
        <v>270.63772656066686</v>
      </c>
      <c r="Q111" s="251">
        <f>Q113*$N111*0.66667</f>
        <v>270.63772656066686</v>
      </c>
      <c r="R111" s="251">
        <f>R113*$N111*0.66667</f>
        <v>180.42515104044458</v>
      </c>
      <c r="S111" s="251">
        <f>S113*$N111*0.66667</f>
        <v>0</v>
      </c>
      <c r="T111" s="251">
        <f t="shared" ref="T111:AA111" si="190">T113*$N111*0.66667</f>
        <v>0</v>
      </c>
      <c r="U111" s="251">
        <f t="shared" si="190"/>
        <v>0</v>
      </c>
      <c r="V111" s="251">
        <f t="shared" si="190"/>
        <v>0</v>
      </c>
      <c r="W111" s="251">
        <f t="shared" si="190"/>
        <v>0</v>
      </c>
      <c r="X111" s="251">
        <f t="shared" si="190"/>
        <v>0</v>
      </c>
      <c r="Y111" s="251">
        <f t="shared" si="190"/>
        <v>0</v>
      </c>
      <c r="Z111" s="251">
        <f t="shared" si="190"/>
        <v>0</v>
      </c>
      <c r="AA111" s="251">
        <f t="shared" si="190"/>
        <v>0</v>
      </c>
      <c r="AB111" s="227">
        <f>SUM(P111:AA111)</f>
        <v>721.7006041617783</v>
      </c>
      <c r="AC111" s="54">
        <v>0.17</v>
      </c>
      <c r="AD111" s="60"/>
      <c r="AE111" s="60"/>
      <c r="AF111" s="49">
        <v>0.39</v>
      </c>
      <c r="AG111" s="55">
        <v>0.3</v>
      </c>
      <c r="AH111" s="62">
        <f>((SUM(AC111:AE111)*G111)*AF111)*0.00220462*(1-AG111)</f>
        <v>8.9015280354000012E-3</v>
      </c>
      <c r="AI111" s="226">
        <f>AI113*$AH111*0.66667</f>
        <v>8.901572543040178</v>
      </c>
      <c r="AJ111" s="226">
        <f t="shared" ref="AJ111:AT111" si="191">AJ113*$AH111*0.66667</f>
        <v>8.901572543040178</v>
      </c>
      <c r="AK111" s="226">
        <f t="shared" si="191"/>
        <v>5.9343816953601189</v>
      </c>
      <c r="AL111" s="226">
        <f t="shared" si="191"/>
        <v>0</v>
      </c>
      <c r="AM111" s="226">
        <f t="shared" si="191"/>
        <v>0</v>
      </c>
      <c r="AN111" s="226">
        <f t="shared" si="191"/>
        <v>0</v>
      </c>
      <c r="AO111" s="226">
        <f t="shared" si="191"/>
        <v>0</v>
      </c>
      <c r="AP111" s="226">
        <f t="shared" si="191"/>
        <v>0</v>
      </c>
      <c r="AQ111" s="226">
        <f t="shared" si="191"/>
        <v>0</v>
      </c>
      <c r="AR111" s="226">
        <f t="shared" si="191"/>
        <v>0</v>
      </c>
      <c r="AS111" s="226">
        <f t="shared" si="191"/>
        <v>0</v>
      </c>
      <c r="AT111" s="226">
        <f t="shared" si="191"/>
        <v>0</v>
      </c>
      <c r="AU111" s="227">
        <f>SUM(AI111:AT111)</f>
        <v>23.737526781440476</v>
      </c>
      <c r="AV111" s="228">
        <f>AU111+AB111</f>
        <v>745.43813094321877</v>
      </c>
    </row>
    <row r="112" spans="1:48" ht="15.6">
      <c r="A112" s="87" t="s">
        <v>117</v>
      </c>
      <c r="B112" s="49" t="s">
        <v>52</v>
      </c>
      <c r="C112" s="49" t="s">
        <v>53</v>
      </c>
      <c r="D112" s="50" t="s">
        <v>120</v>
      </c>
      <c r="E112" s="50" t="s">
        <v>113</v>
      </c>
      <c r="F112" s="49">
        <v>2008</v>
      </c>
      <c r="G112" s="51">
        <v>87</v>
      </c>
      <c r="H112" s="51">
        <v>2</v>
      </c>
      <c r="I112" s="52">
        <v>2024</v>
      </c>
      <c r="J112" s="53">
        <f>I112+2</f>
        <v>2026</v>
      </c>
      <c r="K112" s="54">
        <v>4.0199999999999996</v>
      </c>
      <c r="L112" s="49">
        <v>0.39</v>
      </c>
      <c r="M112" s="55">
        <v>0.1</v>
      </c>
      <c r="N112" s="56">
        <f>((K112*G112)*L112)*0.00220462*(1-M112)</f>
        <v>0.27063637337879998</v>
      </c>
      <c r="O112" s="57"/>
      <c r="P112" s="251">
        <f>P113*$N112*0.66667</f>
        <v>270.63772656066686</v>
      </c>
      <c r="Q112" s="251">
        <f>Q113*$N112*0.66667</f>
        <v>270.63772656066686</v>
      </c>
      <c r="R112" s="251">
        <f>R113*$N112*0.66667</f>
        <v>180.42515104044458</v>
      </c>
      <c r="S112" s="251">
        <f>S113*$N112*0.66667</f>
        <v>0</v>
      </c>
      <c r="T112" s="251">
        <f t="shared" ref="T112:AA112" si="192">T113*$N112*0.66667</f>
        <v>0</v>
      </c>
      <c r="U112" s="251">
        <f t="shared" si="192"/>
        <v>0</v>
      </c>
      <c r="V112" s="251">
        <f t="shared" si="192"/>
        <v>0</v>
      </c>
      <c r="W112" s="251">
        <f t="shared" si="192"/>
        <v>0</v>
      </c>
      <c r="X112" s="251">
        <f t="shared" si="192"/>
        <v>0</v>
      </c>
      <c r="Y112" s="251">
        <f t="shared" si="192"/>
        <v>0</v>
      </c>
      <c r="Z112" s="251">
        <f t="shared" si="192"/>
        <v>0</v>
      </c>
      <c r="AA112" s="251">
        <f t="shared" si="192"/>
        <v>0</v>
      </c>
      <c r="AB112" s="227">
        <f>SUM(P112:AA112)</f>
        <v>721.7006041617783</v>
      </c>
      <c r="AC112" s="54">
        <v>0.17</v>
      </c>
      <c r="AD112" s="60"/>
      <c r="AE112" s="60"/>
      <c r="AF112" s="49">
        <v>0.39</v>
      </c>
      <c r="AG112" s="55">
        <v>0.3</v>
      </c>
      <c r="AH112" s="62">
        <f>((SUM(AC112:AE112)*G112)*AF112)*0.00220462*(1-AG112)</f>
        <v>8.9015280354000012E-3</v>
      </c>
      <c r="AI112" s="226">
        <f>AI113*$AH112*0.66667</f>
        <v>8.901572543040178</v>
      </c>
      <c r="AJ112" s="226">
        <f t="shared" ref="AJ112:AT112" si="193">AJ113*$AH112*0.66667</f>
        <v>8.901572543040178</v>
      </c>
      <c r="AK112" s="226">
        <f t="shared" si="193"/>
        <v>5.9343816953601189</v>
      </c>
      <c r="AL112" s="226">
        <f t="shared" si="193"/>
        <v>0</v>
      </c>
      <c r="AM112" s="226">
        <f t="shared" si="193"/>
        <v>0</v>
      </c>
      <c r="AN112" s="226">
        <f t="shared" si="193"/>
        <v>0</v>
      </c>
      <c r="AO112" s="226">
        <f t="shared" si="193"/>
        <v>0</v>
      </c>
      <c r="AP112" s="226">
        <f t="shared" si="193"/>
        <v>0</v>
      </c>
      <c r="AQ112" s="226">
        <f t="shared" si="193"/>
        <v>0</v>
      </c>
      <c r="AR112" s="226">
        <f t="shared" si="193"/>
        <v>0</v>
      </c>
      <c r="AS112" s="226">
        <f t="shared" si="193"/>
        <v>0</v>
      </c>
      <c r="AT112" s="226">
        <f t="shared" si="193"/>
        <v>0</v>
      </c>
      <c r="AU112" s="227">
        <f>SUM(AI112:AT112)</f>
        <v>23.737526781440476</v>
      </c>
      <c r="AV112" s="228">
        <f>AU112+AB112</f>
        <v>745.43813094321877</v>
      </c>
    </row>
    <row r="113" spans="1:48" ht="30">
      <c r="A113" s="64" t="s">
        <v>121</v>
      </c>
      <c r="B113" s="65"/>
      <c r="C113" s="65" t="s">
        <v>57</v>
      </c>
      <c r="D113" s="66">
        <v>0.66700000000000004</v>
      </c>
      <c r="E113" s="67"/>
      <c r="F113" s="65"/>
      <c r="G113" s="68"/>
      <c r="H113" s="68"/>
      <c r="I113" s="69"/>
      <c r="J113" s="70"/>
      <c r="K113" s="71"/>
      <c r="L113" s="65"/>
      <c r="M113" s="66"/>
      <c r="N113" s="72"/>
      <c r="O113" s="73" t="s">
        <v>58</v>
      </c>
      <c r="P113" s="229">
        <v>1500</v>
      </c>
      <c r="Q113" s="229">
        <v>1500</v>
      </c>
      <c r="R113" s="229">
        <v>1000</v>
      </c>
      <c r="S113" s="229">
        <v>0</v>
      </c>
      <c r="T113" s="229">
        <v>0</v>
      </c>
      <c r="U113" s="229">
        <v>0</v>
      </c>
      <c r="V113" s="229">
        <v>0</v>
      </c>
      <c r="W113" s="229">
        <v>0</v>
      </c>
      <c r="X113" s="229">
        <v>0</v>
      </c>
      <c r="Y113" s="229">
        <v>0</v>
      </c>
      <c r="Z113" s="229">
        <v>0</v>
      </c>
      <c r="AA113" s="229">
        <v>0</v>
      </c>
      <c r="AB113" s="230"/>
      <c r="AC113" s="71"/>
      <c r="AD113" s="76"/>
      <c r="AE113" s="76"/>
      <c r="AF113" s="65"/>
      <c r="AG113" s="66"/>
      <c r="AH113" s="77"/>
      <c r="AI113" s="229">
        <f t="shared" ref="AI113:AT113" si="194">P113</f>
        <v>1500</v>
      </c>
      <c r="AJ113" s="229">
        <f t="shared" si="194"/>
        <v>1500</v>
      </c>
      <c r="AK113" s="229">
        <f t="shared" si="194"/>
        <v>1000</v>
      </c>
      <c r="AL113" s="229">
        <f t="shared" si="194"/>
        <v>0</v>
      </c>
      <c r="AM113" s="229">
        <f t="shared" si="194"/>
        <v>0</v>
      </c>
      <c r="AN113" s="229">
        <f t="shared" si="194"/>
        <v>0</v>
      </c>
      <c r="AO113" s="229">
        <f t="shared" si="194"/>
        <v>0</v>
      </c>
      <c r="AP113" s="229">
        <f t="shared" si="194"/>
        <v>0</v>
      </c>
      <c r="AQ113" s="229">
        <f t="shared" si="194"/>
        <v>0</v>
      </c>
      <c r="AR113" s="229">
        <f t="shared" si="194"/>
        <v>0</v>
      </c>
      <c r="AS113" s="229">
        <f t="shared" si="194"/>
        <v>0</v>
      </c>
      <c r="AT113" s="229">
        <f t="shared" si="194"/>
        <v>0</v>
      </c>
      <c r="AU113" s="230"/>
      <c r="AV113" s="231"/>
    </row>
    <row r="114" spans="1:48" ht="15.6">
      <c r="A114" s="89" t="s">
        <v>122</v>
      </c>
      <c r="B114" s="49" t="s">
        <v>49</v>
      </c>
      <c r="C114" s="50" t="s">
        <v>85</v>
      </c>
      <c r="D114" s="50" t="s">
        <v>123</v>
      </c>
      <c r="E114" s="50" t="s">
        <v>124</v>
      </c>
      <c r="F114" s="49">
        <v>2017</v>
      </c>
      <c r="G114" s="51">
        <v>3433</v>
      </c>
      <c r="H114" s="51">
        <v>4</v>
      </c>
      <c r="I114" s="79">
        <v>2027</v>
      </c>
      <c r="J114" s="53">
        <f>I114+2</f>
        <v>2029</v>
      </c>
      <c r="K114" s="54">
        <v>1.04</v>
      </c>
      <c r="L114" s="49">
        <v>0.31</v>
      </c>
      <c r="M114" s="55">
        <v>0</v>
      </c>
      <c r="N114" s="56">
        <f>((K114*G114)*L114)*0.00220462*(1-M114)</f>
        <v>2.4400716523040002</v>
      </c>
      <c r="O114" s="80"/>
      <c r="P114" s="251">
        <f>P118*$N114</f>
        <v>8540.2507830640006</v>
      </c>
      <c r="Q114" s="251">
        <f>Q118*$N114</f>
        <v>4880.1433046080001</v>
      </c>
      <c r="R114" s="251">
        <f>R118*$N114</f>
        <v>4880.1433046080001</v>
      </c>
      <c r="S114" s="251">
        <f>S118*$N114</f>
        <v>6100.1791307600006</v>
      </c>
      <c r="T114" s="251">
        <f t="shared" ref="T114:AA114" si="195">T118*$N114</f>
        <v>6710.1970438360004</v>
      </c>
      <c r="U114" s="251">
        <f t="shared" si="195"/>
        <v>6710.1970438360004</v>
      </c>
      <c r="V114" s="251">
        <f t="shared" si="195"/>
        <v>7320.2149569120011</v>
      </c>
      <c r="W114" s="251">
        <f t="shared" si="195"/>
        <v>7320.2149569120011</v>
      </c>
      <c r="X114" s="251">
        <f t="shared" si="195"/>
        <v>7320.2149569120011</v>
      </c>
      <c r="Y114" s="251">
        <f t="shared" si="195"/>
        <v>7320.2149569120011</v>
      </c>
      <c r="Z114" s="251">
        <f t="shared" si="195"/>
        <v>7320.2149569120011</v>
      </c>
      <c r="AA114" s="251">
        <f t="shared" si="195"/>
        <v>7320.2149569120011</v>
      </c>
      <c r="AB114" s="227">
        <f>SUM(P114:AA114)</f>
        <v>81742.40035218402</v>
      </c>
      <c r="AC114" s="54">
        <v>0.03</v>
      </c>
      <c r="AD114" s="85"/>
      <c r="AE114" s="86"/>
      <c r="AF114" s="49">
        <v>0.31</v>
      </c>
      <c r="AG114" s="55">
        <v>0.3</v>
      </c>
      <c r="AH114" s="62">
        <f>((SUM(AC114:AE114)*G114)*AF114)*0.00220462*(1-AG114)</f>
        <v>4.92706775946E-2</v>
      </c>
      <c r="AI114" s="226">
        <f>AI118*$AH114</f>
        <v>172.44737158109999</v>
      </c>
      <c r="AJ114" s="226">
        <f t="shared" ref="AJ114:AT114" si="196">AJ118*$AH114</f>
        <v>98.541355189200004</v>
      </c>
      <c r="AK114" s="226">
        <f t="shared" si="196"/>
        <v>98.541355189200004</v>
      </c>
      <c r="AL114" s="226">
        <f t="shared" si="196"/>
        <v>123.1766939865</v>
      </c>
      <c r="AM114" s="226">
        <f t="shared" si="196"/>
        <v>135.49436338515</v>
      </c>
      <c r="AN114" s="226">
        <f t="shared" si="196"/>
        <v>135.49436338515</v>
      </c>
      <c r="AO114" s="226">
        <f t="shared" si="196"/>
        <v>147.81203278379999</v>
      </c>
      <c r="AP114" s="226">
        <f t="shared" si="196"/>
        <v>147.81203278379999</v>
      </c>
      <c r="AQ114" s="226">
        <f t="shared" si="196"/>
        <v>147.81203278379999</v>
      </c>
      <c r="AR114" s="226">
        <f t="shared" si="196"/>
        <v>147.81203278379999</v>
      </c>
      <c r="AS114" s="226">
        <f t="shared" si="196"/>
        <v>147.81203278379999</v>
      </c>
      <c r="AT114" s="226">
        <f t="shared" si="196"/>
        <v>147.81203278379999</v>
      </c>
      <c r="AU114" s="227">
        <f>SUM(AI114:AT114)</f>
        <v>1650.5676994191003</v>
      </c>
      <c r="AV114" s="228">
        <f>AU114+AB114</f>
        <v>83392.968051603122</v>
      </c>
    </row>
    <row r="115" spans="1:48" ht="15.6">
      <c r="A115" s="89" t="s">
        <v>122</v>
      </c>
      <c r="B115" s="49" t="s">
        <v>49</v>
      </c>
      <c r="C115" s="50" t="s">
        <v>85</v>
      </c>
      <c r="D115" s="50" t="s">
        <v>123</v>
      </c>
      <c r="E115" s="50" t="s">
        <v>124</v>
      </c>
      <c r="F115" s="49">
        <v>2017</v>
      </c>
      <c r="G115" s="51">
        <v>3433</v>
      </c>
      <c r="H115" s="51">
        <v>4</v>
      </c>
      <c r="I115" s="79">
        <v>2027</v>
      </c>
      <c r="J115" s="53">
        <f>I115+2</f>
        <v>2029</v>
      </c>
      <c r="K115" s="54">
        <v>1.04</v>
      </c>
      <c r="L115" s="49">
        <v>0.31</v>
      </c>
      <c r="M115" s="55">
        <v>0</v>
      </c>
      <c r="N115" s="56">
        <f>((K115*G115)*L115)*0.00220462*(1-M115)</f>
        <v>2.4400716523040002</v>
      </c>
      <c r="O115" s="80"/>
      <c r="P115" s="251">
        <f>P118*$N115</f>
        <v>8540.2507830640006</v>
      </c>
      <c r="Q115" s="251">
        <f>Q118*$N115</f>
        <v>4880.1433046080001</v>
      </c>
      <c r="R115" s="251">
        <f>R118*$N115</f>
        <v>4880.1433046080001</v>
      </c>
      <c r="S115" s="251">
        <f>S118*$N115</f>
        <v>6100.1791307600006</v>
      </c>
      <c r="T115" s="251">
        <f t="shared" ref="T115:AA115" si="197">T118*$N115</f>
        <v>6710.1970438360004</v>
      </c>
      <c r="U115" s="251">
        <f t="shared" si="197"/>
        <v>6710.1970438360004</v>
      </c>
      <c r="V115" s="251">
        <f t="shared" si="197"/>
        <v>7320.2149569120011</v>
      </c>
      <c r="W115" s="251">
        <f t="shared" si="197"/>
        <v>7320.2149569120011</v>
      </c>
      <c r="X115" s="251">
        <f t="shared" si="197"/>
        <v>7320.2149569120011</v>
      </c>
      <c r="Y115" s="251">
        <f t="shared" si="197"/>
        <v>7320.2149569120011</v>
      </c>
      <c r="Z115" s="251">
        <f t="shared" si="197"/>
        <v>7320.2149569120011</v>
      </c>
      <c r="AA115" s="251">
        <f t="shared" si="197"/>
        <v>7320.2149569120011</v>
      </c>
      <c r="AB115" s="227">
        <f>SUM(P115:AA115)</f>
        <v>81742.40035218402</v>
      </c>
      <c r="AC115" s="54">
        <v>0.03</v>
      </c>
      <c r="AD115" s="85"/>
      <c r="AE115" s="86"/>
      <c r="AF115" s="49">
        <v>0.31</v>
      </c>
      <c r="AG115" s="55">
        <v>0.3</v>
      </c>
      <c r="AH115" s="62">
        <f>((SUM(AC115:AE115)*G115)*AF115)*0.00220462*(1-AG115)</f>
        <v>4.92706775946E-2</v>
      </c>
      <c r="AI115" s="226">
        <f>AI118*$AH115</f>
        <v>172.44737158109999</v>
      </c>
      <c r="AJ115" s="226">
        <f t="shared" ref="AJ115:AT115" si="198">AJ118*$AH115</f>
        <v>98.541355189200004</v>
      </c>
      <c r="AK115" s="226">
        <f t="shared" si="198"/>
        <v>98.541355189200004</v>
      </c>
      <c r="AL115" s="226">
        <f t="shared" si="198"/>
        <v>123.1766939865</v>
      </c>
      <c r="AM115" s="226">
        <f t="shared" si="198"/>
        <v>135.49436338515</v>
      </c>
      <c r="AN115" s="226">
        <f t="shared" si="198"/>
        <v>135.49436338515</v>
      </c>
      <c r="AO115" s="226">
        <f t="shared" si="198"/>
        <v>147.81203278379999</v>
      </c>
      <c r="AP115" s="226">
        <f t="shared" si="198"/>
        <v>147.81203278379999</v>
      </c>
      <c r="AQ115" s="226">
        <f t="shared" si="198"/>
        <v>147.81203278379999</v>
      </c>
      <c r="AR115" s="226">
        <f t="shared" si="198"/>
        <v>147.81203278379999</v>
      </c>
      <c r="AS115" s="226">
        <f t="shared" si="198"/>
        <v>147.81203278379999</v>
      </c>
      <c r="AT115" s="226">
        <f t="shared" si="198"/>
        <v>147.81203278379999</v>
      </c>
      <c r="AU115" s="227">
        <f>SUM(AI115:AT115)</f>
        <v>1650.5676994191003</v>
      </c>
      <c r="AV115" s="228">
        <f>AU115+AB115</f>
        <v>83392.968051603122</v>
      </c>
    </row>
    <row r="116" spans="1:48" ht="15.6">
      <c r="A116" s="89" t="s">
        <v>122</v>
      </c>
      <c r="B116" s="49" t="s">
        <v>52</v>
      </c>
      <c r="C116" s="49" t="s">
        <v>53</v>
      </c>
      <c r="D116" s="50" t="s">
        <v>125</v>
      </c>
      <c r="E116" s="50" t="s">
        <v>126</v>
      </c>
      <c r="F116" s="49">
        <v>2017</v>
      </c>
      <c r="G116" s="51">
        <v>245</v>
      </c>
      <c r="H116" s="51">
        <v>3</v>
      </c>
      <c r="I116" s="79">
        <v>2027</v>
      </c>
      <c r="J116" s="53">
        <f>I116+2</f>
        <v>2029</v>
      </c>
      <c r="K116" s="54">
        <v>3.22</v>
      </c>
      <c r="L116" s="49">
        <v>0.39</v>
      </c>
      <c r="M116" s="55">
        <v>0.1</v>
      </c>
      <c r="N116" s="56">
        <f>((K116*G116)*L116)*0.00220462*(1-M116)</f>
        <v>0.61046787601800012</v>
      </c>
      <c r="O116" s="80"/>
      <c r="P116" s="251">
        <f>P118*$N116*0.66667</f>
        <v>1424.4321661672207</v>
      </c>
      <c r="Q116" s="251">
        <f>Q118*$N116*0.66667</f>
        <v>813.96123780984021</v>
      </c>
      <c r="R116" s="251">
        <f>R118*$N116*0.66667</f>
        <v>813.96123780984021</v>
      </c>
      <c r="S116" s="251">
        <f>S118*$N116*0.66667</f>
        <v>1017.4515472623003</v>
      </c>
      <c r="T116" s="251">
        <f t="shared" ref="T116:AA116" si="199">T118*$N116*0.66667</f>
        <v>1119.1967019885303</v>
      </c>
      <c r="U116" s="251">
        <f t="shared" si="199"/>
        <v>1119.1967019885303</v>
      </c>
      <c r="V116" s="251">
        <f t="shared" si="199"/>
        <v>1220.9418567147604</v>
      </c>
      <c r="W116" s="251">
        <f t="shared" si="199"/>
        <v>1220.9418567147604</v>
      </c>
      <c r="X116" s="251">
        <f t="shared" si="199"/>
        <v>1220.9418567147604</v>
      </c>
      <c r="Y116" s="251">
        <f t="shared" si="199"/>
        <v>1220.9418567147604</v>
      </c>
      <c r="Z116" s="251">
        <f t="shared" si="199"/>
        <v>1220.9418567147604</v>
      </c>
      <c r="AA116" s="251">
        <f t="shared" si="199"/>
        <v>1220.9418567147604</v>
      </c>
      <c r="AB116" s="227">
        <f>SUM(P116:AA116)</f>
        <v>13633.850733314825</v>
      </c>
      <c r="AC116" s="54">
        <v>7.0000000000000007E-2</v>
      </c>
      <c r="AD116" s="60"/>
      <c r="AE116" s="84"/>
      <c r="AF116" s="49">
        <v>0.39</v>
      </c>
      <c r="AG116" s="55">
        <v>0.3</v>
      </c>
      <c r="AH116" s="62">
        <f>((SUM(AC116:AE116)*G116)*AF116)*0.00220462*(1-AG116)</f>
        <v>1.0321920609000002E-2</v>
      </c>
      <c r="AI116" s="226">
        <f>AI118*$AH116*0.66667</f>
        <v>24.084601843407107</v>
      </c>
      <c r="AJ116" s="226">
        <f t="shared" ref="AJ116:AT116" si="200">AJ118*$AH116*0.66667</f>
        <v>13.762629624804061</v>
      </c>
      <c r="AK116" s="226">
        <f t="shared" si="200"/>
        <v>13.762629624804061</v>
      </c>
      <c r="AL116" s="226">
        <f t="shared" si="200"/>
        <v>17.203287031005075</v>
      </c>
      <c r="AM116" s="226">
        <f t="shared" si="200"/>
        <v>18.923615734105585</v>
      </c>
      <c r="AN116" s="226">
        <f t="shared" si="200"/>
        <v>18.923615734105585</v>
      </c>
      <c r="AO116" s="226">
        <f t="shared" si="200"/>
        <v>20.643944437206091</v>
      </c>
      <c r="AP116" s="226">
        <f t="shared" si="200"/>
        <v>20.643944437206091</v>
      </c>
      <c r="AQ116" s="226">
        <f t="shared" si="200"/>
        <v>20.643944437206091</v>
      </c>
      <c r="AR116" s="226">
        <f t="shared" si="200"/>
        <v>20.643944437206091</v>
      </c>
      <c r="AS116" s="226">
        <f t="shared" si="200"/>
        <v>20.643944437206091</v>
      </c>
      <c r="AT116" s="226">
        <f t="shared" si="200"/>
        <v>20.643944437206091</v>
      </c>
      <c r="AU116" s="227">
        <f>SUM(AI116:AT116)</f>
        <v>230.52404621546805</v>
      </c>
      <c r="AV116" s="228">
        <f>AU116+AB116</f>
        <v>13864.374779530293</v>
      </c>
    </row>
    <row r="117" spans="1:48" ht="15.6">
      <c r="A117" s="89" t="s">
        <v>122</v>
      </c>
      <c r="B117" s="49" t="s">
        <v>52</v>
      </c>
      <c r="C117" s="49" t="s">
        <v>53</v>
      </c>
      <c r="D117" s="50" t="s">
        <v>125</v>
      </c>
      <c r="E117" s="50" t="s">
        <v>126</v>
      </c>
      <c r="F117" s="49">
        <v>2017</v>
      </c>
      <c r="G117" s="51">
        <v>245</v>
      </c>
      <c r="H117" s="51">
        <v>3</v>
      </c>
      <c r="I117" s="79">
        <v>2027</v>
      </c>
      <c r="J117" s="53">
        <f>I117+2</f>
        <v>2029</v>
      </c>
      <c r="K117" s="54">
        <v>3.22</v>
      </c>
      <c r="L117" s="49">
        <v>0.39</v>
      </c>
      <c r="M117" s="55">
        <v>0.1</v>
      </c>
      <c r="N117" s="56">
        <f>((K117*G117)*L117)*0.00220462*(1-M117)</f>
        <v>0.61046787601800012</v>
      </c>
      <c r="O117" s="80"/>
      <c r="P117" s="251">
        <f>P118*$N117*0.66667</f>
        <v>1424.4321661672207</v>
      </c>
      <c r="Q117" s="251">
        <f>Q118*$N117*0.66667</f>
        <v>813.96123780984021</v>
      </c>
      <c r="R117" s="251">
        <f>R118*$N117*0.66667</f>
        <v>813.96123780984021</v>
      </c>
      <c r="S117" s="251">
        <f>S118*$N117*0.66667</f>
        <v>1017.4515472623003</v>
      </c>
      <c r="T117" s="251">
        <f t="shared" ref="T117:AA117" si="201">T118*$N117*0.66667</f>
        <v>1119.1967019885303</v>
      </c>
      <c r="U117" s="251">
        <f t="shared" si="201"/>
        <v>1119.1967019885303</v>
      </c>
      <c r="V117" s="251">
        <f t="shared" si="201"/>
        <v>1220.9418567147604</v>
      </c>
      <c r="W117" s="251">
        <f t="shared" si="201"/>
        <v>1220.9418567147604</v>
      </c>
      <c r="X117" s="251">
        <f t="shared" si="201"/>
        <v>1220.9418567147604</v>
      </c>
      <c r="Y117" s="251">
        <f t="shared" si="201"/>
        <v>1220.9418567147604</v>
      </c>
      <c r="Z117" s="251">
        <f t="shared" si="201"/>
        <v>1220.9418567147604</v>
      </c>
      <c r="AA117" s="251">
        <f t="shared" si="201"/>
        <v>1220.9418567147604</v>
      </c>
      <c r="AB117" s="227">
        <f>SUM(P117:AA117)</f>
        <v>13633.850733314825</v>
      </c>
      <c r="AC117" s="54">
        <v>7.0000000000000007E-2</v>
      </c>
      <c r="AD117" s="60"/>
      <c r="AE117" s="84"/>
      <c r="AF117" s="49">
        <v>0.39</v>
      </c>
      <c r="AG117" s="55">
        <v>0.3</v>
      </c>
      <c r="AH117" s="62">
        <f>((SUM(AC117:AE117)*G117)*AF117)*0.00220462*(1-AG117)</f>
        <v>1.0321920609000002E-2</v>
      </c>
      <c r="AI117" s="226">
        <f>AI118*$AH117*0.66667</f>
        <v>24.084601843407107</v>
      </c>
      <c r="AJ117" s="226">
        <f t="shared" ref="AJ117:AT117" si="202">AJ118*$AH117*0.66667</f>
        <v>13.762629624804061</v>
      </c>
      <c r="AK117" s="226">
        <f t="shared" si="202"/>
        <v>13.762629624804061</v>
      </c>
      <c r="AL117" s="226">
        <f t="shared" si="202"/>
        <v>17.203287031005075</v>
      </c>
      <c r="AM117" s="226">
        <f t="shared" si="202"/>
        <v>18.923615734105585</v>
      </c>
      <c r="AN117" s="226">
        <f t="shared" si="202"/>
        <v>18.923615734105585</v>
      </c>
      <c r="AO117" s="226">
        <f t="shared" si="202"/>
        <v>20.643944437206091</v>
      </c>
      <c r="AP117" s="226">
        <f t="shared" si="202"/>
        <v>20.643944437206091</v>
      </c>
      <c r="AQ117" s="226">
        <f t="shared" si="202"/>
        <v>20.643944437206091</v>
      </c>
      <c r="AR117" s="226">
        <f t="shared" si="202"/>
        <v>20.643944437206091</v>
      </c>
      <c r="AS117" s="226">
        <f t="shared" si="202"/>
        <v>20.643944437206091</v>
      </c>
      <c r="AT117" s="226">
        <f t="shared" si="202"/>
        <v>20.643944437206091</v>
      </c>
      <c r="AU117" s="227">
        <f>SUM(AI117:AT117)</f>
        <v>230.52404621546805</v>
      </c>
      <c r="AV117" s="228">
        <f>AU117+AB117</f>
        <v>13864.374779530293</v>
      </c>
    </row>
    <row r="118" spans="1:48" ht="30">
      <c r="A118" s="64" t="s">
        <v>127</v>
      </c>
      <c r="B118" s="65"/>
      <c r="C118" s="65" t="s">
        <v>57</v>
      </c>
      <c r="D118" s="66">
        <v>0.66700000000000004</v>
      </c>
      <c r="E118" s="67"/>
      <c r="F118" s="65"/>
      <c r="G118" s="68"/>
      <c r="H118" s="68"/>
      <c r="I118" s="69"/>
      <c r="J118" s="70"/>
      <c r="K118" s="71"/>
      <c r="L118" s="65"/>
      <c r="M118" s="66"/>
      <c r="N118" s="72"/>
      <c r="O118" s="73" t="s">
        <v>58</v>
      </c>
      <c r="P118" s="229">
        <v>3500</v>
      </c>
      <c r="Q118" s="229">
        <v>2000</v>
      </c>
      <c r="R118" s="229">
        <v>2000</v>
      </c>
      <c r="S118" s="229">
        <v>2500</v>
      </c>
      <c r="T118" s="229">
        <v>2750</v>
      </c>
      <c r="U118" s="229">
        <v>2750</v>
      </c>
      <c r="V118" s="229">
        <v>3000</v>
      </c>
      <c r="W118" s="229">
        <v>3000</v>
      </c>
      <c r="X118" s="229">
        <v>3000</v>
      </c>
      <c r="Y118" s="229">
        <v>3000</v>
      </c>
      <c r="Z118" s="229">
        <v>3000</v>
      </c>
      <c r="AA118" s="229">
        <v>3000</v>
      </c>
      <c r="AB118" s="230"/>
      <c r="AC118" s="71"/>
      <c r="AD118" s="76"/>
      <c r="AE118" s="76"/>
      <c r="AF118" s="65"/>
      <c r="AG118" s="66"/>
      <c r="AH118" s="77"/>
      <c r="AI118" s="229">
        <f t="shared" ref="AI118:AT118" si="203">P118</f>
        <v>3500</v>
      </c>
      <c r="AJ118" s="229">
        <f t="shared" si="203"/>
        <v>2000</v>
      </c>
      <c r="AK118" s="229">
        <f t="shared" si="203"/>
        <v>2000</v>
      </c>
      <c r="AL118" s="229">
        <f t="shared" si="203"/>
        <v>2500</v>
      </c>
      <c r="AM118" s="229">
        <f t="shared" si="203"/>
        <v>2750</v>
      </c>
      <c r="AN118" s="229">
        <f t="shared" si="203"/>
        <v>2750</v>
      </c>
      <c r="AO118" s="229">
        <f t="shared" si="203"/>
        <v>3000</v>
      </c>
      <c r="AP118" s="229">
        <f t="shared" si="203"/>
        <v>3000</v>
      </c>
      <c r="AQ118" s="229">
        <f t="shared" si="203"/>
        <v>3000</v>
      </c>
      <c r="AR118" s="229">
        <f t="shared" si="203"/>
        <v>3000</v>
      </c>
      <c r="AS118" s="229">
        <f t="shared" si="203"/>
        <v>3000</v>
      </c>
      <c r="AT118" s="229">
        <f t="shared" si="203"/>
        <v>3000</v>
      </c>
      <c r="AU118" s="230"/>
      <c r="AV118" s="231"/>
    </row>
    <row r="119" spans="1:48" ht="15.6" hidden="1">
      <c r="A119" s="89" t="s">
        <v>128</v>
      </c>
      <c r="B119" s="49" t="s">
        <v>49</v>
      </c>
      <c r="C119" s="50" t="s">
        <v>85</v>
      </c>
      <c r="D119" s="50" t="s">
        <v>123</v>
      </c>
      <c r="E119" s="50" t="s">
        <v>124</v>
      </c>
      <c r="F119" s="49">
        <v>2017</v>
      </c>
      <c r="G119" s="51">
        <v>3433</v>
      </c>
      <c r="H119" s="51" t="s">
        <v>66</v>
      </c>
      <c r="I119" s="81"/>
      <c r="J119" s="82"/>
      <c r="K119" s="54">
        <v>1.04</v>
      </c>
      <c r="L119" s="49">
        <v>0.31</v>
      </c>
      <c r="M119" s="55">
        <v>0</v>
      </c>
      <c r="N119" s="56">
        <f>((K119*G119)*L119)*0.00220462*(1-M119)</f>
        <v>2.4400716523040002</v>
      </c>
      <c r="O119" s="80"/>
      <c r="P119" s="251">
        <f>P123*$N119</f>
        <v>0</v>
      </c>
      <c r="Q119" s="251">
        <f>Q123*$N119</f>
        <v>0</v>
      </c>
      <c r="R119" s="251">
        <f>R123*$N119</f>
        <v>0</v>
      </c>
      <c r="S119" s="251">
        <f>S123*$N119</f>
        <v>0</v>
      </c>
      <c r="T119" s="251">
        <f t="shared" ref="T119:AA119" si="204">T123*$N119</f>
        <v>0</v>
      </c>
      <c r="U119" s="251">
        <f t="shared" si="204"/>
        <v>0</v>
      </c>
      <c r="V119" s="251">
        <f t="shared" si="204"/>
        <v>0</v>
      </c>
      <c r="W119" s="251">
        <f t="shared" si="204"/>
        <v>0</v>
      </c>
      <c r="X119" s="251">
        <f t="shared" si="204"/>
        <v>0</v>
      </c>
      <c r="Y119" s="251">
        <f t="shared" si="204"/>
        <v>0</v>
      </c>
      <c r="Z119" s="251">
        <f t="shared" si="204"/>
        <v>0</v>
      </c>
      <c r="AA119" s="251">
        <f t="shared" si="204"/>
        <v>0</v>
      </c>
      <c r="AB119" s="227">
        <f>SUM(P119:AA119)</f>
        <v>0</v>
      </c>
      <c r="AC119" s="83"/>
      <c r="AD119" s="85">
        <v>5.0000000000000001E-3</v>
      </c>
      <c r="AE119" s="86"/>
      <c r="AF119" s="49">
        <v>0.31</v>
      </c>
      <c r="AG119" s="55">
        <v>0</v>
      </c>
      <c r="AH119" s="62">
        <f>((SUM(AC119:AE119)*G119)*AF119)*0.00220462*(1-AG119)</f>
        <v>1.1731113712999999E-2</v>
      </c>
      <c r="AI119" s="226">
        <f>AI123*$AH119</f>
        <v>0</v>
      </c>
      <c r="AJ119" s="226">
        <f t="shared" ref="AJ119:AT119" si="205">AJ123*$AH119</f>
        <v>0</v>
      </c>
      <c r="AK119" s="226">
        <f t="shared" si="205"/>
        <v>0</v>
      </c>
      <c r="AL119" s="226">
        <f t="shared" si="205"/>
        <v>0</v>
      </c>
      <c r="AM119" s="226">
        <f t="shared" si="205"/>
        <v>0</v>
      </c>
      <c r="AN119" s="226">
        <f t="shared" si="205"/>
        <v>0</v>
      </c>
      <c r="AO119" s="226">
        <f t="shared" si="205"/>
        <v>0</v>
      </c>
      <c r="AP119" s="226">
        <f t="shared" si="205"/>
        <v>0</v>
      </c>
      <c r="AQ119" s="226">
        <f t="shared" si="205"/>
        <v>0</v>
      </c>
      <c r="AR119" s="226">
        <f t="shared" si="205"/>
        <v>0</v>
      </c>
      <c r="AS119" s="226">
        <f t="shared" si="205"/>
        <v>0</v>
      </c>
      <c r="AT119" s="226">
        <f t="shared" si="205"/>
        <v>0</v>
      </c>
      <c r="AU119" s="227">
        <f>SUM(AI119:AT119)</f>
        <v>0</v>
      </c>
      <c r="AV119" s="228">
        <f>AU119+AB119</f>
        <v>0</v>
      </c>
    </row>
    <row r="120" spans="1:48" ht="15.6" hidden="1">
      <c r="A120" s="89" t="s">
        <v>128</v>
      </c>
      <c r="B120" s="49" t="s">
        <v>49</v>
      </c>
      <c r="C120" s="50" t="s">
        <v>85</v>
      </c>
      <c r="D120" s="50" t="s">
        <v>123</v>
      </c>
      <c r="E120" s="50" t="s">
        <v>124</v>
      </c>
      <c r="F120" s="49">
        <v>2017</v>
      </c>
      <c r="G120" s="51">
        <v>3433</v>
      </c>
      <c r="H120" s="51" t="s">
        <v>66</v>
      </c>
      <c r="I120" s="81"/>
      <c r="J120" s="82"/>
      <c r="K120" s="54">
        <v>1.04</v>
      </c>
      <c r="L120" s="49">
        <v>0.31</v>
      </c>
      <c r="M120" s="55">
        <v>0</v>
      </c>
      <c r="N120" s="56">
        <f>((K120*G120)*L120)*0.00220462*(1-M120)</f>
        <v>2.4400716523040002</v>
      </c>
      <c r="O120" s="80"/>
      <c r="P120" s="251">
        <f>P123*$N120</f>
        <v>0</v>
      </c>
      <c r="Q120" s="251">
        <f>Q123*$N120</f>
        <v>0</v>
      </c>
      <c r="R120" s="251">
        <f>R123*$N120</f>
        <v>0</v>
      </c>
      <c r="S120" s="251">
        <f>S123*$N120</f>
        <v>0</v>
      </c>
      <c r="T120" s="251">
        <f t="shared" ref="T120:AA120" si="206">T123*$N120</f>
        <v>0</v>
      </c>
      <c r="U120" s="251">
        <f t="shared" si="206"/>
        <v>0</v>
      </c>
      <c r="V120" s="251">
        <f t="shared" si="206"/>
        <v>0</v>
      </c>
      <c r="W120" s="251">
        <f t="shared" si="206"/>
        <v>0</v>
      </c>
      <c r="X120" s="251">
        <f t="shared" si="206"/>
        <v>0</v>
      </c>
      <c r="Y120" s="251">
        <f t="shared" si="206"/>
        <v>0</v>
      </c>
      <c r="Z120" s="251">
        <f t="shared" si="206"/>
        <v>0</v>
      </c>
      <c r="AA120" s="251">
        <f t="shared" si="206"/>
        <v>0</v>
      </c>
      <c r="AB120" s="227">
        <f>SUM(P120:AA120)</f>
        <v>0</v>
      </c>
      <c r="AC120" s="83"/>
      <c r="AD120" s="85">
        <v>5.0000000000000001E-3</v>
      </c>
      <c r="AE120" s="86"/>
      <c r="AF120" s="49">
        <v>0.31</v>
      </c>
      <c r="AG120" s="55">
        <v>0</v>
      </c>
      <c r="AH120" s="62">
        <f>((SUM(AC120:AE120)*G120)*AF120)*0.00220462*(1-AG120)</f>
        <v>1.1731113712999999E-2</v>
      </c>
      <c r="AI120" s="226">
        <f>AI123*$AH120</f>
        <v>0</v>
      </c>
      <c r="AJ120" s="226">
        <f t="shared" ref="AJ120:AT120" si="207">AJ123*$AH120</f>
        <v>0</v>
      </c>
      <c r="AK120" s="226">
        <f t="shared" si="207"/>
        <v>0</v>
      </c>
      <c r="AL120" s="226">
        <f t="shared" si="207"/>
        <v>0</v>
      </c>
      <c r="AM120" s="226">
        <f t="shared" si="207"/>
        <v>0</v>
      </c>
      <c r="AN120" s="226">
        <f t="shared" si="207"/>
        <v>0</v>
      </c>
      <c r="AO120" s="226">
        <f t="shared" si="207"/>
        <v>0</v>
      </c>
      <c r="AP120" s="226">
        <f t="shared" si="207"/>
        <v>0</v>
      </c>
      <c r="AQ120" s="226">
        <f t="shared" si="207"/>
        <v>0</v>
      </c>
      <c r="AR120" s="226">
        <f t="shared" si="207"/>
        <v>0</v>
      </c>
      <c r="AS120" s="226">
        <f t="shared" si="207"/>
        <v>0</v>
      </c>
      <c r="AT120" s="226">
        <f t="shared" si="207"/>
        <v>0</v>
      </c>
      <c r="AU120" s="227">
        <f>SUM(AI120:AT120)</f>
        <v>0</v>
      </c>
      <c r="AV120" s="228">
        <f>AU120+AB120</f>
        <v>0</v>
      </c>
    </row>
    <row r="121" spans="1:48" ht="15.6" hidden="1">
      <c r="A121" s="89" t="s">
        <v>128</v>
      </c>
      <c r="B121" s="49" t="s">
        <v>52</v>
      </c>
      <c r="C121" s="49" t="s">
        <v>53</v>
      </c>
      <c r="D121" s="50" t="s">
        <v>125</v>
      </c>
      <c r="E121" s="50" t="s">
        <v>126</v>
      </c>
      <c r="F121" s="49">
        <v>2017</v>
      </c>
      <c r="G121" s="51">
        <v>245</v>
      </c>
      <c r="H121" s="51" t="s">
        <v>63</v>
      </c>
      <c r="I121" s="81"/>
      <c r="J121" s="82"/>
      <c r="K121" s="56">
        <v>3.22</v>
      </c>
      <c r="L121" s="49">
        <v>0.39</v>
      </c>
      <c r="M121" s="55">
        <v>0</v>
      </c>
      <c r="N121" s="56">
        <f>((K121*G121)*L121)*0.00220462*(1-M121)</f>
        <v>0.67829764002000015</v>
      </c>
      <c r="O121" s="80"/>
      <c r="P121" s="251">
        <f>P123*$N121*0.66667</f>
        <v>0</v>
      </c>
      <c r="Q121" s="251">
        <f>Q123*$N121*0.66667</f>
        <v>0</v>
      </c>
      <c r="R121" s="251">
        <f>R123*$N121*0.66667</f>
        <v>0</v>
      </c>
      <c r="S121" s="251">
        <f>S123*$N121*0.66667</f>
        <v>0</v>
      </c>
      <c r="T121" s="251">
        <f t="shared" ref="T121:AA121" si="208">T123*$N121*0.66667</f>
        <v>0</v>
      </c>
      <c r="U121" s="251">
        <f t="shared" si="208"/>
        <v>0</v>
      </c>
      <c r="V121" s="251">
        <f t="shared" si="208"/>
        <v>0</v>
      </c>
      <c r="W121" s="251">
        <f t="shared" si="208"/>
        <v>0</v>
      </c>
      <c r="X121" s="251">
        <f t="shared" si="208"/>
        <v>0</v>
      </c>
      <c r="Y121" s="251">
        <f t="shared" si="208"/>
        <v>0</v>
      </c>
      <c r="Z121" s="251">
        <f t="shared" si="208"/>
        <v>0</v>
      </c>
      <c r="AA121" s="251">
        <f t="shared" si="208"/>
        <v>0</v>
      </c>
      <c r="AB121" s="227">
        <f>SUM(P121:AA121)</f>
        <v>0</v>
      </c>
      <c r="AC121" s="83"/>
      <c r="AD121" s="60"/>
      <c r="AE121" s="84">
        <v>1.2999999999999999E-2</v>
      </c>
      <c r="AF121" s="49">
        <v>0.39</v>
      </c>
      <c r="AG121" s="55">
        <v>0</v>
      </c>
      <c r="AH121" s="62">
        <f>((SUM(AC121:AE121)*G121)*AF121)*0.00220462*(1-AG121)</f>
        <v>2.7384687330000001E-3</v>
      </c>
      <c r="AI121" s="226">
        <f>AI123*$AH121*0.66667</f>
        <v>0</v>
      </c>
      <c r="AJ121" s="226">
        <f t="shared" ref="AJ121:AT121" si="209">AJ123*$AH121*0.66667</f>
        <v>0</v>
      </c>
      <c r="AK121" s="226">
        <f t="shared" si="209"/>
        <v>0</v>
      </c>
      <c r="AL121" s="226">
        <f t="shared" si="209"/>
        <v>0</v>
      </c>
      <c r="AM121" s="226">
        <f t="shared" si="209"/>
        <v>0</v>
      </c>
      <c r="AN121" s="226">
        <f t="shared" si="209"/>
        <v>0</v>
      </c>
      <c r="AO121" s="226">
        <f t="shared" si="209"/>
        <v>0</v>
      </c>
      <c r="AP121" s="226">
        <f t="shared" si="209"/>
        <v>0</v>
      </c>
      <c r="AQ121" s="226">
        <f t="shared" si="209"/>
        <v>0</v>
      </c>
      <c r="AR121" s="226">
        <f t="shared" si="209"/>
        <v>0</v>
      </c>
      <c r="AS121" s="226">
        <f t="shared" si="209"/>
        <v>0</v>
      </c>
      <c r="AT121" s="226">
        <f t="shared" si="209"/>
        <v>0</v>
      </c>
      <c r="AU121" s="227">
        <f>SUM(AI121:AT121)</f>
        <v>0</v>
      </c>
      <c r="AV121" s="228">
        <f>AU121+AB121</f>
        <v>0</v>
      </c>
    </row>
    <row r="122" spans="1:48" ht="15.6" hidden="1">
      <c r="A122" s="89" t="s">
        <v>128</v>
      </c>
      <c r="B122" s="49" t="s">
        <v>52</v>
      </c>
      <c r="C122" s="49" t="s">
        <v>53</v>
      </c>
      <c r="D122" s="50" t="s">
        <v>125</v>
      </c>
      <c r="E122" s="50" t="s">
        <v>126</v>
      </c>
      <c r="F122" s="49">
        <v>2017</v>
      </c>
      <c r="G122" s="51">
        <v>245</v>
      </c>
      <c r="H122" s="51" t="s">
        <v>63</v>
      </c>
      <c r="I122" s="81"/>
      <c r="J122" s="82"/>
      <c r="K122" s="56">
        <v>3.22</v>
      </c>
      <c r="L122" s="49">
        <v>0.39</v>
      </c>
      <c r="M122" s="55">
        <v>0</v>
      </c>
      <c r="N122" s="56">
        <f>((K122*G122)*L122)*0.00220462*(1-M122)</f>
        <v>0.67829764002000015</v>
      </c>
      <c r="O122" s="80"/>
      <c r="P122" s="251">
        <f>P123*$N122*0.66667</f>
        <v>0</v>
      </c>
      <c r="Q122" s="251">
        <f>Q123*$N122*0.66667</f>
        <v>0</v>
      </c>
      <c r="R122" s="251">
        <f>R123*$N122*0.66667</f>
        <v>0</v>
      </c>
      <c r="S122" s="251">
        <f>S123*$N122*0.66667</f>
        <v>0</v>
      </c>
      <c r="T122" s="251">
        <f t="shared" ref="T122:AA122" si="210">T123*$N122*0.66667</f>
        <v>0</v>
      </c>
      <c r="U122" s="251">
        <f t="shared" si="210"/>
        <v>0</v>
      </c>
      <c r="V122" s="251">
        <f t="shared" si="210"/>
        <v>0</v>
      </c>
      <c r="W122" s="251">
        <f t="shared" si="210"/>
        <v>0</v>
      </c>
      <c r="X122" s="251">
        <f t="shared" si="210"/>
        <v>0</v>
      </c>
      <c r="Y122" s="251">
        <f t="shared" si="210"/>
        <v>0</v>
      </c>
      <c r="Z122" s="251">
        <f t="shared" si="210"/>
        <v>0</v>
      </c>
      <c r="AA122" s="251">
        <f t="shared" si="210"/>
        <v>0</v>
      </c>
      <c r="AB122" s="227">
        <f>SUM(P122:AA122)</f>
        <v>0</v>
      </c>
      <c r="AC122" s="83"/>
      <c r="AD122" s="60"/>
      <c r="AE122" s="84">
        <v>1.2999999999999999E-2</v>
      </c>
      <c r="AF122" s="49">
        <v>0.39</v>
      </c>
      <c r="AG122" s="55">
        <v>0</v>
      </c>
      <c r="AH122" s="62">
        <f>((SUM(AC122:AE122)*G122)*AF122)*0.00220462*(1-AG122)</f>
        <v>2.7384687330000001E-3</v>
      </c>
      <c r="AI122" s="226">
        <f>AI123*$AH122*0.66667</f>
        <v>0</v>
      </c>
      <c r="AJ122" s="226">
        <f t="shared" ref="AJ122:AT122" si="211">AJ123*$AH122*0.66667</f>
        <v>0</v>
      </c>
      <c r="AK122" s="226">
        <f t="shared" si="211"/>
        <v>0</v>
      </c>
      <c r="AL122" s="226">
        <f t="shared" si="211"/>
        <v>0</v>
      </c>
      <c r="AM122" s="226">
        <f t="shared" si="211"/>
        <v>0</v>
      </c>
      <c r="AN122" s="226">
        <f t="shared" si="211"/>
        <v>0</v>
      </c>
      <c r="AO122" s="226">
        <f t="shared" si="211"/>
        <v>0</v>
      </c>
      <c r="AP122" s="226">
        <f t="shared" si="211"/>
        <v>0</v>
      </c>
      <c r="AQ122" s="226">
        <f t="shared" si="211"/>
        <v>0</v>
      </c>
      <c r="AR122" s="226">
        <f t="shared" si="211"/>
        <v>0</v>
      </c>
      <c r="AS122" s="226">
        <f t="shared" si="211"/>
        <v>0</v>
      </c>
      <c r="AT122" s="226">
        <f t="shared" si="211"/>
        <v>0</v>
      </c>
      <c r="AU122" s="227">
        <f>SUM(AI122:AT122)</f>
        <v>0</v>
      </c>
      <c r="AV122" s="228">
        <f>AU122+AB122</f>
        <v>0</v>
      </c>
    </row>
    <row r="123" spans="1:48" ht="30" hidden="1">
      <c r="A123" s="64" t="s">
        <v>129</v>
      </c>
      <c r="B123" s="65"/>
      <c r="C123" s="65" t="s">
        <v>57</v>
      </c>
      <c r="D123" s="66">
        <v>0.66700000000000004</v>
      </c>
      <c r="E123" s="67"/>
      <c r="F123" s="65"/>
      <c r="G123" s="68"/>
      <c r="H123" s="68"/>
      <c r="I123" s="69"/>
      <c r="J123" s="70"/>
      <c r="K123" s="71"/>
      <c r="L123" s="65"/>
      <c r="M123" s="66"/>
      <c r="N123" s="72"/>
      <c r="O123" s="73" t="s">
        <v>58</v>
      </c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  <c r="AA123" s="252"/>
      <c r="AB123" s="230"/>
      <c r="AC123" s="71"/>
      <c r="AD123" s="76"/>
      <c r="AE123" s="76"/>
      <c r="AF123" s="65"/>
      <c r="AG123" s="66"/>
      <c r="AH123" s="77"/>
      <c r="AI123" s="229">
        <f t="shared" ref="AI123:AT123" si="212">P123</f>
        <v>0</v>
      </c>
      <c r="AJ123" s="229">
        <f t="shared" si="212"/>
        <v>0</v>
      </c>
      <c r="AK123" s="229">
        <f t="shared" si="212"/>
        <v>0</v>
      </c>
      <c r="AL123" s="229">
        <f t="shared" si="212"/>
        <v>0</v>
      </c>
      <c r="AM123" s="229">
        <f t="shared" si="212"/>
        <v>0</v>
      </c>
      <c r="AN123" s="229">
        <f t="shared" si="212"/>
        <v>0</v>
      </c>
      <c r="AO123" s="229">
        <f t="shared" si="212"/>
        <v>0</v>
      </c>
      <c r="AP123" s="229">
        <f t="shared" si="212"/>
        <v>0</v>
      </c>
      <c r="AQ123" s="229">
        <f t="shared" si="212"/>
        <v>0</v>
      </c>
      <c r="AR123" s="229">
        <f t="shared" si="212"/>
        <v>0</v>
      </c>
      <c r="AS123" s="229">
        <f t="shared" si="212"/>
        <v>0</v>
      </c>
      <c r="AT123" s="229">
        <f t="shared" si="212"/>
        <v>0</v>
      </c>
      <c r="AU123" s="230"/>
      <c r="AV123" s="231"/>
    </row>
    <row r="124" spans="1:48" ht="15.6">
      <c r="A124" s="90" t="s">
        <v>130</v>
      </c>
      <c r="B124" s="49" t="s">
        <v>49</v>
      </c>
      <c r="C124" s="50" t="s">
        <v>85</v>
      </c>
      <c r="D124" s="50" t="s">
        <v>123</v>
      </c>
      <c r="E124" s="50" t="s">
        <v>124</v>
      </c>
      <c r="F124" s="49">
        <v>2018</v>
      </c>
      <c r="G124" s="51">
        <v>3433</v>
      </c>
      <c r="H124" s="51">
        <v>4</v>
      </c>
      <c r="I124" s="79">
        <v>2027</v>
      </c>
      <c r="J124" s="53">
        <f>I124+2</f>
        <v>2029</v>
      </c>
      <c r="K124" s="54">
        <v>1.04</v>
      </c>
      <c r="L124" s="49">
        <v>0.31</v>
      </c>
      <c r="M124" s="55">
        <v>0</v>
      </c>
      <c r="N124" s="56">
        <f>((K124*G124)*L124)*0.00220462*(1-M124)</f>
        <v>2.4400716523040002</v>
      </c>
      <c r="O124" s="80"/>
      <c r="P124" s="251">
        <f>P128*$N124</f>
        <v>8540.2507830640006</v>
      </c>
      <c r="Q124" s="251">
        <f>Q128*$N124</f>
        <v>6100.1791307600006</v>
      </c>
      <c r="R124" s="251">
        <f>R128*$N124</f>
        <v>4880.1433046080001</v>
      </c>
      <c r="S124" s="251">
        <f>S128*$N124</f>
        <v>6100.1791307600006</v>
      </c>
      <c r="T124" s="251">
        <f t="shared" ref="T124:AA124" si="213">T128*$N124</f>
        <v>6710.1970438360004</v>
      </c>
      <c r="U124" s="251">
        <f t="shared" si="213"/>
        <v>7320.2149569120011</v>
      </c>
      <c r="V124" s="251">
        <f t="shared" si="213"/>
        <v>7320.2149569120011</v>
      </c>
      <c r="W124" s="251">
        <f t="shared" si="213"/>
        <v>7320.2149569120011</v>
      </c>
      <c r="X124" s="251">
        <f t="shared" si="213"/>
        <v>7320.2149569120011</v>
      </c>
      <c r="Y124" s="251">
        <f t="shared" si="213"/>
        <v>7320.2149569120011</v>
      </c>
      <c r="Z124" s="251">
        <f t="shared" si="213"/>
        <v>7320.2149569120011</v>
      </c>
      <c r="AA124" s="251">
        <f t="shared" si="213"/>
        <v>7320.2149569120011</v>
      </c>
      <c r="AB124" s="227">
        <f>SUM(P124:AA124)</f>
        <v>83572.454091412015</v>
      </c>
      <c r="AC124" s="54">
        <v>0.03</v>
      </c>
      <c r="AD124" s="85"/>
      <c r="AE124" s="86"/>
      <c r="AF124" s="49">
        <v>0.31</v>
      </c>
      <c r="AG124" s="55">
        <v>0.3</v>
      </c>
      <c r="AH124" s="62">
        <f>((SUM(AC124:AE124)*G124)*AF124)*0.00220462*(1-AG124)</f>
        <v>4.92706775946E-2</v>
      </c>
      <c r="AI124" s="226">
        <f>AI128*$AH124</f>
        <v>172.44737158109999</v>
      </c>
      <c r="AJ124" s="226">
        <f t="shared" ref="AJ124:AT124" si="214">AJ128*$AH124</f>
        <v>123.1766939865</v>
      </c>
      <c r="AK124" s="226">
        <f t="shared" si="214"/>
        <v>98.541355189200004</v>
      </c>
      <c r="AL124" s="226">
        <f t="shared" si="214"/>
        <v>123.1766939865</v>
      </c>
      <c r="AM124" s="226">
        <f t="shared" si="214"/>
        <v>135.49436338515</v>
      </c>
      <c r="AN124" s="226">
        <f t="shared" si="214"/>
        <v>147.81203278379999</v>
      </c>
      <c r="AO124" s="226">
        <f t="shared" si="214"/>
        <v>147.81203278379999</v>
      </c>
      <c r="AP124" s="226">
        <f t="shared" si="214"/>
        <v>147.81203278379999</v>
      </c>
      <c r="AQ124" s="226">
        <f t="shared" si="214"/>
        <v>147.81203278379999</v>
      </c>
      <c r="AR124" s="226">
        <f t="shared" si="214"/>
        <v>147.81203278379999</v>
      </c>
      <c r="AS124" s="226">
        <f t="shared" si="214"/>
        <v>147.81203278379999</v>
      </c>
      <c r="AT124" s="226">
        <f t="shared" si="214"/>
        <v>147.81203278379999</v>
      </c>
      <c r="AU124" s="227">
        <f>SUM(AI124:AT124)</f>
        <v>1687.5207076150502</v>
      </c>
      <c r="AV124" s="228">
        <f>AU124+AB124</f>
        <v>85259.97479902707</v>
      </c>
    </row>
    <row r="125" spans="1:48" ht="15.6">
      <c r="A125" s="90" t="s">
        <v>130</v>
      </c>
      <c r="B125" s="49" t="s">
        <v>49</v>
      </c>
      <c r="C125" s="50" t="s">
        <v>85</v>
      </c>
      <c r="D125" s="50" t="s">
        <v>123</v>
      </c>
      <c r="E125" s="50" t="s">
        <v>124</v>
      </c>
      <c r="F125" s="49">
        <v>2018</v>
      </c>
      <c r="G125" s="51">
        <v>3433</v>
      </c>
      <c r="H125" s="51">
        <v>4</v>
      </c>
      <c r="I125" s="79">
        <v>2027</v>
      </c>
      <c r="J125" s="53">
        <f>I125+2</f>
        <v>2029</v>
      </c>
      <c r="K125" s="54">
        <v>1.04</v>
      </c>
      <c r="L125" s="49">
        <v>0.31</v>
      </c>
      <c r="M125" s="55">
        <v>0</v>
      </c>
      <c r="N125" s="56">
        <f>((K125*G125)*L125)*0.00220462*(1-M125)</f>
        <v>2.4400716523040002</v>
      </c>
      <c r="O125" s="80"/>
      <c r="P125" s="251">
        <f>P128*$N125</f>
        <v>8540.2507830640006</v>
      </c>
      <c r="Q125" s="251">
        <f>Q128*$N125</f>
        <v>6100.1791307600006</v>
      </c>
      <c r="R125" s="251">
        <f>R128*$N125</f>
        <v>4880.1433046080001</v>
      </c>
      <c r="S125" s="251">
        <f>S128*$N125</f>
        <v>6100.1791307600006</v>
      </c>
      <c r="T125" s="251">
        <f t="shared" ref="T125:AA125" si="215">T128*$N125</f>
        <v>6710.1970438360004</v>
      </c>
      <c r="U125" s="251">
        <f t="shared" si="215"/>
        <v>7320.2149569120011</v>
      </c>
      <c r="V125" s="251">
        <f t="shared" si="215"/>
        <v>7320.2149569120011</v>
      </c>
      <c r="W125" s="251">
        <f t="shared" si="215"/>
        <v>7320.2149569120011</v>
      </c>
      <c r="X125" s="251">
        <f t="shared" si="215"/>
        <v>7320.2149569120011</v>
      </c>
      <c r="Y125" s="251">
        <f t="shared" si="215"/>
        <v>7320.2149569120011</v>
      </c>
      <c r="Z125" s="251">
        <f t="shared" si="215"/>
        <v>7320.2149569120011</v>
      </c>
      <c r="AA125" s="251">
        <f t="shared" si="215"/>
        <v>7320.2149569120011</v>
      </c>
      <c r="AB125" s="227">
        <f>SUM(P125:AA125)</f>
        <v>83572.454091412015</v>
      </c>
      <c r="AC125" s="54">
        <v>0.03</v>
      </c>
      <c r="AD125" s="85"/>
      <c r="AE125" s="86"/>
      <c r="AF125" s="49">
        <v>0.31</v>
      </c>
      <c r="AG125" s="55">
        <v>0.3</v>
      </c>
      <c r="AH125" s="62">
        <f>((SUM(AC125:AE125)*G125)*AF125)*0.00220462*(1-AG125)</f>
        <v>4.92706775946E-2</v>
      </c>
      <c r="AI125" s="226">
        <f>AI128*$AH125</f>
        <v>172.44737158109999</v>
      </c>
      <c r="AJ125" s="226">
        <f t="shared" ref="AJ125:AT125" si="216">AJ128*$AH125</f>
        <v>123.1766939865</v>
      </c>
      <c r="AK125" s="226">
        <f t="shared" si="216"/>
        <v>98.541355189200004</v>
      </c>
      <c r="AL125" s="226">
        <f t="shared" si="216"/>
        <v>123.1766939865</v>
      </c>
      <c r="AM125" s="226">
        <f t="shared" si="216"/>
        <v>135.49436338515</v>
      </c>
      <c r="AN125" s="226">
        <f t="shared" si="216"/>
        <v>147.81203278379999</v>
      </c>
      <c r="AO125" s="226">
        <f t="shared" si="216"/>
        <v>147.81203278379999</v>
      </c>
      <c r="AP125" s="226">
        <f t="shared" si="216"/>
        <v>147.81203278379999</v>
      </c>
      <c r="AQ125" s="226">
        <f t="shared" si="216"/>
        <v>147.81203278379999</v>
      </c>
      <c r="AR125" s="226">
        <f t="shared" si="216"/>
        <v>147.81203278379999</v>
      </c>
      <c r="AS125" s="226">
        <f t="shared" si="216"/>
        <v>147.81203278379999</v>
      </c>
      <c r="AT125" s="226">
        <f t="shared" si="216"/>
        <v>147.81203278379999</v>
      </c>
      <c r="AU125" s="227">
        <f>SUM(AI125:AT125)</f>
        <v>1687.5207076150502</v>
      </c>
      <c r="AV125" s="228">
        <f>AU125+AB125</f>
        <v>85259.97479902707</v>
      </c>
    </row>
    <row r="126" spans="1:48" ht="15.6">
      <c r="A126" s="90" t="s">
        <v>130</v>
      </c>
      <c r="B126" s="49" t="s">
        <v>52</v>
      </c>
      <c r="C126" s="49" t="s">
        <v>53</v>
      </c>
      <c r="D126" s="50" t="s">
        <v>125</v>
      </c>
      <c r="E126" s="50" t="s">
        <v>126</v>
      </c>
      <c r="F126" s="49">
        <v>2017</v>
      </c>
      <c r="G126" s="51">
        <v>245</v>
      </c>
      <c r="H126" s="51">
        <v>3</v>
      </c>
      <c r="I126" s="79">
        <v>2027</v>
      </c>
      <c r="J126" s="53">
        <f>I126+2</f>
        <v>2029</v>
      </c>
      <c r="K126" s="54">
        <v>3.22</v>
      </c>
      <c r="L126" s="49">
        <v>0.39</v>
      </c>
      <c r="M126" s="55">
        <v>0.1</v>
      </c>
      <c r="N126" s="56">
        <f>((K126*G126)*L126)*0.00220462*(1-M126)</f>
        <v>0.61046787601800012</v>
      </c>
      <c r="O126" s="80"/>
      <c r="P126" s="251">
        <f>P128*$N126*0.66667</f>
        <v>1424.4321661672207</v>
      </c>
      <c r="Q126" s="251">
        <f>Q128*$N126*0.66667</f>
        <v>1017.4515472623003</v>
      </c>
      <c r="R126" s="251">
        <f>R128*$N126*0.66667</f>
        <v>813.96123780984021</v>
      </c>
      <c r="S126" s="251">
        <f>S128*$N126*0.66667</f>
        <v>1017.4515472623003</v>
      </c>
      <c r="T126" s="251">
        <f t="shared" ref="T126:AA126" si="217">T128*$N126*0.66667</f>
        <v>1119.1967019885303</v>
      </c>
      <c r="U126" s="251">
        <f t="shared" si="217"/>
        <v>1220.9418567147604</v>
      </c>
      <c r="V126" s="251">
        <f t="shared" si="217"/>
        <v>1220.9418567147604</v>
      </c>
      <c r="W126" s="251">
        <f t="shared" si="217"/>
        <v>1220.9418567147604</v>
      </c>
      <c r="X126" s="251">
        <f t="shared" si="217"/>
        <v>1220.9418567147604</v>
      </c>
      <c r="Y126" s="251">
        <f t="shared" si="217"/>
        <v>1220.9418567147604</v>
      </c>
      <c r="Z126" s="251">
        <f t="shared" si="217"/>
        <v>1220.9418567147604</v>
      </c>
      <c r="AA126" s="251">
        <f t="shared" si="217"/>
        <v>1220.9418567147604</v>
      </c>
      <c r="AB126" s="227">
        <f>SUM(P126:AA126)</f>
        <v>13939.086197493514</v>
      </c>
      <c r="AC126" s="54">
        <v>7.0000000000000007E-2</v>
      </c>
      <c r="AD126" s="60"/>
      <c r="AE126" s="84"/>
      <c r="AF126" s="49">
        <v>0.39</v>
      </c>
      <c r="AG126" s="55">
        <v>0.3</v>
      </c>
      <c r="AH126" s="62">
        <f>((SUM(AC126:AE126)*G126)*AF126)*0.00220462*(1-AG126)</f>
        <v>1.0321920609000002E-2</v>
      </c>
      <c r="AI126" s="226">
        <f>AI128*$AH126*0.66667</f>
        <v>24.084601843407107</v>
      </c>
      <c r="AJ126" s="226">
        <f t="shared" ref="AJ126:AT126" si="218">AJ128*$AH126*0.66667</f>
        <v>17.203287031005075</v>
      </c>
      <c r="AK126" s="226">
        <f t="shared" si="218"/>
        <v>13.762629624804061</v>
      </c>
      <c r="AL126" s="226">
        <f t="shared" si="218"/>
        <v>17.203287031005075</v>
      </c>
      <c r="AM126" s="226">
        <f t="shared" si="218"/>
        <v>18.923615734105585</v>
      </c>
      <c r="AN126" s="226">
        <f t="shared" si="218"/>
        <v>20.643944437206091</v>
      </c>
      <c r="AO126" s="226">
        <f t="shared" si="218"/>
        <v>20.643944437206091</v>
      </c>
      <c r="AP126" s="226">
        <f t="shared" si="218"/>
        <v>20.643944437206091</v>
      </c>
      <c r="AQ126" s="226">
        <f t="shared" si="218"/>
        <v>20.643944437206091</v>
      </c>
      <c r="AR126" s="226">
        <f t="shared" si="218"/>
        <v>20.643944437206091</v>
      </c>
      <c r="AS126" s="226">
        <f t="shared" si="218"/>
        <v>20.643944437206091</v>
      </c>
      <c r="AT126" s="226">
        <f t="shared" si="218"/>
        <v>20.643944437206091</v>
      </c>
      <c r="AU126" s="227">
        <f>SUM(AI126:AT126)</f>
        <v>235.68503232476959</v>
      </c>
      <c r="AV126" s="228">
        <f>AU126+AB126</f>
        <v>14174.771229818283</v>
      </c>
    </row>
    <row r="127" spans="1:48" ht="15.6">
      <c r="A127" s="90" t="s">
        <v>130</v>
      </c>
      <c r="B127" s="49" t="s">
        <v>52</v>
      </c>
      <c r="C127" s="49" t="s">
        <v>53</v>
      </c>
      <c r="D127" s="50" t="s">
        <v>125</v>
      </c>
      <c r="E127" s="50" t="s">
        <v>126</v>
      </c>
      <c r="F127" s="49">
        <v>2017</v>
      </c>
      <c r="G127" s="51">
        <v>245</v>
      </c>
      <c r="H127" s="51">
        <v>3</v>
      </c>
      <c r="I127" s="79">
        <v>2027</v>
      </c>
      <c r="J127" s="53">
        <f>I127+2</f>
        <v>2029</v>
      </c>
      <c r="K127" s="54">
        <v>3.22</v>
      </c>
      <c r="L127" s="49">
        <v>0.39</v>
      </c>
      <c r="M127" s="55">
        <v>0.1</v>
      </c>
      <c r="N127" s="56">
        <f>((K127*G127)*L127)*0.00220462*(1-M127)</f>
        <v>0.61046787601800012</v>
      </c>
      <c r="O127" s="80"/>
      <c r="P127" s="251">
        <f>P128*$N127*0.66667</f>
        <v>1424.4321661672207</v>
      </c>
      <c r="Q127" s="251">
        <f>Q128*$N127*0.66667</f>
        <v>1017.4515472623003</v>
      </c>
      <c r="R127" s="251">
        <f>R128*$N127*0.66667</f>
        <v>813.96123780984021</v>
      </c>
      <c r="S127" s="251">
        <f>S128*$N127*0.66667</f>
        <v>1017.4515472623003</v>
      </c>
      <c r="T127" s="251">
        <f t="shared" ref="T127:AA127" si="219">T128*$N127*0.66667</f>
        <v>1119.1967019885303</v>
      </c>
      <c r="U127" s="251">
        <f t="shared" si="219"/>
        <v>1220.9418567147604</v>
      </c>
      <c r="V127" s="251">
        <f t="shared" si="219"/>
        <v>1220.9418567147604</v>
      </c>
      <c r="W127" s="251">
        <f t="shared" si="219"/>
        <v>1220.9418567147604</v>
      </c>
      <c r="X127" s="251">
        <f t="shared" si="219"/>
        <v>1220.9418567147604</v>
      </c>
      <c r="Y127" s="251">
        <f t="shared" si="219"/>
        <v>1220.9418567147604</v>
      </c>
      <c r="Z127" s="251">
        <f t="shared" si="219"/>
        <v>1220.9418567147604</v>
      </c>
      <c r="AA127" s="251">
        <f t="shared" si="219"/>
        <v>1220.9418567147604</v>
      </c>
      <c r="AB127" s="227">
        <f>SUM(P127:AA127)</f>
        <v>13939.086197493514</v>
      </c>
      <c r="AC127" s="54">
        <v>7.0000000000000007E-2</v>
      </c>
      <c r="AD127" s="60"/>
      <c r="AE127" s="84"/>
      <c r="AF127" s="49">
        <v>0.39</v>
      </c>
      <c r="AG127" s="55">
        <v>0.3</v>
      </c>
      <c r="AH127" s="62">
        <f>((SUM(AC127:AE127)*G127)*AF127)*0.00220462*(1-AG127)</f>
        <v>1.0321920609000002E-2</v>
      </c>
      <c r="AI127" s="226">
        <f>AI128*$AH127*0.66667</f>
        <v>24.084601843407107</v>
      </c>
      <c r="AJ127" s="226">
        <f t="shared" ref="AJ127:AT127" si="220">AJ128*$AH127*0.66667</f>
        <v>17.203287031005075</v>
      </c>
      <c r="AK127" s="226">
        <f t="shared" si="220"/>
        <v>13.762629624804061</v>
      </c>
      <c r="AL127" s="226">
        <f t="shared" si="220"/>
        <v>17.203287031005075</v>
      </c>
      <c r="AM127" s="226">
        <f t="shared" si="220"/>
        <v>18.923615734105585</v>
      </c>
      <c r="AN127" s="226">
        <f t="shared" si="220"/>
        <v>20.643944437206091</v>
      </c>
      <c r="AO127" s="226">
        <f t="shared" si="220"/>
        <v>20.643944437206091</v>
      </c>
      <c r="AP127" s="226">
        <f t="shared" si="220"/>
        <v>20.643944437206091</v>
      </c>
      <c r="AQ127" s="226">
        <f t="shared" si="220"/>
        <v>20.643944437206091</v>
      </c>
      <c r="AR127" s="226">
        <f t="shared" si="220"/>
        <v>20.643944437206091</v>
      </c>
      <c r="AS127" s="226">
        <f t="shared" si="220"/>
        <v>20.643944437206091</v>
      </c>
      <c r="AT127" s="226">
        <f t="shared" si="220"/>
        <v>20.643944437206091</v>
      </c>
      <c r="AU127" s="227">
        <f>SUM(AI127:AT127)</f>
        <v>235.68503232476959</v>
      </c>
      <c r="AV127" s="228">
        <f>AU127+AB127</f>
        <v>14174.771229818283</v>
      </c>
    </row>
    <row r="128" spans="1:48" ht="30">
      <c r="A128" s="64" t="s">
        <v>131</v>
      </c>
      <c r="B128" s="65"/>
      <c r="C128" s="65" t="s">
        <v>57</v>
      </c>
      <c r="D128" s="66">
        <v>0.66700000000000004</v>
      </c>
      <c r="E128" s="67"/>
      <c r="F128" s="65"/>
      <c r="G128" s="68"/>
      <c r="H128" s="68"/>
      <c r="I128" s="69"/>
      <c r="J128" s="70"/>
      <c r="K128" s="71"/>
      <c r="L128" s="65"/>
      <c r="M128" s="66"/>
      <c r="N128" s="72"/>
      <c r="O128" s="73" t="s">
        <v>58</v>
      </c>
      <c r="P128" s="229">
        <v>3500</v>
      </c>
      <c r="Q128" s="229">
        <v>2500</v>
      </c>
      <c r="R128" s="229">
        <v>2000</v>
      </c>
      <c r="S128" s="229">
        <v>2500</v>
      </c>
      <c r="T128" s="229">
        <v>2750</v>
      </c>
      <c r="U128" s="229">
        <v>3000</v>
      </c>
      <c r="V128" s="229">
        <v>3000</v>
      </c>
      <c r="W128" s="229">
        <v>3000</v>
      </c>
      <c r="X128" s="229">
        <v>3000</v>
      </c>
      <c r="Y128" s="229">
        <v>3000</v>
      </c>
      <c r="Z128" s="229">
        <v>3000</v>
      </c>
      <c r="AA128" s="229">
        <v>3000</v>
      </c>
      <c r="AB128" s="230"/>
      <c r="AC128" s="71"/>
      <c r="AD128" s="76"/>
      <c r="AE128" s="76"/>
      <c r="AF128" s="65"/>
      <c r="AG128" s="66"/>
      <c r="AH128" s="77"/>
      <c r="AI128" s="229">
        <f t="shared" ref="AI128:AT128" si="221">P128</f>
        <v>3500</v>
      </c>
      <c r="AJ128" s="229">
        <f t="shared" si="221"/>
        <v>2500</v>
      </c>
      <c r="AK128" s="229">
        <f t="shared" si="221"/>
        <v>2000</v>
      </c>
      <c r="AL128" s="229">
        <f t="shared" si="221"/>
        <v>2500</v>
      </c>
      <c r="AM128" s="229">
        <f t="shared" si="221"/>
        <v>2750</v>
      </c>
      <c r="AN128" s="229">
        <f t="shared" si="221"/>
        <v>3000</v>
      </c>
      <c r="AO128" s="229">
        <f t="shared" si="221"/>
        <v>3000</v>
      </c>
      <c r="AP128" s="229">
        <f t="shared" si="221"/>
        <v>3000</v>
      </c>
      <c r="AQ128" s="229">
        <f t="shared" si="221"/>
        <v>3000</v>
      </c>
      <c r="AR128" s="229">
        <f t="shared" si="221"/>
        <v>3000</v>
      </c>
      <c r="AS128" s="229">
        <f t="shared" si="221"/>
        <v>3000</v>
      </c>
      <c r="AT128" s="229">
        <f t="shared" si="221"/>
        <v>3000</v>
      </c>
      <c r="AU128" s="230"/>
      <c r="AV128" s="231"/>
    </row>
    <row r="129" spans="1:48" ht="15.6" hidden="1">
      <c r="A129" s="90" t="s">
        <v>132</v>
      </c>
      <c r="B129" s="49" t="s">
        <v>49</v>
      </c>
      <c r="C129" s="50" t="s">
        <v>85</v>
      </c>
      <c r="D129" s="50" t="s">
        <v>123</v>
      </c>
      <c r="E129" s="50" t="s">
        <v>124</v>
      </c>
      <c r="F129" s="49">
        <v>2018</v>
      </c>
      <c r="G129" s="51">
        <v>3433</v>
      </c>
      <c r="H129" s="51" t="s">
        <v>66</v>
      </c>
      <c r="I129" s="81"/>
      <c r="J129" s="82"/>
      <c r="K129" s="54">
        <v>1.04</v>
      </c>
      <c r="L129" s="49">
        <v>0.31</v>
      </c>
      <c r="M129" s="55">
        <v>0</v>
      </c>
      <c r="N129" s="56">
        <f>((K129*G129)*L129)*0.00220462*(1-M129)</f>
        <v>2.4400716523040002</v>
      </c>
      <c r="O129" s="80"/>
      <c r="P129" s="251">
        <f>P133*$N129</f>
        <v>0</v>
      </c>
      <c r="Q129" s="251">
        <f>Q133*$N129</f>
        <v>0</v>
      </c>
      <c r="R129" s="251">
        <f>R133*$N129</f>
        <v>0</v>
      </c>
      <c r="S129" s="251">
        <f>S133*$N129</f>
        <v>0</v>
      </c>
      <c r="T129" s="251">
        <f t="shared" ref="T129:AA129" si="222">T133*$N129</f>
        <v>0</v>
      </c>
      <c r="U129" s="251">
        <f t="shared" si="222"/>
        <v>0</v>
      </c>
      <c r="V129" s="251">
        <f t="shared" si="222"/>
        <v>0</v>
      </c>
      <c r="W129" s="251">
        <f t="shared" si="222"/>
        <v>0</v>
      </c>
      <c r="X129" s="251">
        <f t="shared" si="222"/>
        <v>0</v>
      </c>
      <c r="Y129" s="251">
        <f t="shared" si="222"/>
        <v>0</v>
      </c>
      <c r="Z129" s="251">
        <f t="shared" si="222"/>
        <v>0</v>
      </c>
      <c r="AA129" s="251">
        <f t="shared" si="222"/>
        <v>0</v>
      </c>
      <c r="AB129" s="227">
        <f>SUM(P129:AA129)</f>
        <v>0</v>
      </c>
      <c r="AC129" s="83"/>
      <c r="AD129" s="85">
        <v>5.0000000000000001E-3</v>
      </c>
      <c r="AE129" s="86"/>
      <c r="AF129" s="49">
        <v>0.31</v>
      </c>
      <c r="AG129" s="55">
        <v>0</v>
      </c>
      <c r="AH129" s="62">
        <f>((SUM(AC129:AE129)*G129)*AF129)*0.00220462*(1-AG129)</f>
        <v>1.1731113712999999E-2</v>
      </c>
      <c r="AI129" s="226">
        <f>AI133*$AH129</f>
        <v>0</v>
      </c>
      <c r="AJ129" s="226">
        <f t="shared" ref="AJ129:AT129" si="223">AJ133*$AH129</f>
        <v>0</v>
      </c>
      <c r="AK129" s="226">
        <f t="shared" si="223"/>
        <v>0</v>
      </c>
      <c r="AL129" s="226">
        <f t="shared" si="223"/>
        <v>0</v>
      </c>
      <c r="AM129" s="226">
        <f t="shared" si="223"/>
        <v>0</v>
      </c>
      <c r="AN129" s="226">
        <f t="shared" si="223"/>
        <v>0</v>
      </c>
      <c r="AO129" s="226">
        <f t="shared" si="223"/>
        <v>0</v>
      </c>
      <c r="AP129" s="226">
        <f t="shared" si="223"/>
        <v>0</v>
      </c>
      <c r="AQ129" s="226">
        <f t="shared" si="223"/>
        <v>0</v>
      </c>
      <c r="AR129" s="226">
        <f t="shared" si="223"/>
        <v>0</v>
      </c>
      <c r="AS129" s="226">
        <f t="shared" si="223"/>
        <v>0</v>
      </c>
      <c r="AT129" s="226">
        <f t="shared" si="223"/>
        <v>0</v>
      </c>
      <c r="AU129" s="227">
        <f>SUM(AI129:AT129)</f>
        <v>0</v>
      </c>
      <c r="AV129" s="228">
        <f>AU129+AB129</f>
        <v>0</v>
      </c>
    </row>
    <row r="130" spans="1:48" ht="15.6" hidden="1">
      <c r="A130" s="90" t="s">
        <v>132</v>
      </c>
      <c r="B130" s="49" t="s">
        <v>49</v>
      </c>
      <c r="C130" s="50" t="s">
        <v>85</v>
      </c>
      <c r="D130" s="50" t="s">
        <v>123</v>
      </c>
      <c r="E130" s="50" t="s">
        <v>124</v>
      </c>
      <c r="F130" s="49">
        <v>2018</v>
      </c>
      <c r="G130" s="51">
        <v>3433</v>
      </c>
      <c r="H130" s="51" t="s">
        <v>66</v>
      </c>
      <c r="I130" s="81"/>
      <c r="J130" s="82"/>
      <c r="K130" s="54">
        <v>1.04</v>
      </c>
      <c r="L130" s="49">
        <v>0.31</v>
      </c>
      <c r="M130" s="55">
        <v>0</v>
      </c>
      <c r="N130" s="56">
        <f>((K130*G130)*L130)*0.00220462*(1-M130)</f>
        <v>2.4400716523040002</v>
      </c>
      <c r="O130" s="80"/>
      <c r="P130" s="251">
        <f>P133*$N130</f>
        <v>0</v>
      </c>
      <c r="Q130" s="251">
        <f>Q133*$N130</f>
        <v>0</v>
      </c>
      <c r="R130" s="251">
        <f>R133*$N130</f>
        <v>0</v>
      </c>
      <c r="S130" s="251">
        <f>S133*$N130</f>
        <v>0</v>
      </c>
      <c r="T130" s="251">
        <f t="shared" ref="T130:AA130" si="224">T133*$N130</f>
        <v>0</v>
      </c>
      <c r="U130" s="251">
        <f t="shared" si="224"/>
        <v>0</v>
      </c>
      <c r="V130" s="251">
        <f t="shared" si="224"/>
        <v>0</v>
      </c>
      <c r="W130" s="251">
        <f t="shared" si="224"/>
        <v>0</v>
      </c>
      <c r="X130" s="251">
        <f t="shared" si="224"/>
        <v>0</v>
      </c>
      <c r="Y130" s="251">
        <f t="shared" si="224"/>
        <v>0</v>
      </c>
      <c r="Z130" s="251">
        <f t="shared" si="224"/>
        <v>0</v>
      </c>
      <c r="AA130" s="251">
        <f t="shared" si="224"/>
        <v>0</v>
      </c>
      <c r="AB130" s="227">
        <f>SUM(P130:AA130)</f>
        <v>0</v>
      </c>
      <c r="AC130" s="83"/>
      <c r="AD130" s="85">
        <v>5.0000000000000001E-3</v>
      </c>
      <c r="AE130" s="86"/>
      <c r="AF130" s="49">
        <v>0.31</v>
      </c>
      <c r="AG130" s="55">
        <v>0</v>
      </c>
      <c r="AH130" s="62">
        <f>((SUM(AC130:AE130)*G130)*AF130)*0.00220462*(1-AG130)</f>
        <v>1.1731113712999999E-2</v>
      </c>
      <c r="AI130" s="226">
        <f>AI133*$AH130</f>
        <v>0</v>
      </c>
      <c r="AJ130" s="226">
        <f t="shared" ref="AJ130:AT130" si="225">AJ133*$AH130</f>
        <v>0</v>
      </c>
      <c r="AK130" s="226">
        <f t="shared" si="225"/>
        <v>0</v>
      </c>
      <c r="AL130" s="226">
        <f t="shared" si="225"/>
        <v>0</v>
      </c>
      <c r="AM130" s="226">
        <f t="shared" si="225"/>
        <v>0</v>
      </c>
      <c r="AN130" s="226">
        <f t="shared" si="225"/>
        <v>0</v>
      </c>
      <c r="AO130" s="226">
        <f t="shared" si="225"/>
        <v>0</v>
      </c>
      <c r="AP130" s="226">
        <f t="shared" si="225"/>
        <v>0</v>
      </c>
      <c r="AQ130" s="226">
        <f t="shared" si="225"/>
        <v>0</v>
      </c>
      <c r="AR130" s="226">
        <f t="shared" si="225"/>
        <v>0</v>
      </c>
      <c r="AS130" s="226">
        <f t="shared" si="225"/>
        <v>0</v>
      </c>
      <c r="AT130" s="226">
        <f t="shared" si="225"/>
        <v>0</v>
      </c>
      <c r="AU130" s="227">
        <f>SUM(AI130:AT130)</f>
        <v>0</v>
      </c>
      <c r="AV130" s="228">
        <f>AU130+AB130</f>
        <v>0</v>
      </c>
    </row>
    <row r="131" spans="1:48" ht="15.6" hidden="1">
      <c r="A131" s="90" t="s">
        <v>132</v>
      </c>
      <c r="B131" s="49" t="s">
        <v>52</v>
      </c>
      <c r="C131" s="49" t="s">
        <v>53</v>
      </c>
      <c r="D131" s="50" t="s">
        <v>125</v>
      </c>
      <c r="E131" s="50" t="s">
        <v>126</v>
      </c>
      <c r="F131" s="49">
        <v>2017</v>
      </c>
      <c r="G131" s="51">
        <v>245</v>
      </c>
      <c r="H131" s="51" t="s">
        <v>63</v>
      </c>
      <c r="I131" s="81"/>
      <c r="J131" s="82"/>
      <c r="K131" s="56">
        <v>3.22</v>
      </c>
      <c r="L131" s="49">
        <v>0.39</v>
      </c>
      <c r="M131" s="55">
        <v>0</v>
      </c>
      <c r="N131" s="56">
        <f>((K131*G131)*L131)*0.00220462*(1-M131)</f>
        <v>0.67829764002000015</v>
      </c>
      <c r="O131" s="80"/>
      <c r="P131" s="251">
        <f>P133*$N131*0.66667</f>
        <v>0</v>
      </c>
      <c r="Q131" s="251">
        <f>Q133*$N131*0.66667</f>
        <v>0</v>
      </c>
      <c r="R131" s="251">
        <f>R133*$N131*0.66667</f>
        <v>0</v>
      </c>
      <c r="S131" s="251">
        <f>S133*$N131*0.66667</f>
        <v>0</v>
      </c>
      <c r="T131" s="251">
        <f t="shared" ref="T131:AA131" si="226">T133*$N131*0.66667</f>
        <v>0</v>
      </c>
      <c r="U131" s="251">
        <f t="shared" si="226"/>
        <v>0</v>
      </c>
      <c r="V131" s="251">
        <f t="shared" si="226"/>
        <v>0</v>
      </c>
      <c r="W131" s="251">
        <f t="shared" si="226"/>
        <v>0</v>
      </c>
      <c r="X131" s="251">
        <f t="shared" si="226"/>
        <v>0</v>
      </c>
      <c r="Y131" s="251">
        <f t="shared" si="226"/>
        <v>0</v>
      </c>
      <c r="Z131" s="251">
        <f t="shared" si="226"/>
        <v>0</v>
      </c>
      <c r="AA131" s="251">
        <f t="shared" si="226"/>
        <v>0</v>
      </c>
      <c r="AB131" s="227">
        <f>SUM(P131:AA131)</f>
        <v>0</v>
      </c>
      <c r="AC131" s="83"/>
      <c r="AD131" s="60"/>
      <c r="AE131" s="84">
        <v>1.2999999999999999E-2</v>
      </c>
      <c r="AF131" s="49">
        <v>0.39</v>
      </c>
      <c r="AG131" s="55">
        <v>0</v>
      </c>
      <c r="AH131" s="62">
        <f>((SUM(AC131:AE131)*G131)*AF131)*0.00220462*(1-AG131)</f>
        <v>2.7384687330000001E-3</v>
      </c>
      <c r="AI131" s="226">
        <f>AI133*$AH131*0.66667</f>
        <v>0</v>
      </c>
      <c r="AJ131" s="226">
        <f t="shared" ref="AJ131:AT131" si="227">AJ133*$AH131*0.66667</f>
        <v>0</v>
      </c>
      <c r="AK131" s="226">
        <f t="shared" si="227"/>
        <v>0</v>
      </c>
      <c r="AL131" s="226">
        <f t="shared" si="227"/>
        <v>0</v>
      </c>
      <c r="AM131" s="226">
        <f t="shared" si="227"/>
        <v>0</v>
      </c>
      <c r="AN131" s="226">
        <f t="shared" si="227"/>
        <v>0</v>
      </c>
      <c r="AO131" s="226">
        <f t="shared" si="227"/>
        <v>0</v>
      </c>
      <c r="AP131" s="226">
        <f t="shared" si="227"/>
        <v>0</v>
      </c>
      <c r="AQ131" s="226">
        <f t="shared" si="227"/>
        <v>0</v>
      </c>
      <c r="AR131" s="226">
        <f t="shared" si="227"/>
        <v>0</v>
      </c>
      <c r="AS131" s="226">
        <f t="shared" si="227"/>
        <v>0</v>
      </c>
      <c r="AT131" s="226">
        <f t="shared" si="227"/>
        <v>0</v>
      </c>
      <c r="AU131" s="227">
        <f>SUM(AI131:AT131)</f>
        <v>0</v>
      </c>
      <c r="AV131" s="228">
        <f>AU131+AB131</f>
        <v>0</v>
      </c>
    </row>
    <row r="132" spans="1:48" ht="15.6" hidden="1">
      <c r="A132" s="90" t="s">
        <v>132</v>
      </c>
      <c r="B132" s="49" t="s">
        <v>52</v>
      </c>
      <c r="C132" s="49" t="s">
        <v>53</v>
      </c>
      <c r="D132" s="50" t="s">
        <v>125</v>
      </c>
      <c r="E132" s="50" t="s">
        <v>126</v>
      </c>
      <c r="F132" s="49">
        <v>2017</v>
      </c>
      <c r="G132" s="51">
        <v>245</v>
      </c>
      <c r="H132" s="51" t="s">
        <v>63</v>
      </c>
      <c r="I132" s="81"/>
      <c r="J132" s="82"/>
      <c r="K132" s="56">
        <v>3.22</v>
      </c>
      <c r="L132" s="49">
        <v>0.39</v>
      </c>
      <c r="M132" s="55">
        <v>0</v>
      </c>
      <c r="N132" s="56">
        <f>((K132*G132)*L132)*0.00220462*(1-M132)</f>
        <v>0.67829764002000015</v>
      </c>
      <c r="O132" s="80"/>
      <c r="P132" s="251">
        <f>P133*$N132*0.66667</f>
        <v>0</v>
      </c>
      <c r="Q132" s="251">
        <f>Q133*$N132*0.66667</f>
        <v>0</v>
      </c>
      <c r="R132" s="251">
        <f>R133*$N132*0.66667</f>
        <v>0</v>
      </c>
      <c r="S132" s="251">
        <f>S133*$N132*0.66667</f>
        <v>0</v>
      </c>
      <c r="T132" s="251">
        <f t="shared" ref="T132:AA132" si="228">T133*$N132*0.66667</f>
        <v>0</v>
      </c>
      <c r="U132" s="251">
        <f t="shared" si="228"/>
        <v>0</v>
      </c>
      <c r="V132" s="251">
        <f t="shared" si="228"/>
        <v>0</v>
      </c>
      <c r="W132" s="251">
        <f t="shared" si="228"/>
        <v>0</v>
      </c>
      <c r="X132" s="251">
        <f t="shared" si="228"/>
        <v>0</v>
      </c>
      <c r="Y132" s="251">
        <f t="shared" si="228"/>
        <v>0</v>
      </c>
      <c r="Z132" s="251">
        <f t="shared" si="228"/>
        <v>0</v>
      </c>
      <c r="AA132" s="251">
        <f t="shared" si="228"/>
        <v>0</v>
      </c>
      <c r="AB132" s="227">
        <f>SUM(P132:AA132)</f>
        <v>0</v>
      </c>
      <c r="AC132" s="83"/>
      <c r="AD132" s="60"/>
      <c r="AE132" s="84">
        <v>1.2999999999999999E-2</v>
      </c>
      <c r="AF132" s="49">
        <v>0.39</v>
      </c>
      <c r="AG132" s="55">
        <v>0</v>
      </c>
      <c r="AH132" s="62">
        <f>((SUM(AC132:AE132)*G132)*AF132)*0.00220462*(1-AG132)</f>
        <v>2.7384687330000001E-3</v>
      </c>
      <c r="AI132" s="226">
        <f>AI133*$AH132*0.66667</f>
        <v>0</v>
      </c>
      <c r="AJ132" s="226">
        <f t="shared" ref="AJ132:AT132" si="229">AJ133*$AH132*0.66667</f>
        <v>0</v>
      </c>
      <c r="AK132" s="226">
        <f t="shared" si="229"/>
        <v>0</v>
      </c>
      <c r="AL132" s="226">
        <f t="shared" si="229"/>
        <v>0</v>
      </c>
      <c r="AM132" s="226">
        <f t="shared" si="229"/>
        <v>0</v>
      </c>
      <c r="AN132" s="226">
        <f t="shared" si="229"/>
        <v>0</v>
      </c>
      <c r="AO132" s="226">
        <f t="shared" si="229"/>
        <v>0</v>
      </c>
      <c r="AP132" s="226">
        <f t="shared" si="229"/>
        <v>0</v>
      </c>
      <c r="AQ132" s="226">
        <f t="shared" si="229"/>
        <v>0</v>
      </c>
      <c r="AR132" s="226">
        <f t="shared" si="229"/>
        <v>0</v>
      </c>
      <c r="AS132" s="226">
        <f t="shared" si="229"/>
        <v>0</v>
      </c>
      <c r="AT132" s="226">
        <f t="shared" si="229"/>
        <v>0</v>
      </c>
      <c r="AU132" s="227">
        <f>SUM(AI132:AT132)</f>
        <v>0</v>
      </c>
      <c r="AV132" s="228">
        <f>AU132+AB132</f>
        <v>0</v>
      </c>
    </row>
    <row r="133" spans="1:48" ht="30" hidden="1">
      <c r="A133" s="64" t="s">
        <v>133</v>
      </c>
      <c r="B133" s="65"/>
      <c r="C133" s="65" t="s">
        <v>57</v>
      </c>
      <c r="D133" s="66">
        <v>0.66700000000000004</v>
      </c>
      <c r="E133" s="67"/>
      <c r="F133" s="65"/>
      <c r="G133" s="68"/>
      <c r="H133" s="68"/>
      <c r="I133" s="69"/>
      <c r="J133" s="70"/>
      <c r="K133" s="71"/>
      <c r="L133" s="65"/>
      <c r="M133" s="66"/>
      <c r="N133" s="72"/>
      <c r="O133" s="73" t="s">
        <v>58</v>
      </c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30"/>
      <c r="AC133" s="71"/>
      <c r="AD133" s="76"/>
      <c r="AE133" s="76"/>
      <c r="AF133" s="65"/>
      <c r="AG133" s="66"/>
      <c r="AH133" s="77"/>
      <c r="AI133" s="229">
        <f t="shared" ref="AI133:AT133" si="230">P133</f>
        <v>0</v>
      </c>
      <c r="AJ133" s="229">
        <f t="shared" si="230"/>
        <v>0</v>
      </c>
      <c r="AK133" s="229">
        <f t="shared" si="230"/>
        <v>0</v>
      </c>
      <c r="AL133" s="229">
        <f t="shared" si="230"/>
        <v>0</v>
      </c>
      <c r="AM133" s="229">
        <f t="shared" si="230"/>
        <v>0</v>
      </c>
      <c r="AN133" s="229">
        <f t="shared" si="230"/>
        <v>0</v>
      </c>
      <c r="AO133" s="229">
        <f t="shared" si="230"/>
        <v>0</v>
      </c>
      <c r="AP133" s="229">
        <f t="shared" si="230"/>
        <v>0</v>
      </c>
      <c r="AQ133" s="229">
        <f t="shared" si="230"/>
        <v>0</v>
      </c>
      <c r="AR133" s="229">
        <f t="shared" si="230"/>
        <v>0</v>
      </c>
      <c r="AS133" s="229">
        <f t="shared" si="230"/>
        <v>0</v>
      </c>
      <c r="AT133" s="229">
        <f t="shared" si="230"/>
        <v>0</v>
      </c>
      <c r="AU133" s="230"/>
      <c r="AV133" s="231"/>
    </row>
    <row r="134" spans="1:48" ht="15.6">
      <c r="A134" s="48" t="s">
        <v>134</v>
      </c>
      <c r="B134" s="49" t="s">
        <v>49</v>
      </c>
      <c r="C134" s="50" t="s">
        <v>85</v>
      </c>
      <c r="D134" s="50" t="s">
        <v>123</v>
      </c>
      <c r="E134" s="50" t="s">
        <v>124</v>
      </c>
      <c r="F134" s="49">
        <v>2018</v>
      </c>
      <c r="G134" s="51">
        <v>3433</v>
      </c>
      <c r="H134" s="51">
        <v>4</v>
      </c>
      <c r="I134" s="79">
        <v>2027</v>
      </c>
      <c r="J134" s="53">
        <f>I134+2</f>
        <v>2029</v>
      </c>
      <c r="K134" s="54">
        <v>1.04</v>
      </c>
      <c r="L134" s="49">
        <v>0.31</v>
      </c>
      <c r="M134" s="55">
        <v>0</v>
      </c>
      <c r="N134" s="56">
        <f>((K134*G134)*L134)*0.00220462*(1-M134)</f>
        <v>2.4400716523040002</v>
      </c>
      <c r="O134" s="80"/>
      <c r="P134" s="251">
        <f>P138*$N134</f>
        <v>7320.2149569120011</v>
      </c>
      <c r="Q134" s="251">
        <f>Q138*$N134</f>
        <v>6100.1791307600006</v>
      </c>
      <c r="R134" s="251">
        <f>R138*$N134</f>
        <v>7320.2149569120011</v>
      </c>
      <c r="S134" s="251">
        <f>S138*$N134</f>
        <v>6100.1791307600006</v>
      </c>
      <c r="T134" s="251">
        <f t="shared" ref="T134:AA134" si="231">T138*$N134</f>
        <v>6710.1970438360004</v>
      </c>
      <c r="U134" s="251">
        <f t="shared" si="231"/>
        <v>7320.2149569120011</v>
      </c>
      <c r="V134" s="251">
        <f t="shared" si="231"/>
        <v>7320.2149569120011</v>
      </c>
      <c r="W134" s="251">
        <f t="shared" si="231"/>
        <v>7320.2149569120011</v>
      </c>
      <c r="X134" s="251">
        <f t="shared" si="231"/>
        <v>7320.2149569120011</v>
      </c>
      <c r="Y134" s="251">
        <f t="shared" si="231"/>
        <v>7320.2149569120011</v>
      </c>
      <c r="Z134" s="251">
        <f t="shared" si="231"/>
        <v>7320.2149569120011</v>
      </c>
      <c r="AA134" s="251">
        <f t="shared" si="231"/>
        <v>7320.2149569120011</v>
      </c>
      <c r="AB134" s="227">
        <f>SUM(P134:AA134)</f>
        <v>84792.489917564031</v>
      </c>
      <c r="AC134" s="54">
        <v>0.03</v>
      </c>
      <c r="AD134" s="85"/>
      <c r="AE134" s="86"/>
      <c r="AF134" s="49">
        <v>0.31</v>
      </c>
      <c r="AG134" s="55">
        <v>0.3</v>
      </c>
      <c r="AH134" s="62">
        <f>((SUM(AC134:AE134)*G134)*AF134)*0.00220462*(1-AG134)</f>
        <v>4.92706775946E-2</v>
      </c>
      <c r="AI134" s="226">
        <f>AI138*$AH134</f>
        <v>147.81203278379999</v>
      </c>
      <c r="AJ134" s="226">
        <f t="shared" ref="AJ134:AT134" si="232">AJ138*$AH134</f>
        <v>123.1766939865</v>
      </c>
      <c r="AK134" s="226">
        <f t="shared" si="232"/>
        <v>147.81203278379999</v>
      </c>
      <c r="AL134" s="226">
        <f t="shared" si="232"/>
        <v>123.1766939865</v>
      </c>
      <c r="AM134" s="226">
        <f t="shared" si="232"/>
        <v>135.49436338515</v>
      </c>
      <c r="AN134" s="226">
        <f t="shared" si="232"/>
        <v>147.81203278379999</v>
      </c>
      <c r="AO134" s="226">
        <f t="shared" si="232"/>
        <v>147.81203278379999</v>
      </c>
      <c r="AP134" s="226">
        <f t="shared" si="232"/>
        <v>147.81203278379999</v>
      </c>
      <c r="AQ134" s="226">
        <f t="shared" si="232"/>
        <v>147.81203278379999</v>
      </c>
      <c r="AR134" s="226">
        <f t="shared" si="232"/>
        <v>147.81203278379999</v>
      </c>
      <c r="AS134" s="226">
        <f t="shared" si="232"/>
        <v>147.81203278379999</v>
      </c>
      <c r="AT134" s="226">
        <f t="shared" si="232"/>
        <v>147.81203278379999</v>
      </c>
      <c r="AU134" s="227">
        <f>SUM(AI134:AT134)</f>
        <v>1712.1560464123502</v>
      </c>
      <c r="AV134" s="228">
        <f>AU134+AB134</f>
        <v>86504.645963976378</v>
      </c>
    </row>
    <row r="135" spans="1:48" ht="15.6">
      <c r="A135" s="48" t="s">
        <v>134</v>
      </c>
      <c r="B135" s="49" t="s">
        <v>49</v>
      </c>
      <c r="C135" s="50" t="s">
        <v>85</v>
      </c>
      <c r="D135" s="50" t="s">
        <v>123</v>
      </c>
      <c r="E135" s="50" t="s">
        <v>124</v>
      </c>
      <c r="F135" s="49">
        <v>2018</v>
      </c>
      <c r="G135" s="51">
        <v>3433</v>
      </c>
      <c r="H135" s="51">
        <v>4</v>
      </c>
      <c r="I135" s="79">
        <v>2027</v>
      </c>
      <c r="J135" s="53">
        <f>I135+2</f>
        <v>2029</v>
      </c>
      <c r="K135" s="54">
        <v>1.04</v>
      </c>
      <c r="L135" s="49">
        <v>0.31</v>
      </c>
      <c r="M135" s="55">
        <v>0</v>
      </c>
      <c r="N135" s="56">
        <f>((K135*G135)*L135)*0.00220462*(1-M135)</f>
        <v>2.4400716523040002</v>
      </c>
      <c r="O135" s="80"/>
      <c r="P135" s="251">
        <f>P138*$N135</f>
        <v>7320.2149569120011</v>
      </c>
      <c r="Q135" s="251">
        <f>Q138*$N135</f>
        <v>6100.1791307600006</v>
      </c>
      <c r="R135" s="251">
        <f>R138*$N135</f>
        <v>7320.2149569120011</v>
      </c>
      <c r="S135" s="251">
        <f>S138*$N135</f>
        <v>6100.1791307600006</v>
      </c>
      <c r="T135" s="251">
        <f t="shared" ref="T135:AA135" si="233">T138*$N135</f>
        <v>6710.1970438360004</v>
      </c>
      <c r="U135" s="251">
        <f t="shared" si="233"/>
        <v>7320.2149569120011</v>
      </c>
      <c r="V135" s="251">
        <f t="shared" si="233"/>
        <v>7320.2149569120011</v>
      </c>
      <c r="W135" s="251">
        <f t="shared" si="233"/>
        <v>7320.2149569120011</v>
      </c>
      <c r="X135" s="251">
        <f t="shared" si="233"/>
        <v>7320.2149569120011</v>
      </c>
      <c r="Y135" s="251">
        <f t="shared" si="233"/>
        <v>7320.2149569120011</v>
      </c>
      <c r="Z135" s="251">
        <f t="shared" si="233"/>
        <v>7320.2149569120011</v>
      </c>
      <c r="AA135" s="251">
        <f t="shared" si="233"/>
        <v>7320.2149569120011</v>
      </c>
      <c r="AB135" s="227">
        <f>SUM(P135:AA135)</f>
        <v>84792.489917564031</v>
      </c>
      <c r="AC135" s="54">
        <v>0.03</v>
      </c>
      <c r="AD135" s="85"/>
      <c r="AE135" s="86"/>
      <c r="AF135" s="49">
        <v>0.31</v>
      </c>
      <c r="AG135" s="55">
        <v>0.3</v>
      </c>
      <c r="AH135" s="62">
        <f>((SUM(AC135:AE135)*G135)*AF135)*0.00220462*(1-AG135)</f>
        <v>4.92706775946E-2</v>
      </c>
      <c r="AI135" s="226">
        <f>AI138*$AH135</f>
        <v>147.81203278379999</v>
      </c>
      <c r="AJ135" s="226">
        <f t="shared" ref="AJ135:AT135" si="234">AJ138*$AH135</f>
        <v>123.1766939865</v>
      </c>
      <c r="AK135" s="226">
        <f t="shared" si="234"/>
        <v>147.81203278379999</v>
      </c>
      <c r="AL135" s="226">
        <f t="shared" si="234"/>
        <v>123.1766939865</v>
      </c>
      <c r="AM135" s="226">
        <f t="shared" si="234"/>
        <v>135.49436338515</v>
      </c>
      <c r="AN135" s="226">
        <f t="shared" si="234"/>
        <v>147.81203278379999</v>
      </c>
      <c r="AO135" s="226">
        <f t="shared" si="234"/>
        <v>147.81203278379999</v>
      </c>
      <c r="AP135" s="226">
        <f t="shared" si="234"/>
        <v>147.81203278379999</v>
      </c>
      <c r="AQ135" s="226">
        <f t="shared" si="234"/>
        <v>147.81203278379999</v>
      </c>
      <c r="AR135" s="226">
        <f t="shared" si="234"/>
        <v>147.81203278379999</v>
      </c>
      <c r="AS135" s="226">
        <f t="shared" si="234"/>
        <v>147.81203278379999</v>
      </c>
      <c r="AT135" s="226">
        <f t="shared" si="234"/>
        <v>147.81203278379999</v>
      </c>
      <c r="AU135" s="227">
        <f>SUM(AI135:AT135)</f>
        <v>1712.1560464123502</v>
      </c>
      <c r="AV135" s="228">
        <f>AU135+AB135</f>
        <v>86504.645963976378</v>
      </c>
    </row>
    <row r="136" spans="1:48" ht="15.6">
      <c r="A136" s="48" t="s">
        <v>134</v>
      </c>
      <c r="B136" s="49" t="s">
        <v>52</v>
      </c>
      <c r="C136" s="49" t="s">
        <v>53</v>
      </c>
      <c r="D136" s="50" t="s">
        <v>125</v>
      </c>
      <c r="E136" s="50" t="s">
        <v>126</v>
      </c>
      <c r="F136" s="49">
        <v>2017</v>
      </c>
      <c r="G136" s="51">
        <v>245</v>
      </c>
      <c r="H136" s="51">
        <v>3</v>
      </c>
      <c r="I136" s="79">
        <v>2027</v>
      </c>
      <c r="J136" s="53">
        <f>I136+2</f>
        <v>2029</v>
      </c>
      <c r="K136" s="54">
        <v>3.22</v>
      </c>
      <c r="L136" s="49">
        <v>0.39</v>
      </c>
      <c r="M136" s="55">
        <v>0.1</v>
      </c>
      <c r="N136" s="56">
        <f>((K136*G136)*L136)*0.00220462*(1-M136)</f>
        <v>0.61046787601800012</v>
      </c>
      <c r="O136" s="80"/>
      <c r="P136" s="251">
        <f>P138*$N136*0.66667</f>
        <v>1220.9418567147604</v>
      </c>
      <c r="Q136" s="251">
        <f>Q138*$N136*0.66667</f>
        <v>1017.4515472623003</v>
      </c>
      <c r="R136" s="251">
        <f>R138*$N136*0.66667</f>
        <v>1220.9418567147604</v>
      </c>
      <c r="S136" s="251">
        <f>S138*$N136*0.66667</f>
        <v>1017.4515472623003</v>
      </c>
      <c r="T136" s="251">
        <f t="shared" ref="T136:AA136" si="235">T138*$N136*0.66667</f>
        <v>1119.1967019885303</v>
      </c>
      <c r="U136" s="251">
        <f t="shared" si="235"/>
        <v>1220.9418567147604</v>
      </c>
      <c r="V136" s="251">
        <f t="shared" si="235"/>
        <v>1220.9418567147604</v>
      </c>
      <c r="W136" s="251">
        <f t="shared" si="235"/>
        <v>1220.9418567147604</v>
      </c>
      <c r="X136" s="251">
        <f t="shared" si="235"/>
        <v>1220.9418567147604</v>
      </c>
      <c r="Y136" s="251">
        <f t="shared" si="235"/>
        <v>1220.9418567147604</v>
      </c>
      <c r="Z136" s="251">
        <f t="shared" si="235"/>
        <v>1220.9418567147604</v>
      </c>
      <c r="AA136" s="251">
        <f t="shared" si="235"/>
        <v>1220.9418567147604</v>
      </c>
      <c r="AB136" s="227">
        <f>SUM(P136:AA136)</f>
        <v>14142.576506945974</v>
      </c>
      <c r="AC136" s="54">
        <v>7.0000000000000007E-2</v>
      </c>
      <c r="AD136" s="60"/>
      <c r="AE136" s="84"/>
      <c r="AF136" s="49">
        <v>0.39</v>
      </c>
      <c r="AG136" s="55">
        <v>0.3</v>
      </c>
      <c r="AH136" s="62">
        <f>((SUM(AC136:AE136)*G136)*AF136)*0.00220462*(1-AG136)</f>
        <v>1.0321920609000002E-2</v>
      </c>
      <c r="AI136" s="226">
        <f>AI138*$AH136*0.66667</f>
        <v>20.643944437206091</v>
      </c>
      <c r="AJ136" s="226">
        <f t="shared" ref="AJ136:AT136" si="236">AJ138*$AH136*0.66667</f>
        <v>17.203287031005075</v>
      </c>
      <c r="AK136" s="226">
        <f t="shared" si="236"/>
        <v>20.643944437206091</v>
      </c>
      <c r="AL136" s="226">
        <f t="shared" si="236"/>
        <v>17.203287031005075</v>
      </c>
      <c r="AM136" s="226">
        <f t="shared" si="236"/>
        <v>18.923615734105585</v>
      </c>
      <c r="AN136" s="226">
        <f t="shared" si="236"/>
        <v>20.643944437206091</v>
      </c>
      <c r="AO136" s="226">
        <f t="shared" si="236"/>
        <v>20.643944437206091</v>
      </c>
      <c r="AP136" s="226">
        <f t="shared" si="236"/>
        <v>20.643944437206091</v>
      </c>
      <c r="AQ136" s="226">
        <f t="shared" si="236"/>
        <v>20.643944437206091</v>
      </c>
      <c r="AR136" s="226">
        <f t="shared" si="236"/>
        <v>20.643944437206091</v>
      </c>
      <c r="AS136" s="226">
        <f t="shared" si="236"/>
        <v>20.643944437206091</v>
      </c>
      <c r="AT136" s="226">
        <f t="shared" si="236"/>
        <v>20.643944437206091</v>
      </c>
      <c r="AU136" s="227">
        <f>SUM(AI136:AT136)</f>
        <v>239.12568973097061</v>
      </c>
      <c r="AV136" s="228">
        <f>AU136+AB136</f>
        <v>14381.702196676944</v>
      </c>
    </row>
    <row r="137" spans="1:48" ht="15.6">
      <c r="A137" s="48" t="s">
        <v>134</v>
      </c>
      <c r="B137" s="49" t="s">
        <v>52</v>
      </c>
      <c r="C137" s="49" t="s">
        <v>53</v>
      </c>
      <c r="D137" s="50" t="s">
        <v>125</v>
      </c>
      <c r="E137" s="50" t="s">
        <v>126</v>
      </c>
      <c r="F137" s="49">
        <v>2017</v>
      </c>
      <c r="G137" s="51">
        <v>245</v>
      </c>
      <c r="H137" s="51">
        <v>3</v>
      </c>
      <c r="I137" s="79">
        <v>2027</v>
      </c>
      <c r="J137" s="53">
        <f>I137+2</f>
        <v>2029</v>
      </c>
      <c r="K137" s="54">
        <v>3.22</v>
      </c>
      <c r="L137" s="49">
        <v>0.39</v>
      </c>
      <c r="M137" s="55">
        <v>0.1</v>
      </c>
      <c r="N137" s="56">
        <f>((K137*G137)*L137)*0.00220462*(1-M137)</f>
        <v>0.61046787601800012</v>
      </c>
      <c r="O137" s="80"/>
      <c r="P137" s="251">
        <f>P138*$N137*0.66667</f>
        <v>1220.9418567147604</v>
      </c>
      <c r="Q137" s="251">
        <f>Q138*$N137*0.66667</f>
        <v>1017.4515472623003</v>
      </c>
      <c r="R137" s="251">
        <f>R138*$N137*0.66667</f>
        <v>1220.9418567147604</v>
      </c>
      <c r="S137" s="251">
        <f>S138*$N137*0.66667</f>
        <v>1017.4515472623003</v>
      </c>
      <c r="T137" s="251">
        <f t="shared" ref="T137:AA137" si="237">T138*$N137*0.66667</f>
        <v>1119.1967019885303</v>
      </c>
      <c r="U137" s="251">
        <f t="shared" si="237"/>
        <v>1220.9418567147604</v>
      </c>
      <c r="V137" s="251">
        <f t="shared" si="237"/>
        <v>1220.9418567147604</v>
      </c>
      <c r="W137" s="251">
        <f t="shared" si="237"/>
        <v>1220.9418567147604</v>
      </c>
      <c r="X137" s="251">
        <f t="shared" si="237"/>
        <v>1220.9418567147604</v>
      </c>
      <c r="Y137" s="251">
        <f t="shared" si="237"/>
        <v>1220.9418567147604</v>
      </c>
      <c r="Z137" s="251">
        <f t="shared" si="237"/>
        <v>1220.9418567147604</v>
      </c>
      <c r="AA137" s="251">
        <f t="shared" si="237"/>
        <v>1220.9418567147604</v>
      </c>
      <c r="AB137" s="227">
        <f>SUM(P137:AA137)</f>
        <v>14142.576506945974</v>
      </c>
      <c r="AC137" s="54">
        <v>7.0000000000000007E-2</v>
      </c>
      <c r="AD137" s="60"/>
      <c r="AE137" s="84"/>
      <c r="AF137" s="49">
        <v>0.39</v>
      </c>
      <c r="AG137" s="55">
        <v>0.3</v>
      </c>
      <c r="AH137" s="62">
        <f>((SUM(AC137:AE137)*G137)*AF137)*0.00220462*(1-AG137)</f>
        <v>1.0321920609000002E-2</v>
      </c>
      <c r="AI137" s="226">
        <f>AI138*$AH137*0.66667</f>
        <v>20.643944437206091</v>
      </c>
      <c r="AJ137" s="226">
        <f t="shared" ref="AJ137:AT137" si="238">AJ138*$AH137*0.66667</f>
        <v>17.203287031005075</v>
      </c>
      <c r="AK137" s="226">
        <f t="shared" si="238"/>
        <v>20.643944437206091</v>
      </c>
      <c r="AL137" s="226">
        <f t="shared" si="238"/>
        <v>17.203287031005075</v>
      </c>
      <c r="AM137" s="226">
        <f t="shared" si="238"/>
        <v>18.923615734105585</v>
      </c>
      <c r="AN137" s="226">
        <f t="shared" si="238"/>
        <v>20.643944437206091</v>
      </c>
      <c r="AO137" s="226">
        <f t="shared" si="238"/>
        <v>20.643944437206091</v>
      </c>
      <c r="AP137" s="226">
        <f t="shared" si="238"/>
        <v>20.643944437206091</v>
      </c>
      <c r="AQ137" s="226">
        <f t="shared" si="238"/>
        <v>20.643944437206091</v>
      </c>
      <c r="AR137" s="226">
        <f t="shared" si="238"/>
        <v>20.643944437206091</v>
      </c>
      <c r="AS137" s="226">
        <f t="shared" si="238"/>
        <v>20.643944437206091</v>
      </c>
      <c r="AT137" s="226">
        <f t="shared" si="238"/>
        <v>20.643944437206091</v>
      </c>
      <c r="AU137" s="227">
        <f>SUM(AI137:AT137)</f>
        <v>239.12568973097061</v>
      </c>
      <c r="AV137" s="228">
        <f>AU137+AB137</f>
        <v>14381.702196676944</v>
      </c>
    </row>
    <row r="138" spans="1:48" ht="30">
      <c r="A138" s="64" t="s">
        <v>135</v>
      </c>
      <c r="B138" s="65"/>
      <c r="C138" s="65" t="s">
        <v>57</v>
      </c>
      <c r="D138" s="66">
        <v>0.66700000000000004</v>
      </c>
      <c r="E138" s="67"/>
      <c r="F138" s="65"/>
      <c r="G138" s="68"/>
      <c r="H138" s="68"/>
      <c r="I138" s="69"/>
      <c r="J138" s="70"/>
      <c r="K138" s="71"/>
      <c r="L138" s="65"/>
      <c r="M138" s="66"/>
      <c r="N138" s="72"/>
      <c r="O138" s="73" t="s">
        <v>58</v>
      </c>
      <c r="P138" s="229">
        <v>3000</v>
      </c>
      <c r="Q138" s="229">
        <v>2500</v>
      </c>
      <c r="R138" s="229">
        <v>3000</v>
      </c>
      <c r="S138" s="229">
        <v>2500</v>
      </c>
      <c r="T138" s="229">
        <v>2750</v>
      </c>
      <c r="U138" s="229">
        <v>3000</v>
      </c>
      <c r="V138" s="229">
        <v>3000</v>
      </c>
      <c r="W138" s="229">
        <v>3000</v>
      </c>
      <c r="X138" s="229">
        <v>3000</v>
      </c>
      <c r="Y138" s="229">
        <v>3000</v>
      </c>
      <c r="Z138" s="229">
        <v>3000</v>
      </c>
      <c r="AA138" s="229">
        <v>3000</v>
      </c>
      <c r="AB138" s="230"/>
      <c r="AC138" s="71"/>
      <c r="AD138" s="76"/>
      <c r="AE138" s="76"/>
      <c r="AF138" s="65"/>
      <c r="AG138" s="66"/>
      <c r="AH138" s="77"/>
      <c r="AI138" s="229">
        <f t="shared" ref="AI138:AT138" si="239">P138</f>
        <v>3000</v>
      </c>
      <c r="AJ138" s="229">
        <f t="shared" si="239"/>
        <v>2500</v>
      </c>
      <c r="AK138" s="229">
        <f t="shared" si="239"/>
        <v>3000</v>
      </c>
      <c r="AL138" s="229">
        <f t="shared" si="239"/>
        <v>2500</v>
      </c>
      <c r="AM138" s="229">
        <f t="shared" si="239"/>
        <v>2750</v>
      </c>
      <c r="AN138" s="229">
        <f t="shared" si="239"/>
        <v>3000</v>
      </c>
      <c r="AO138" s="229">
        <f t="shared" si="239"/>
        <v>3000</v>
      </c>
      <c r="AP138" s="229">
        <f t="shared" si="239"/>
        <v>3000</v>
      </c>
      <c r="AQ138" s="229">
        <f t="shared" si="239"/>
        <v>3000</v>
      </c>
      <c r="AR138" s="229">
        <f t="shared" si="239"/>
        <v>3000</v>
      </c>
      <c r="AS138" s="229">
        <f t="shared" si="239"/>
        <v>3000</v>
      </c>
      <c r="AT138" s="229">
        <f t="shared" si="239"/>
        <v>3000</v>
      </c>
      <c r="AU138" s="230"/>
      <c r="AV138" s="231"/>
    </row>
    <row r="139" spans="1:48" ht="15.6" hidden="1">
      <c r="A139" s="48" t="s">
        <v>136</v>
      </c>
      <c r="B139" s="49" t="s">
        <v>49</v>
      </c>
      <c r="C139" s="50" t="s">
        <v>85</v>
      </c>
      <c r="D139" s="50" t="s">
        <v>123</v>
      </c>
      <c r="E139" s="50" t="s">
        <v>124</v>
      </c>
      <c r="F139" s="49">
        <v>2018</v>
      </c>
      <c r="G139" s="51">
        <v>3433</v>
      </c>
      <c r="H139" s="51" t="s">
        <v>66</v>
      </c>
      <c r="I139" s="81"/>
      <c r="J139" s="82"/>
      <c r="K139" s="54">
        <v>1.04</v>
      </c>
      <c r="L139" s="49">
        <v>0.31</v>
      </c>
      <c r="M139" s="55">
        <v>0</v>
      </c>
      <c r="N139" s="56">
        <f>((K139*G139)*L139)*0.00220462*(1-M139)</f>
        <v>2.4400716523040002</v>
      </c>
      <c r="O139" s="80"/>
      <c r="P139" s="251">
        <f>P143*$N139</f>
        <v>0</v>
      </c>
      <c r="Q139" s="251">
        <f>Q143*$N139</f>
        <v>0</v>
      </c>
      <c r="R139" s="251">
        <f>R143*$N139</f>
        <v>0</v>
      </c>
      <c r="S139" s="251">
        <f>S143*$N139</f>
        <v>0</v>
      </c>
      <c r="T139" s="251">
        <f t="shared" ref="T139:AA139" si="240">T143*$N139</f>
        <v>0</v>
      </c>
      <c r="U139" s="251">
        <f t="shared" si="240"/>
        <v>0</v>
      </c>
      <c r="V139" s="251">
        <f t="shared" si="240"/>
        <v>0</v>
      </c>
      <c r="W139" s="251">
        <f t="shared" si="240"/>
        <v>0</v>
      </c>
      <c r="X139" s="251">
        <f t="shared" si="240"/>
        <v>0</v>
      </c>
      <c r="Y139" s="251">
        <f t="shared" si="240"/>
        <v>0</v>
      </c>
      <c r="Z139" s="251">
        <f t="shared" si="240"/>
        <v>0</v>
      </c>
      <c r="AA139" s="251">
        <f t="shared" si="240"/>
        <v>0</v>
      </c>
      <c r="AB139" s="227">
        <f>SUM(P139:AA139)</f>
        <v>0</v>
      </c>
      <c r="AC139" s="83"/>
      <c r="AD139" s="85">
        <v>5.0000000000000001E-3</v>
      </c>
      <c r="AE139" s="86"/>
      <c r="AF139" s="49">
        <v>0.31</v>
      </c>
      <c r="AG139" s="55">
        <v>0</v>
      </c>
      <c r="AH139" s="62">
        <f>((SUM(AC139:AE139)*G139)*AF139)*0.00220462*(1-AG139)</f>
        <v>1.1731113712999999E-2</v>
      </c>
      <c r="AI139" s="226">
        <f>AI143*$AH139</f>
        <v>0</v>
      </c>
      <c r="AJ139" s="226">
        <f t="shared" ref="AJ139:AT139" si="241">AJ143*$AH139</f>
        <v>0</v>
      </c>
      <c r="AK139" s="226">
        <f t="shared" si="241"/>
        <v>0</v>
      </c>
      <c r="AL139" s="226">
        <f t="shared" si="241"/>
        <v>0</v>
      </c>
      <c r="AM139" s="226">
        <f t="shared" si="241"/>
        <v>0</v>
      </c>
      <c r="AN139" s="226">
        <f t="shared" si="241"/>
        <v>0</v>
      </c>
      <c r="AO139" s="226">
        <f t="shared" si="241"/>
        <v>0</v>
      </c>
      <c r="AP139" s="226">
        <f t="shared" si="241"/>
        <v>0</v>
      </c>
      <c r="AQ139" s="226">
        <f t="shared" si="241"/>
        <v>0</v>
      </c>
      <c r="AR139" s="226">
        <f t="shared" si="241"/>
        <v>0</v>
      </c>
      <c r="AS139" s="226">
        <f t="shared" si="241"/>
        <v>0</v>
      </c>
      <c r="AT139" s="226">
        <f t="shared" si="241"/>
        <v>0</v>
      </c>
      <c r="AU139" s="227">
        <f>SUM(AI139:AT139)</f>
        <v>0</v>
      </c>
      <c r="AV139" s="228">
        <f>AU139+AB139</f>
        <v>0</v>
      </c>
    </row>
    <row r="140" spans="1:48" ht="15.6" hidden="1">
      <c r="A140" s="48" t="s">
        <v>136</v>
      </c>
      <c r="B140" s="49" t="s">
        <v>49</v>
      </c>
      <c r="C140" s="50" t="s">
        <v>85</v>
      </c>
      <c r="D140" s="50" t="s">
        <v>123</v>
      </c>
      <c r="E140" s="50" t="s">
        <v>124</v>
      </c>
      <c r="F140" s="49">
        <v>2018</v>
      </c>
      <c r="G140" s="51">
        <v>3433</v>
      </c>
      <c r="H140" s="51" t="s">
        <v>66</v>
      </c>
      <c r="I140" s="81"/>
      <c r="J140" s="82"/>
      <c r="K140" s="54">
        <v>1.04</v>
      </c>
      <c r="L140" s="49">
        <v>0.31</v>
      </c>
      <c r="M140" s="55">
        <v>0</v>
      </c>
      <c r="N140" s="56">
        <f>((K140*G140)*L140)*0.00220462*(1-M140)</f>
        <v>2.4400716523040002</v>
      </c>
      <c r="O140" s="80"/>
      <c r="P140" s="251">
        <f>P143*$N140</f>
        <v>0</v>
      </c>
      <c r="Q140" s="251">
        <f>Q143*$N140</f>
        <v>0</v>
      </c>
      <c r="R140" s="251">
        <f>R143*$N140</f>
        <v>0</v>
      </c>
      <c r="S140" s="251">
        <f>S143*$N140</f>
        <v>0</v>
      </c>
      <c r="T140" s="251">
        <f t="shared" ref="T140:AA140" si="242">T143*$N140</f>
        <v>0</v>
      </c>
      <c r="U140" s="251">
        <f t="shared" si="242"/>
        <v>0</v>
      </c>
      <c r="V140" s="251">
        <f t="shared" si="242"/>
        <v>0</v>
      </c>
      <c r="W140" s="251">
        <f t="shared" si="242"/>
        <v>0</v>
      </c>
      <c r="X140" s="251">
        <f t="shared" si="242"/>
        <v>0</v>
      </c>
      <c r="Y140" s="251">
        <f t="shared" si="242"/>
        <v>0</v>
      </c>
      <c r="Z140" s="251">
        <f t="shared" si="242"/>
        <v>0</v>
      </c>
      <c r="AA140" s="251">
        <f t="shared" si="242"/>
        <v>0</v>
      </c>
      <c r="AB140" s="227">
        <f>SUM(P140:AA140)</f>
        <v>0</v>
      </c>
      <c r="AC140" s="83"/>
      <c r="AD140" s="85">
        <v>5.0000000000000001E-3</v>
      </c>
      <c r="AE140" s="86"/>
      <c r="AF140" s="49">
        <v>0.31</v>
      </c>
      <c r="AG140" s="55">
        <v>0</v>
      </c>
      <c r="AH140" s="62">
        <f>((SUM(AC140:AE140)*G140)*AF140)*0.00220462*(1-AG140)</f>
        <v>1.1731113712999999E-2</v>
      </c>
      <c r="AI140" s="226">
        <f>AI143*$AH140</f>
        <v>0</v>
      </c>
      <c r="AJ140" s="226">
        <f t="shared" ref="AJ140:AT140" si="243">AJ143*$AH140</f>
        <v>0</v>
      </c>
      <c r="AK140" s="226">
        <f t="shared" si="243"/>
        <v>0</v>
      </c>
      <c r="AL140" s="226">
        <f t="shared" si="243"/>
        <v>0</v>
      </c>
      <c r="AM140" s="226">
        <f t="shared" si="243"/>
        <v>0</v>
      </c>
      <c r="AN140" s="226">
        <f t="shared" si="243"/>
        <v>0</v>
      </c>
      <c r="AO140" s="226">
        <f t="shared" si="243"/>
        <v>0</v>
      </c>
      <c r="AP140" s="226">
        <f t="shared" si="243"/>
        <v>0</v>
      </c>
      <c r="AQ140" s="226">
        <f t="shared" si="243"/>
        <v>0</v>
      </c>
      <c r="AR140" s="226">
        <f t="shared" si="243"/>
        <v>0</v>
      </c>
      <c r="AS140" s="226">
        <f t="shared" si="243"/>
        <v>0</v>
      </c>
      <c r="AT140" s="226">
        <f t="shared" si="243"/>
        <v>0</v>
      </c>
      <c r="AU140" s="227">
        <f>SUM(AI140:AT140)</f>
        <v>0</v>
      </c>
      <c r="AV140" s="228">
        <f>AU140+AB140</f>
        <v>0</v>
      </c>
    </row>
    <row r="141" spans="1:48" ht="15.6" hidden="1">
      <c r="A141" s="48" t="s">
        <v>136</v>
      </c>
      <c r="B141" s="49" t="s">
        <v>52</v>
      </c>
      <c r="C141" s="49" t="s">
        <v>53</v>
      </c>
      <c r="D141" s="50" t="s">
        <v>125</v>
      </c>
      <c r="E141" s="50" t="s">
        <v>126</v>
      </c>
      <c r="F141" s="49">
        <v>2017</v>
      </c>
      <c r="G141" s="51">
        <v>245</v>
      </c>
      <c r="H141" s="51" t="s">
        <v>63</v>
      </c>
      <c r="I141" s="81"/>
      <c r="J141" s="82"/>
      <c r="K141" s="56">
        <v>3.22</v>
      </c>
      <c r="L141" s="49">
        <v>0.39</v>
      </c>
      <c r="M141" s="55">
        <v>0</v>
      </c>
      <c r="N141" s="56">
        <f>((K141*G141)*L141)*0.00220462*(1-M141)</f>
        <v>0.67829764002000015</v>
      </c>
      <c r="O141" s="80"/>
      <c r="P141" s="251">
        <f>P143*$N141*0.66667</f>
        <v>0</v>
      </c>
      <c r="Q141" s="251">
        <f>Q143*$N141*0.66667</f>
        <v>0</v>
      </c>
      <c r="R141" s="251">
        <f>R143*$N141*0.66667</f>
        <v>0</v>
      </c>
      <c r="S141" s="251">
        <f>S143*$N141*0.66667</f>
        <v>0</v>
      </c>
      <c r="T141" s="251">
        <f t="shared" ref="T141:AA141" si="244">T143*$N141*0.66667</f>
        <v>0</v>
      </c>
      <c r="U141" s="251">
        <f t="shared" si="244"/>
        <v>0</v>
      </c>
      <c r="V141" s="251">
        <f t="shared" si="244"/>
        <v>0</v>
      </c>
      <c r="W141" s="251">
        <f t="shared" si="244"/>
        <v>0</v>
      </c>
      <c r="X141" s="251">
        <f t="shared" si="244"/>
        <v>0</v>
      </c>
      <c r="Y141" s="251">
        <f t="shared" si="244"/>
        <v>0</v>
      </c>
      <c r="Z141" s="251">
        <f t="shared" si="244"/>
        <v>0</v>
      </c>
      <c r="AA141" s="251">
        <f t="shared" si="244"/>
        <v>0</v>
      </c>
      <c r="AB141" s="227">
        <f>SUM(P141:AA141)</f>
        <v>0</v>
      </c>
      <c r="AC141" s="83"/>
      <c r="AD141" s="60"/>
      <c r="AE141" s="84">
        <v>1.2999999999999999E-2</v>
      </c>
      <c r="AF141" s="49">
        <v>0.39</v>
      </c>
      <c r="AG141" s="55">
        <v>0</v>
      </c>
      <c r="AH141" s="62">
        <f>((SUM(AC141:AE141)*G141)*AF141)*0.00220462*(1-AG141)</f>
        <v>2.7384687330000001E-3</v>
      </c>
      <c r="AI141" s="226">
        <f>AI143*$AH141*0.66667</f>
        <v>0</v>
      </c>
      <c r="AJ141" s="226">
        <f t="shared" ref="AJ141:AT141" si="245">AJ143*$AH141*0.66667</f>
        <v>0</v>
      </c>
      <c r="AK141" s="226">
        <f t="shared" si="245"/>
        <v>0</v>
      </c>
      <c r="AL141" s="226">
        <f t="shared" si="245"/>
        <v>0</v>
      </c>
      <c r="AM141" s="226">
        <f t="shared" si="245"/>
        <v>0</v>
      </c>
      <c r="AN141" s="226">
        <f t="shared" si="245"/>
        <v>0</v>
      </c>
      <c r="AO141" s="226">
        <f t="shared" si="245"/>
        <v>0</v>
      </c>
      <c r="AP141" s="226">
        <f t="shared" si="245"/>
        <v>0</v>
      </c>
      <c r="AQ141" s="226">
        <f t="shared" si="245"/>
        <v>0</v>
      </c>
      <c r="AR141" s="226">
        <f t="shared" si="245"/>
        <v>0</v>
      </c>
      <c r="AS141" s="226">
        <f t="shared" si="245"/>
        <v>0</v>
      </c>
      <c r="AT141" s="226">
        <f t="shared" si="245"/>
        <v>0</v>
      </c>
      <c r="AU141" s="227">
        <f>SUM(AI141:AT141)</f>
        <v>0</v>
      </c>
      <c r="AV141" s="228">
        <f>AU141+AB141</f>
        <v>0</v>
      </c>
    </row>
    <row r="142" spans="1:48" ht="15.6" hidden="1">
      <c r="A142" s="48" t="s">
        <v>136</v>
      </c>
      <c r="B142" s="49" t="s">
        <v>52</v>
      </c>
      <c r="C142" s="49" t="s">
        <v>53</v>
      </c>
      <c r="D142" s="50" t="s">
        <v>125</v>
      </c>
      <c r="E142" s="50" t="s">
        <v>126</v>
      </c>
      <c r="F142" s="49">
        <v>2017</v>
      </c>
      <c r="G142" s="51">
        <v>245</v>
      </c>
      <c r="H142" s="51" t="s">
        <v>63</v>
      </c>
      <c r="I142" s="81"/>
      <c r="J142" s="82"/>
      <c r="K142" s="56">
        <v>3.22</v>
      </c>
      <c r="L142" s="49">
        <v>0.39</v>
      </c>
      <c r="M142" s="55">
        <v>0</v>
      </c>
      <c r="N142" s="56">
        <f>((K142*G142)*L142)*0.00220462*(1-M142)</f>
        <v>0.67829764002000015</v>
      </c>
      <c r="O142" s="80"/>
      <c r="P142" s="251">
        <f>P143*$N142*0.66667</f>
        <v>0</v>
      </c>
      <c r="Q142" s="251">
        <f>Q143*$N142*0.66667</f>
        <v>0</v>
      </c>
      <c r="R142" s="251">
        <f>R143*$N142*0.66667</f>
        <v>0</v>
      </c>
      <c r="S142" s="251">
        <f>S143*$N142*0.66667</f>
        <v>0</v>
      </c>
      <c r="T142" s="251">
        <f t="shared" ref="T142:AA142" si="246">T143*$N142*0.66667</f>
        <v>0</v>
      </c>
      <c r="U142" s="251">
        <f t="shared" si="246"/>
        <v>0</v>
      </c>
      <c r="V142" s="251">
        <f t="shared" si="246"/>
        <v>0</v>
      </c>
      <c r="W142" s="251">
        <f t="shared" si="246"/>
        <v>0</v>
      </c>
      <c r="X142" s="251">
        <f t="shared" si="246"/>
        <v>0</v>
      </c>
      <c r="Y142" s="251">
        <f t="shared" si="246"/>
        <v>0</v>
      </c>
      <c r="Z142" s="251">
        <f t="shared" si="246"/>
        <v>0</v>
      </c>
      <c r="AA142" s="251">
        <f t="shared" si="246"/>
        <v>0</v>
      </c>
      <c r="AB142" s="227">
        <f>SUM(P142:AA142)</f>
        <v>0</v>
      </c>
      <c r="AC142" s="83"/>
      <c r="AD142" s="60"/>
      <c r="AE142" s="84">
        <v>1.2999999999999999E-2</v>
      </c>
      <c r="AF142" s="49">
        <v>0.39</v>
      </c>
      <c r="AG142" s="55">
        <v>0</v>
      </c>
      <c r="AH142" s="62">
        <f>((SUM(AC142:AE142)*G142)*AF142)*0.00220462*(1-AG142)</f>
        <v>2.7384687330000001E-3</v>
      </c>
      <c r="AI142" s="226">
        <f>AI143*$AH142*0.66667</f>
        <v>0</v>
      </c>
      <c r="AJ142" s="226">
        <f t="shared" ref="AJ142:AT142" si="247">AJ143*$AH142*0.66667</f>
        <v>0</v>
      </c>
      <c r="AK142" s="226">
        <f t="shared" si="247"/>
        <v>0</v>
      </c>
      <c r="AL142" s="226">
        <f t="shared" si="247"/>
        <v>0</v>
      </c>
      <c r="AM142" s="226">
        <f t="shared" si="247"/>
        <v>0</v>
      </c>
      <c r="AN142" s="226">
        <f t="shared" si="247"/>
        <v>0</v>
      </c>
      <c r="AO142" s="226">
        <f t="shared" si="247"/>
        <v>0</v>
      </c>
      <c r="AP142" s="226">
        <f t="shared" si="247"/>
        <v>0</v>
      </c>
      <c r="AQ142" s="226">
        <f t="shared" si="247"/>
        <v>0</v>
      </c>
      <c r="AR142" s="226">
        <f t="shared" si="247"/>
        <v>0</v>
      </c>
      <c r="AS142" s="226">
        <f t="shared" si="247"/>
        <v>0</v>
      </c>
      <c r="AT142" s="226">
        <f t="shared" si="247"/>
        <v>0</v>
      </c>
      <c r="AU142" s="227">
        <f>SUM(AI142:AT142)</f>
        <v>0</v>
      </c>
      <c r="AV142" s="228">
        <f>AU142+AB142</f>
        <v>0</v>
      </c>
    </row>
    <row r="143" spans="1:48" ht="30" hidden="1">
      <c r="A143" s="64" t="s">
        <v>137</v>
      </c>
      <c r="B143" s="65"/>
      <c r="C143" s="65" t="s">
        <v>57</v>
      </c>
      <c r="D143" s="66">
        <v>0.66700000000000004</v>
      </c>
      <c r="E143" s="67"/>
      <c r="F143" s="65"/>
      <c r="G143" s="68"/>
      <c r="H143" s="68"/>
      <c r="I143" s="69"/>
      <c r="J143" s="70"/>
      <c r="K143" s="71"/>
      <c r="L143" s="65"/>
      <c r="M143" s="66"/>
      <c r="N143" s="72"/>
      <c r="O143" s="73" t="s">
        <v>58</v>
      </c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  <c r="AA143" s="252"/>
      <c r="AB143" s="230"/>
      <c r="AC143" s="71"/>
      <c r="AD143" s="76"/>
      <c r="AE143" s="76"/>
      <c r="AF143" s="65"/>
      <c r="AG143" s="66"/>
      <c r="AH143" s="77"/>
      <c r="AI143" s="229">
        <f t="shared" ref="AI143:AT143" si="248">P143</f>
        <v>0</v>
      </c>
      <c r="AJ143" s="229">
        <f t="shared" si="248"/>
        <v>0</v>
      </c>
      <c r="AK143" s="229">
        <f t="shared" si="248"/>
        <v>0</v>
      </c>
      <c r="AL143" s="229">
        <f t="shared" si="248"/>
        <v>0</v>
      </c>
      <c r="AM143" s="229">
        <f t="shared" si="248"/>
        <v>0</v>
      </c>
      <c r="AN143" s="229">
        <f t="shared" si="248"/>
        <v>0</v>
      </c>
      <c r="AO143" s="229">
        <f t="shared" si="248"/>
        <v>0</v>
      </c>
      <c r="AP143" s="229">
        <f t="shared" si="248"/>
        <v>0</v>
      </c>
      <c r="AQ143" s="229">
        <f t="shared" si="248"/>
        <v>0</v>
      </c>
      <c r="AR143" s="229">
        <f t="shared" si="248"/>
        <v>0</v>
      </c>
      <c r="AS143" s="229">
        <f t="shared" si="248"/>
        <v>0</v>
      </c>
      <c r="AT143" s="229">
        <f t="shared" si="248"/>
        <v>0</v>
      </c>
      <c r="AU143" s="230"/>
      <c r="AV143" s="231"/>
    </row>
    <row r="144" spans="1:48" ht="15.6">
      <c r="A144" s="87" t="s">
        <v>138</v>
      </c>
      <c r="B144" s="49" t="s">
        <v>49</v>
      </c>
      <c r="C144" s="50" t="s">
        <v>85</v>
      </c>
      <c r="D144" s="50" t="s">
        <v>139</v>
      </c>
      <c r="E144" s="50" t="s">
        <v>140</v>
      </c>
      <c r="F144" s="49">
        <v>2010</v>
      </c>
      <c r="G144" s="51">
        <v>3433</v>
      </c>
      <c r="H144" s="51">
        <v>2</v>
      </c>
      <c r="I144" s="79">
        <v>2025</v>
      </c>
      <c r="J144" s="53">
        <f>I144+2</f>
        <v>2027</v>
      </c>
      <c r="K144" s="54">
        <v>5.08</v>
      </c>
      <c r="L144" s="49">
        <v>0.31</v>
      </c>
      <c r="M144" s="55">
        <v>0.1</v>
      </c>
      <c r="N144" s="56">
        <f>((K144*G144)*L144)*0.00220462*(1-M144)</f>
        <v>10.726930379167198</v>
      </c>
      <c r="O144" s="80"/>
      <c r="P144" s="251">
        <f>P148*$N144</f>
        <v>21453.860758334398</v>
      </c>
      <c r="Q144" s="251">
        <f>Q148*$N144</f>
        <v>21453.860758334398</v>
      </c>
      <c r="R144" s="251">
        <f>R148*$N144</f>
        <v>10726.930379167199</v>
      </c>
      <c r="S144" s="251">
        <f>S148*$N144</f>
        <v>5363.4651895835996</v>
      </c>
      <c r="T144" s="251">
        <f t="shared" ref="T144:AA144" si="249">T148*$N144</f>
        <v>2681.7325947917998</v>
      </c>
      <c r="U144" s="251">
        <f t="shared" si="249"/>
        <v>0</v>
      </c>
      <c r="V144" s="251">
        <f t="shared" si="249"/>
        <v>0</v>
      </c>
      <c r="W144" s="251">
        <f t="shared" si="249"/>
        <v>0</v>
      </c>
      <c r="X144" s="251">
        <f t="shared" si="249"/>
        <v>0</v>
      </c>
      <c r="Y144" s="251">
        <f t="shared" si="249"/>
        <v>0</v>
      </c>
      <c r="Z144" s="251">
        <f t="shared" si="249"/>
        <v>0</v>
      </c>
      <c r="AA144" s="251">
        <f t="shared" si="249"/>
        <v>0</v>
      </c>
      <c r="AB144" s="227">
        <f>SUM(P144:AA144)</f>
        <v>61679.849680211395</v>
      </c>
      <c r="AC144" s="54">
        <v>0.09</v>
      </c>
      <c r="AD144" s="85"/>
      <c r="AE144" s="86"/>
      <c r="AF144" s="49">
        <v>0.31</v>
      </c>
      <c r="AG144" s="55">
        <v>0.3</v>
      </c>
      <c r="AH144" s="62">
        <f>((SUM(AC144:AE144)*G144)*AF144)*0.00220462*(1-AG144)</f>
        <v>0.14781203278379998</v>
      </c>
      <c r="AI144" s="226">
        <f>AI148*$AH144</f>
        <v>295.62406556759998</v>
      </c>
      <c r="AJ144" s="226">
        <f t="shared" ref="AJ144:AT144" si="250">AJ148*$AH144</f>
        <v>295.62406556759998</v>
      </c>
      <c r="AK144" s="226">
        <f t="shared" si="250"/>
        <v>147.81203278379999</v>
      </c>
      <c r="AL144" s="226">
        <f t="shared" si="250"/>
        <v>73.906016391899996</v>
      </c>
      <c r="AM144" s="226">
        <f t="shared" si="250"/>
        <v>36.953008195949998</v>
      </c>
      <c r="AN144" s="226">
        <f t="shared" si="250"/>
        <v>0</v>
      </c>
      <c r="AO144" s="226">
        <f t="shared" si="250"/>
        <v>0</v>
      </c>
      <c r="AP144" s="226">
        <f t="shared" si="250"/>
        <v>0</v>
      </c>
      <c r="AQ144" s="226">
        <f t="shared" si="250"/>
        <v>0</v>
      </c>
      <c r="AR144" s="226">
        <f t="shared" si="250"/>
        <v>0</v>
      </c>
      <c r="AS144" s="226">
        <f t="shared" si="250"/>
        <v>0</v>
      </c>
      <c r="AT144" s="226">
        <f t="shared" si="250"/>
        <v>0</v>
      </c>
      <c r="AU144" s="227">
        <f>SUM(AI144:AT144)</f>
        <v>849.91918850684999</v>
      </c>
      <c r="AV144" s="228">
        <f>AU144+AB144</f>
        <v>62529.768868718245</v>
      </c>
    </row>
    <row r="145" spans="1:48" ht="15.6">
      <c r="A145" s="87" t="s">
        <v>138</v>
      </c>
      <c r="B145" s="49" t="s">
        <v>49</v>
      </c>
      <c r="C145" s="50" t="s">
        <v>85</v>
      </c>
      <c r="D145" s="50" t="s">
        <v>139</v>
      </c>
      <c r="E145" s="50" t="s">
        <v>140</v>
      </c>
      <c r="F145" s="49">
        <v>2009</v>
      </c>
      <c r="G145" s="51">
        <v>3433</v>
      </c>
      <c r="H145" s="51">
        <v>2</v>
      </c>
      <c r="I145" s="79">
        <v>2024</v>
      </c>
      <c r="J145" s="53">
        <f>I145+2</f>
        <v>2026</v>
      </c>
      <c r="K145" s="54">
        <v>5.08</v>
      </c>
      <c r="L145" s="49">
        <v>0.31</v>
      </c>
      <c r="M145" s="55">
        <v>0.1</v>
      </c>
      <c r="N145" s="56">
        <f>((K145*G145)*L145)*0.00220462*(1-M145)</f>
        <v>10.726930379167198</v>
      </c>
      <c r="O145" s="80"/>
      <c r="P145" s="251">
        <f>P148*$N145</f>
        <v>21453.860758334398</v>
      </c>
      <c r="Q145" s="251">
        <f>Q148*$N145</f>
        <v>21453.860758334398</v>
      </c>
      <c r="R145" s="251">
        <f>R148*$N145</f>
        <v>10726.930379167199</v>
      </c>
      <c r="S145" s="251">
        <f>S148*$N145</f>
        <v>5363.4651895835996</v>
      </c>
      <c r="T145" s="251">
        <f t="shared" ref="T145:AA145" si="251">T148*$N145</f>
        <v>2681.7325947917998</v>
      </c>
      <c r="U145" s="251">
        <f t="shared" si="251"/>
        <v>0</v>
      </c>
      <c r="V145" s="251">
        <f t="shared" si="251"/>
        <v>0</v>
      </c>
      <c r="W145" s="251">
        <f t="shared" si="251"/>
        <v>0</v>
      </c>
      <c r="X145" s="251">
        <f t="shared" si="251"/>
        <v>0</v>
      </c>
      <c r="Y145" s="251">
        <f t="shared" si="251"/>
        <v>0</v>
      </c>
      <c r="Z145" s="251">
        <f t="shared" si="251"/>
        <v>0</v>
      </c>
      <c r="AA145" s="251">
        <f t="shared" si="251"/>
        <v>0</v>
      </c>
      <c r="AB145" s="227">
        <f>SUM(P145:AA145)</f>
        <v>61679.849680211395</v>
      </c>
      <c r="AC145" s="54">
        <v>0.09</v>
      </c>
      <c r="AD145" s="85"/>
      <c r="AE145" s="86"/>
      <c r="AF145" s="49">
        <v>0.31</v>
      </c>
      <c r="AG145" s="55">
        <v>0.3</v>
      </c>
      <c r="AH145" s="62">
        <f>((SUM(AC145:AE145)*G145)*AF145)*0.00220462*(1-AG145)</f>
        <v>0.14781203278379998</v>
      </c>
      <c r="AI145" s="226">
        <f>AI148*$AH145</f>
        <v>295.62406556759998</v>
      </c>
      <c r="AJ145" s="226">
        <f t="shared" ref="AJ145:AT145" si="252">AJ148*$AH145</f>
        <v>295.62406556759998</v>
      </c>
      <c r="AK145" s="226">
        <f t="shared" si="252"/>
        <v>147.81203278379999</v>
      </c>
      <c r="AL145" s="226">
        <f t="shared" si="252"/>
        <v>73.906016391899996</v>
      </c>
      <c r="AM145" s="226">
        <f t="shared" si="252"/>
        <v>36.953008195949998</v>
      </c>
      <c r="AN145" s="226">
        <f t="shared" si="252"/>
        <v>0</v>
      </c>
      <c r="AO145" s="226">
        <f t="shared" si="252"/>
        <v>0</v>
      </c>
      <c r="AP145" s="226">
        <f t="shared" si="252"/>
        <v>0</v>
      </c>
      <c r="AQ145" s="226">
        <f t="shared" si="252"/>
        <v>0</v>
      </c>
      <c r="AR145" s="226">
        <f t="shared" si="252"/>
        <v>0</v>
      </c>
      <c r="AS145" s="226">
        <f t="shared" si="252"/>
        <v>0</v>
      </c>
      <c r="AT145" s="226">
        <f t="shared" si="252"/>
        <v>0</v>
      </c>
      <c r="AU145" s="227">
        <f>SUM(AI145:AT145)</f>
        <v>849.91918850684999</v>
      </c>
      <c r="AV145" s="228">
        <f>AU145+AB145</f>
        <v>62529.768868718245</v>
      </c>
    </row>
    <row r="146" spans="1:48" ht="15.6">
      <c r="A146" s="87" t="s">
        <v>138</v>
      </c>
      <c r="B146" s="49" t="s">
        <v>52</v>
      </c>
      <c r="C146" s="49" t="s">
        <v>53</v>
      </c>
      <c r="D146" s="50" t="s">
        <v>141</v>
      </c>
      <c r="E146" s="50" t="s">
        <v>126</v>
      </c>
      <c r="F146" s="49">
        <v>2011</v>
      </c>
      <c r="G146" s="51">
        <v>150</v>
      </c>
      <c r="H146" s="51">
        <v>2</v>
      </c>
      <c r="I146" s="79">
        <v>2025</v>
      </c>
      <c r="J146" s="53">
        <f>I146+2</f>
        <v>2027</v>
      </c>
      <c r="K146" s="54">
        <v>3.02</v>
      </c>
      <c r="L146" s="49">
        <v>0.39</v>
      </c>
      <c r="M146" s="55">
        <v>0.1</v>
      </c>
      <c r="N146" s="56">
        <f>((K146*G146)*L146)*0.00220462*(1-M146)</f>
        <v>0.35054119386000004</v>
      </c>
      <c r="O146" s="80"/>
      <c r="P146" s="251">
        <f>P148*$N146*0.66667</f>
        <v>467.3905954212924</v>
      </c>
      <c r="Q146" s="251">
        <f>Q148*$N146*0.66667</f>
        <v>467.3905954212924</v>
      </c>
      <c r="R146" s="251">
        <f>R148*$N146*0.66667</f>
        <v>233.6952977106462</v>
      </c>
      <c r="S146" s="251">
        <f>S148*$N146*0.66667</f>
        <v>116.8476488553231</v>
      </c>
      <c r="T146" s="251">
        <f t="shared" ref="T146:AA146" si="253">T148*$N146*0.66667</f>
        <v>58.42382442766155</v>
      </c>
      <c r="U146" s="251">
        <f t="shared" si="253"/>
        <v>0</v>
      </c>
      <c r="V146" s="251">
        <f t="shared" si="253"/>
        <v>0</v>
      </c>
      <c r="W146" s="251">
        <f t="shared" si="253"/>
        <v>0</v>
      </c>
      <c r="X146" s="251">
        <f t="shared" si="253"/>
        <v>0</v>
      </c>
      <c r="Y146" s="251">
        <f t="shared" si="253"/>
        <v>0</v>
      </c>
      <c r="Z146" s="251">
        <f t="shared" si="253"/>
        <v>0</v>
      </c>
      <c r="AA146" s="251">
        <f t="shared" si="253"/>
        <v>0</v>
      </c>
      <c r="AB146" s="227">
        <f>SUM(P146:AA146)</f>
        <v>1343.7479618362158</v>
      </c>
      <c r="AC146" s="54">
        <v>0.11</v>
      </c>
      <c r="AD146" s="60"/>
      <c r="AE146" s="84"/>
      <c r="AF146" s="49">
        <v>0.39</v>
      </c>
      <c r="AG146" s="55">
        <v>0.3</v>
      </c>
      <c r="AH146" s="62">
        <f>((SUM(AC146:AE146)*G146)*AF146)*0.00220462*(1-AG146)</f>
        <v>9.93071079E-3</v>
      </c>
      <c r="AI146" s="226">
        <f>AI148*$AH146*0.66667</f>
        <v>13.241013924738601</v>
      </c>
      <c r="AJ146" s="226">
        <f t="shared" ref="AJ146:AT146" si="254">AJ148*$AH146*0.66667</f>
        <v>13.241013924738601</v>
      </c>
      <c r="AK146" s="226">
        <f t="shared" si="254"/>
        <v>6.6205069623693005</v>
      </c>
      <c r="AL146" s="226">
        <f t="shared" si="254"/>
        <v>3.3102534811846502</v>
      </c>
      <c r="AM146" s="226">
        <f t="shared" si="254"/>
        <v>1.6551267405923251</v>
      </c>
      <c r="AN146" s="226">
        <f t="shared" si="254"/>
        <v>0</v>
      </c>
      <c r="AO146" s="226">
        <f t="shared" si="254"/>
        <v>0</v>
      </c>
      <c r="AP146" s="226">
        <f t="shared" si="254"/>
        <v>0</v>
      </c>
      <c r="AQ146" s="226">
        <f t="shared" si="254"/>
        <v>0</v>
      </c>
      <c r="AR146" s="226">
        <f t="shared" si="254"/>
        <v>0</v>
      </c>
      <c r="AS146" s="226">
        <f t="shared" si="254"/>
        <v>0</v>
      </c>
      <c r="AT146" s="226">
        <f t="shared" si="254"/>
        <v>0</v>
      </c>
      <c r="AU146" s="227">
        <f>SUM(AI146:AT146)</f>
        <v>38.067915033623478</v>
      </c>
      <c r="AV146" s="228">
        <f>AU146+AB146</f>
        <v>1381.8158768698393</v>
      </c>
    </row>
    <row r="147" spans="1:48" ht="15.6">
      <c r="A147" s="87" t="s">
        <v>138</v>
      </c>
      <c r="B147" s="49" t="s">
        <v>52</v>
      </c>
      <c r="C147" s="49" t="s">
        <v>53</v>
      </c>
      <c r="D147" s="50" t="s">
        <v>141</v>
      </c>
      <c r="E147" s="50" t="s">
        <v>126</v>
      </c>
      <c r="F147" s="49">
        <v>2011</v>
      </c>
      <c r="G147" s="51">
        <v>150</v>
      </c>
      <c r="H147" s="51">
        <v>2</v>
      </c>
      <c r="I147" s="79">
        <v>2025</v>
      </c>
      <c r="J147" s="53">
        <f>I147+2</f>
        <v>2027</v>
      </c>
      <c r="K147" s="54">
        <v>3.02</v>
      </c>
      <c r="L147" s="49">
        <v>0.39</v>
      </c>
      <c r="M147" s="55">
        <v>0.1</v>
      </c>
      <c r="N147" s="56">
        <f>((K147*G147)*L147)*0.00220462*(1-M147)</f>
        <v>0.35054119386000004</v>
      </c>
      <c r="O147" s="80"/>
      <c r="P147" s="251">
        <f>P148*$N147*0.66667</f>
        <v>467.3905954212924</v>
      </c>
      <c r="Q147" s="251">
        <f>Q148*$N147*0.66667</f>
        <v>467.3905954212924</v>
      </c>
      <c r="R147" s="251">
        <f>R148*$N147*0.66667</f>
        <v>233.6952977106462</v>
      </c>
      <c r="S147" s="251">
        <f>S148*$N147*0.66667</f>
        <v>116.8476488553231</v>
      </c>
      <c r="T147" s="251">
        <f t="shared" ref="T147:AA147" si="255">T148*$N147*0.66667</f>
        <v>58.42382442766155</v>
      </c>
      <c r="U147" s="251">
        <f t="shared" si="255"/>
        <v>0</v>
      </c>
      <c r="V147" s="251">
        <f t="shared" si="255"/>
        <v>0</v>
      </c>
      <c r="W147" s="251">
        <f t="shared" si="255"/>
        <v>0</v>
      </c>
      <c r="X147" s="251">
        <f t="shared" si="255"/>
        <v>0</v>
      </c>
      <c r="Y147" s="251">
        <f t="shared" si="255"/>
        <v>0</v>
      </c>
      <c r="Z147" s="251">
        <f t="shared" si="255"/>
        <v>0</v>
      </c>
      <c r="AA147" s="251">
        <f t="shared" si="255"/>
        <v>0</v>
      </c>
      <c r="AB147" s="227">
        <f>SUM(P147:AA147)</f>
        <v>1343.7479618362158</v>
      </c>
      <c r="AC147" s="54">
        <v>0.11</v>
      </c>
      <c r="AD147" s="60"/>
      <c r="AE147" s="84"/>
      <c r="AF147" s="49">
        <v>0.39</v>
      </c>
      <c r="AG147" s="55">
        <v>0.3</v>
      </c>
      <c r="AH147" s="62">
        <f>((SUM(AC147:AE147)*G147)*AF147)*0.00220462*(1-AG147)</f>
        <v>9.93071079E-3</v>
      </c>
      <c r="AI147" s="226">
        <f>AI148*$AH147*0.66667</f>
        <v>13.241013924738601</v>
      </c>
      <c r="AJ147" s="226">
        <f t="shared" ref="AJ147:AT147" si="256">AJ148*$AH147*0.66667</f>
        <v>13.241013924738601</v>
      </c>
      <c r="AK147" s="226">
        <f t="shared" si="256"/>
        <v>6.6205069623693005</v>
      </c>
      <c r="AL147" s="226">
        <f t="shared" si="256"/>
        <v>3.3102534811846502</v>
      </c>
      <c r="AM147" s="226">
        <f t="shared" si="256"/>
        <v>1.6551267405923251</v>
      </c>
      <c r="AN147" s="226">
        <f t="shared" si="256"/>
        <v>0</v>
      </c>
      <c r="AO147" s="226">
        <f t="shared" si="256"/>
        <v>0</v>
      </c>
      <c r="AP147" s="226">
        <f t="shared" si="256"/>
        <v>0</v>
      </c>
      <c r="AQ147" s="226">
        <f t="shared" si="256"/>
        <v>0</v>
      </c>
      <c r="AR147" s="226">
        <f t="shared" si="256"/>
        <v>0</v>
      </c>
      <c r="AS147" s="226">
        <f t="shared" si="256"/>
        <v>0</v>
      </c>
      <c r="AT147" s="226">
        <f t="shared" si="256"/>
        <v>0</v>
      </c>
      <c r="AU147" s="227">
        <f>SUM(AI147:AT147)</f>
        <v>38.067915033623478</v>
      </c>
      <c r="AV147" s="228">
        <f>AU147+AB147</f>
        <v>1381.8158768698393</v>
      </c>
    </row>
    <row r="148" spans="1:48" ht="30">
      <c r="A148" s="64" t="s">
        <v>142</v>
      </c>
      <c r="B148" s="65"/>
      <c r="C148" s="65" t="s">
        <v>57</v>
      </c>
      <c r="D148" s="66">
        <v>0.66700000000000004</v>
      </c>
      <c r="E148" s="67"/>
      <c r="F148" s="65"/>
      <c r="G148" s="68"/>
      <c r="H148" s="68"/>
      <c r="I148" s="69"/>
      <c r="J148" s="70"/>
      <c r="K148" s="71"/>
      <c r="L148" s="65"/>
      <c r="M148" s="66"/>
      <c r="N148" s="72"/>
      <c r="O148" s="73" t="s">
        <v>58</v>
      </c>
      <c r="P148" s="229">
        <v>2000</v>
      </c>
      <c r="Q148" s="229">
        <v>2000</v>
      </c>
      <c r="R148" s="229">
        <v>1000</v>
      </c>
      <c r="S148" s="229">
        <v>500</v>
      </c>
      <c r="T148" s="229">
        <v>250</v>
      </c>
      <c r="U148" s="229">
        <v>0</v>
      </c>
      <c r="V148" s="229">
        <v>0</v>
      </c>
      <c r="W148" s="229">
        <v>0</v>
      </c>
      <c r="X148" s="229">
        <v>0</v>
      </c>
      <c r="Y148" s="229">
        <v>0</v>
      </c>
      <c r="Z148" s="229">
        <v>0</v>
      </c>
      <c r="AA148" s="229">
        <v>0</v>
      </c>
      <c r="AB148" s="230"/>
      <c r="AC148" s="71"/>
      <c r="AD148" s="76"/>
      <c r="AE148" s="76"/>
      <c r="AF148" s="65"/>
      <c r="AG148" s="66"/>
      <c r="AH148" s="77"/>
      <c r="AI148" s="229">
        <f t="shared" ref="AI148:AT148" si="257">P148</f>
        <v>2000</v>
      </c>
      <c r="AJ148" s="229">
        <f t="shared" si="257"/>
        <v>2000</v>
      </c>
      <c r="AK148" s="229">
        <f t="shared" si="257"/>
        <v>1000</v>
      </c>
      <c r="AL148" s="229">
        <f t="shared" si="257"/>
        <v>500</v>
      </c>
      <c r="AM148" s="229">
        <f t="shared" si="257"/>
        <v>250</v>
      </c>
      <c r="AN148" s="229">
        <f t="shared" si="257"/>
        <v>0</v>
      </c>
      <c r="AO148" s="229">
        <f t="shared" si="257"/>
        <v>0</v>
      </c>
      <c r="AP148" s="229">
        <f t="shared" si="257"/>
        <v>0</v>
      </c>
      <c r="AQ148" s="229">
        <f t="shared" si="257"/>
        <v>0</v>
      </c>
      <c r="AR148" s="229">
        <f t="shared" si="257"/>
        <v>0</v>
      </c>
      <c r="AS148" s="229">
        <f t="shared" si="257"/>
        <v>0</v>
      </c>
      <c r="AT148" s="229">
        <f t="shared" si="257"/>
        <v>0</v>
      </c>
      <c r="AU148" s="230"/>
      <c r="AV148" s="231"/>
    </row>
    <row r="149" spans="1:48" ht="15.6">
      <c r="A149" s="89" t="s">
        <v>143</v>
      </c>
      <c r="B149" s="49" t="s">
        <v>49</v>
      </c>
      <c r="C149" s="50" t="s">
        <v>85</v>
      </c>
      <c r="D149" s="50" t="s">
        <v>139</v>
      </c>
      <c r="E149" s="50" t="s">
        <v>140</v>
      </c>
      <c r="F149" s="49">
        <v>2009</v>
      </c>
      <c r="G149" s="51">
        <v>3433</v>
      </c>
      <c r="H149" s="51">
        <v>2</v>
      </c>
      <c r="I149" s="79">
        <v>2024</v>
      </c>
      <c r="J149" s="53">
        <f>I149+2</f>
        <v>2026</v>
      </c>
      <c r="K149" s="54">
        <v>5.08</v>
      </c>
      <c r="L149" s="49">
        <v>0.31</v>
      </c>
      <c r="M149" s="55">
        <v>0.1</v>
      </c>
      <c r="N149" s="56">
        <f>((K149*G149)*L149)*0.00220462*(1-M149)</f>
        <v>10.726930379167198</v>
      </c>
      <c r="O149" s="80"/>
      <c r="P149" s="251">
        <f>P153*$N149</f>
        <v>21453.860758334398</v>
      </c>
      <c r="Q149" s="251">
        <f>Q153*$N149</f>
        <v>10726.930379167199</v>
      </c>
      <c r="R149" s="251">
        <f>R153*$N149</f>
        <v>10726.930379167199</v>
      </c>
      <c r="S149" s="251">
        <f>S153*$N149</f>
        <v>10726.930379167199</v>
      </c>
      <c r="T149" s="251">
        <f t="shared" ref="T149:AA149" si="258">T153*$N149</f>
        <v>5363.4651895835996</v>
      </c>
      <c r="U149" s="251">
        <f t="shared" si="258"/>
        <v>2681.7325947917998</v>
      </c>
      <c r="V149" s="251">
        <f t="shared" si="258"/>
        <v>0</v>
      </c>
      <c r="W149" s="251">
        <f t="shared" si="258"/>
        <v>0</v>
      </c>
      <c r="X149" s="251">
        <f t="shared" si="258"/>
        <v>0</v>
      </c>
      <c r="Y149" s="251">
        <f t="shared" si="258"/>
        <v>0</v>
      </c>
      <c r="Z149" s="251">
        <f t="shared" si="258"/>
        <v>0</v>
      </c>
      <c r="AA149" s="251">
        <f t="shared" si="258"/>
        <v>0</v>
      </c>
      <c r="AB149" s="227">
        <f>SUM(P149:AA149)</f>
        <v>61679.849680211395</v>
      </c>
      <c r="AC149" s="54">
        <v>0.09</v>
      </c>
      <c r="AD149" s="85"/>
      <c r="AE149" s="86"/>
      <c r="AF149" s="49">
        <v>0.31</v>
      </c>
      <c r="AG149" s="55">
        <v>0.3</v>
      </c>
      <c r="AH149" s="62">
        <f>((SUM(AC149:AE149)*G149)*AF149)*0.00220462*(1-AG149)</f>
        <v>0.14781203278379998</v>
      </c>
      <c r="AI149" s="226">
        <f>AI153*$AH149</f>
        <v>295.62406556759998</v>
      </c>
      <c r="AJ149" s="226">
        <f t="shared" ref="AJ149:AT149" si="259">AJ153*$AH149</f>
        <v>147.81203278379999</v>
      </c>
      <c r="AK149" s="226">
        <f t="shared" si="259"/>
        <v>147.81203278379999</v>
      </c>
      <c r="AL149" s="226">
        <f t="shared" si="259"/>
        <v>147.81203278379999</v>
      </c>
      <c r="AM149" s="226">
        <f t="shared" si="259"/>
        <v>73.906016391899996</v>
      </c>
      <c r="AN149" s="226">
        <f t="shared" si="259"/>
        <v>36.953008195949998</v>
      </c>
      <c r="AO149" s="226">
        <f t="shared" si="259"/>
        <v>0</v>
      </c>
      <c r="AP149" s="226">
        <f t="shared" si="259"/>
        <v>0</v>
      </c>
      <c r="AQ149" s="226">
        <f t="shared" si="259"/>
        <v>0</v>
      </c>
      <c r="AR149" s="226">
        <f t="shared" si="259"/>
        <v>0</v>
      </c>
      <c r="AS149" s="226">
        <f t="shared" si="259"/>
        <v>0</v>
      </c>
      <c r="AT149" s="226">
        <f t="shared" si="259"/>
        <v>0</v>
      </c>
      <c r="AU149" s="227">
        <f>SUM(AI149:AT149)</f>
        <v>849.91918850684999</v>
      </c>
      <c r="AV149" s="228">
        <f>AU149+AB149</f>
        <v>62529.768868718245</v>
      </c>
    </row>
    <row r="150" spans="1:48" ht="15.6">
      <c r="A150" s="89" t="s">
        <v>143</v>
      </c>
      <c r="B150" s="49" t="s">
        <v>49</v>
      </c>
      <c r="C150" s="50" t="s">
        <v>85</v>
      </c>
      <c r="D150" s="50" t="s">
        <v>139</v>
      </c>
      <c r="E150" s="50" t="s">
        <v>140</v>
      </c>
      <c r="F150" s="49">
        <v>2009</v>
      </c>
      <c r="G150" s="51">
        <v>3433</v>
      </c>
      <c r="H150" s="51">
        <v>2</v>
      </c>
      <c r="I150" s="79">
        <v>2024</v>
      </c>
      <c r="J150" s="53">
        <f>I150+2</f>
        <v>2026</v>
      </c>
      <c r="K150" s="54">
        <v>5.08</v>
      </c>
      <c r="L150" s="49">
        <v>0.31</v>
      </c>
      <c r="M150" s="55">
        <v>0.1</v>
      </c>
      <c r="N150" s="56">
        <f>((K150*G150)*L150)*0.00220462*(1-M150)</f>
        <v>10.726930379167198</v>
      </c>
      <c r="O150" s="80"/>
      <c r="P150" s="251">
        <f>P153*$N150</f>
        <v>21453.860758334398</v>
      </c>
      <c r="Q150" s="251">
        <f>Q153*$N150</f>
        <v>10726.930379167199</v>
      </c>
      <c r="R150" s="251">
        <f>R153*$N150</f>
        <v>10726.930379167199</v>
      </c>
      <c r="S150" s="251">
        <f>S153*$N150</f>
        <v>10726.930379167199</v>
      </c>
      <c r="T150" s="251">
        <f t="shared" ref="T150:AA150" si="260">T153*$N150</f>
        <v>5363.4651895835996</v>
      </c>
      <c r="U150" s="251">
        <f t="shared" si="260"/>
        <v>2681.7325947917998</v>
      </c>
      <c r="V150" s="251">
        <f t="shared" si="260"/>
        <v>0</v>
      </c>
      <c r="W150" s="251">
        <f t="shared" si="260"/>
        <v>0</v>
      </c>
      <c r="X150" s="251">
        <f t="shared" si="260"/>
        <v>0</v>
      </c>
      <c r="Y150" s="251">
        <f t="shared" si="260"/>
        <v>0</v>
      </c>
      <c r="Z150" s="251">
        <f t="shared" si="260"/>
        <v>0</v>
      </c>
      <c r="AA150" s="251">
        <f t="shared" si="260"/>
        <v>0</v>
      </c>
      <c r="AB150" s="227">
        <f>SUM(P150:AA150)</f>
        <v>61679.849680211395</v>
      </c>
      <c r="AC150" s="54">
        <v>0.09</v>
      </c>
      <c r="AD150" s="85"/>
      <c r="AE150" s="86"/>
      <c r="AF150" s="49">
        <v>0.31</v>
      </c>
      <c r="AG150" s="55">
        <v>0.3</v>
      </c>
      <c r="AH150" s="62">
        <f>((SUM(AC150:AE150)*G150)*AF150)*0.00220462*(1-AG150)</f>
        <v>0.14781203278379998</v>
      </c>
      <c r="AI150" s="226">
        <f>AI153*$AH150</f>
        <v>295.62406556759998</v>
      </c>
      <c r="AJ150" s="226">
        <f t="shared" ref="AJ150:AT150" si="261">AJ153*$AH150</f>
        <v>147.81203278379999</v>
      </c>
      <c r="AK150" s="226">
        <f t="shared" si="261"/>
        <v>147.81203278379999</v>
      </c>
      <c r="AL150" s="226">
        <f t="shared" si="261"/>
        <v>147.81203278379999</v>
      </c>
      <c r="AM150" s="226">
        <f t="shared" si="261"/>
        <v>73.906016391899996</v>
      </c>
      <c r="AN150" s="226">
        <f t="shared" si="261"/>
        <v>36.953008195949998</v>
      </c>
      <c r="AO150" s="226">
        <f t="shared" si="261"/>
        <v>0</v>
      </c>
      <c r="AP150" s="226">
        <f t="shared" si="261"/>
        <v>0</v>
      </c>
      <c r="AQ150" s="226">
        <f t="shared" si="261"/>
        <v>0</v>
      </c>
      <c r="AR150" s="226">
        <f t="shared" si="261"/>
        <v>0</v>
      </c>
      <c r="AS150" s="226">
        <f t="shared" si="261"/>
        <v>0</v>
      </c>
      <c r="AT150" s="226">
        <f t="shared" si="261"/>
        <v>0</v>
      </c>
      <c r="AU150" s="227">
        <f>SUM(AI150:AT150)</f>
        <v>849.91918850684999</v>
      </c>
      <c r="AV150" s="228">
        <f>AU150+AB150</f>
        <v>62529.768868718245</v>
      </c>
    </row>
    <row r="151" spans="1:48" ht="15.6">
      <c r="A151" s="89" t="s">
        <v>143</v>
      </c>
      <c r="B151" s="49" t="s">
        <v>52</v>
      </c>
      <c r="C151" s="49" t="s">
        <v>53</v>
      </c>
      <c r="D151" s="50" t="s">
        <v>141</v>
      </c>
      <c r="E151" s="50" t="s">
        <v>126</v>
      </c>
      <c r="F151" s="49">
        <v>2010</v>
      </c>
      <c r="G151" s="51">
        <v>150</v>
      </c>
      <c r="H151" s="51">
        <v>2</v>
      </c>
      <c r="I151" s="79">
        <v>2025</v>
      </c>
      <c r="J151" s="53">
        <f>I151+2</f>
        <v>2027</v>
      </c>
      <c r="K151" s="54">
        <v>3.02</v>
      </c>
      <c r="L151" s="49">
        <v>0.39</v>
      </c>
      <c r="M151" s="55">
        <v>0.1</v>
      </c>
      <c r="N151" s="56">
        <f>((K151*G151)*L151)*0.00220462*(1-M151)</f>
        <v>0.35054119386000004</v>
      </c>
      <c r="O151" s="80"/>
      <c r="P151" s="251">
        <f>P153*$N151*0.66667</f>
        <v>467.3905954212924</v>
      </c>
      <c r="Q151" s="251">
        <f>Q153*$N151*0.66667</f>
        <v>233.6952977106462</v>
      </c>
      <c r="R151" s="251">
        <f>R153*$N151*0.66667</f>
        <v>233.6952977106462</v>
      </c>
      <c r="S151" s="251">
        <f>S153*$N151*0.66667</f>
        <v>233.6952977106462</v>
      </c>
      <c r="T151" s="251">
        <f t="shared" ref="T151:AA151" si="262">T153*$N151*0.66667</f>
        <v>116.8476488553231</v>
      </c>
      <c r="U151" s="251">
        <f t="shared" si="262"/>
        <v>58.42382442766155</v>
      </c>
      <c r="V151" s="251">
        <f t="shared" si="262"/>
        <v>0</v>
      </c>
      <c r="W151" s="251">
        <f t="shared" si="262"/>
        <v>0</v>
      </c>
      <c r="X151" s="251">
        <f t="shared" si="262"/>
        <v>0</v>
      </c>
      <c r="Y151" s="251">
        <f t="shared" si="262"/>
        <v>0</v>
      </c>
      <c r="Z151" s="251">
        <f t="shared" si="262"/>
        <v>0</v>
      </c>
      <c r="AA151" s="251">
        <f t="shared" si="262"/>
        <v>0</v>
      </c>
      <c r="AB151" s="227">
        <f>SUM(P151:AA151)</f>
        <v>1343.7479618362158</v>
      </c>
      <c r="AC151" s="54">
        <v>0.11</v>
      </c>
      <c r="AD151" s="60"/>
      <c r="AE151" s="91"/>
      <c r="AF151" s="49">
        <v>0.39</v>
      </c>
      <c r="AG151" s="55">
        <v>0.3</v>
      </c>
      <c r="AH151" s="62">
        <f>((SUM(AC151:AE151)*G151)*AF151)*0.00220462*(1-AG151)</f>
        <v>9.93071079E-3</v>
      </c>
      <c r="AI151" s="226">
        <f>AI153*$AH151*0.66667</f>
        <v>13.241013924738601</v>
      </c>
      <c r="AJ151" s="226">
        <f t="shared" ref="AJ151:AT151" si="263">AJ153*$AH151*0.66667</f>
        <v>6.6205069623693005</v>
      </c>
      <c r="AK151" s="226">
        <f t="shared" si="263"/>
        <v>6.6205069623693005</v>
      </c>
      <c r="AL151" s="226">
        <f t="shared" si="263"/>
        <v>6.6205069623693005</v>
      </c>
      <c r="AM151" s="226">
        <f t="shared" si="263"/>
        <v>3.3102534811846502</v>
      </c>
      <c r="AN151" s="226">
        <f t="shared" si="263"/>
        <v>1.6551267405923251</v>
      </c>
      <c r="AO151" s="226">
        <f t="shared" si="263"/>
        <v>0</v>
      </c>
      <c r="AP151" s="226">
        <f t="shared" si="263"/>
        <v>0</v>
      </c>
      <c r="AQ151" s="226">
        <f t="shared" si="263"/>
        <v>0</v>
      </c>
      <c r="AR151" s="226">
        <f t="shared" si="263"/>
        <v>0</v>
      </c>
      <c r="AS151" s="226">
        <f t="shared" si="263"/>
        <v>0</v>
      </c>
      <c r="AT151" s="226">
        <f t="shared" si="263"/>
        <v>0</v>
      </c>
      <c r="AU151" s="227">
        <f>SUM(AI151:AT151)</f>
        <v>38.067915033623478</v>
      </c>
      <c r="AV151" s="228">
        <f>AU151+AB151</f>
        <v>1381.8158768698393</v>
      </c>
    </row>
    <row r="152" spans="1:48" ht="15.6">
      <c r="A152" s="89" t="s">
        <v>143</v>
      </c>
      <c r="B152" s="49" t="s">
        <v>52</v>
      </c>
      <c r="C152" s="49" t="s">
        <v>53</v>
      </c>
      <c r="D152" s="50" t="s">
        <v>141</v>
      </c>
      <c r="E152" s="50" t="s">
        <v>126</v>
      </c>
      <c r="F152" s="49">
        <v>2011</v>
      </c>
      <c r="G152" s="51">
        <v>150</v>
      </c>
      <c r="H152" s="51">
        <v>2</v>
      </c>
      <c r="I152" s="79">
        <v>2025</v>
      </c>
      <c r="J152" s="53">
        <f>I152+2</f>
        <v>2027</v>
      </c>
      <c r="K152" s="54">
        <v>3.02</v>
      </c>
      <c r="L152" s="49">
        <v>0.39</v>
      </c>
      <c r="M152" s="55">
        <v>0.1</v>
      </c>
      <c r="N152" s="56">
        <f>((K152*G152)*L152)*0.00220462*(1-M152)</f>
        <v>0.35054119386000004</v>
      </c>
      <c r="O152" s="80"/>
      <c r="P152" s="251">
        <f>P153*$N152*0.66667</f>
        <v>467.3905954212924</v>
      </c>
      <c r="Q152" s="251">
        <f>Q153*$N152*0.66667</f>
        <v>233.6952977106462</v>
      </c>
      <c r="R152" s="251">
        <f>R153*$N152*0.66667</f>
        <v>233.6952977106462</v>
      </c>
      <c r="S152" s="251">
        <f>S153*$N152*0.66667</f>
        <v>233.6952977106462</v>
      </c>
      <c r="T152" s="251">
        <f t="shared" ref="T152:AA152" si="264">T153*$N152*0.66667</f>
        <v>116.8476488553231</v>
      </c>
      <c r="U152" s="251">
        <f t="shared" si="264"/>
        <v>58.42382442766155</v>
      </c>
      <c r="V152" s="251">
        <f t="shared" si="264"/>
        <v>0</v>
      </c>
      <c r="W152" s="251">
        <f t="shared" si="264"/>
        <v>0</v>
      </c>
      <c r="X152" s="251">
        <f t="shared" si="264"/>
        <v>0</v>
      </c>
      <c r="Y152" s="251">
        <f t="shared" si="264"/>
        <v>0</v>
      </c>
      <c r="Z152" s="251">
        <f t="shared" si="264"/>
        <v>0</v>
      </c>
      <c r="AA152" s="251">
        <f t="shared" si="264"/>
        <v>0</v>
      </c>
      <c r="AB152" s="227">
        <f>SUM(P152:AA152)</f>
        <v>1343.7479618362158</v>
      </c>
      <c r="AC152" s="54">
        <v>0.11</v>
      </c>
      <c r="AD152" s="60"/>
      <c r="AE152" s="91"/>
      <c r="AF152" s="49">
        <v>0.39</v>
      </c>
      <c r="AG152" s="55">
        <v>0.3</v>
      </c>
      <c r="AH152" s="62">
        <f>((SUM(AC152:AE152)*G152)*AF152)*0.00220462*(1-AG152)</f>
        <v>9.93071079E-3</v>
      </c>
      <c r="AI152" s="226">
        <f>AI153*$AH152*0.66667</f>
        <v>13.241013924738601</v>
      </c>
      <c r="AJ152" s="226">
        <f t="shared" ref="AJ152:AT152" si="265">AJ153*$AH152*0.66667</f>
        <v>6.6205069623693005</v>
      </c>
      <c r="AK152" s="226">
        <f t="shared" si="265"/>
        <v>6.6205069623693005</v>
      </c>
      <c r="AL152" s="226">
        <f t="shared" si="265"/>
        <v>6.6205069623693005</v>
      </c>
      <c r="AM152" s="226">
        <f t="shared" si="265"/>
        <v>3.3102534811846502</v>
      </c>
      <c r="AN152" s="226">
        <f t="shared" si="265"/>
        <v>1.6551267405923251</v>
      </c>
      <c r="AO152" s="226">
        <f t="shared" si="265"/>
        <v>0</v>
      </c>
      <c r="AP152" s="226">
        <f t="shared" si="265"/>
        <v>0</v>
      </c>
      <c r="AQ152" s="226">
        <f t="shared" si="265"/>
        <v>0</v>
      </c>
      <c r="AR152" s="226">
        <f t="shared" si="265"/>
        <v>0</v>
      </c>
      <c r="AS152" s="226">
        <f t="shared" si="265"/>
        <v>0</v>
      </c>
      <c r="AT152" s="226">
        <f t="shared" si="265"/>
        <v>0</v>
      </c>
      <c r="AU152" s="227">
        <f>SUM(AI152:AT152)</f>
        <v>38.067915033623478</v>
      </c>
      <c r="AV152" s="228">
        <f>AU152+AB152</f>
        <v>1381.8158768698393</v>
      </c>
    </row>
    <row r="153" spans="1:48" ht="30">
      <c r="A153" s="64" t="s">
        <v>144</v>
      </c>
      <c r="B153" s="65"/>
      <c r="C153" s="65" t="s">
        <v>57</v>
      </c>
      <c r="D153" s="66">
        <v>0.66700000000000004</v>
      </c>
      <c r="E153" s="67"/>
      <c r="F153" s="65"/>
      <c r="G153" s="68"/>
      <c r="H153" s="68"/>
      <c r="I153" s="69"/>
      <c r="J153" s="70"/>
      <c r="K153" s="71"/>
      <c r="L153" s="65"/>
      <c r="M153" s="66"/>
      <c r="N153" s="72"/>
      <c r="O153" s="73" t="s">
        <v>58</v>
      </c>
      <c r="P153" s="229">
        <v>2000</v>
      </c>
      <c r="Q153" s="229">
        <v>1000</v>
      </c>
      <c r="R153" s="229">
        <v>1000</v>
      </c>
      <c r="S153" s="229">
        <v>1000</v>
      </c>
      <c r="T153" s="229">
        <v>500</v>
      </c>
      <c r="U153" s="229">
        <v>250</v>
      </c>
      <c r="V153" s="229">
        <v>0</v>
      </c>
      <c r="W153" s="229">
        <v>0</v>
      </c>
      <c r="X153" s="229">
        <v>0</v>
      </c>
      <c r="Y153" s="229">
        <v>0</v>
      </c>
      <c r="Z153" s="229">
        <v>0</v>
      </c>
      <c r="AA153" s="229">
        <v>0</v>
      </c>
      <c r="AB153" s="230"/>
      <c r="AC153" s="71"/>
      <c r="AD153" s="76"/>
      <c r="AE153" s="76"/>
      <c r="AF153" s="65"/>
      <c r="AG153" s="66"/>
      <c r="AH153" s="77"/>
      <c r="AI153" s="229">
        <f t="shared" ref="AI153:AT153" si="266">P153</f>
        <v>2000</v>
      </c>
      <c r="AJ153" s="229">
        <f t="shared" si="266"/>
        <v>1000</v>
      </c>
      <c r="AK153" s="229">
        <f t="shared" si="266"/>
        <v>1000</v>
      </c>
      <c r="AL153" s="229">
        <f t="shared" si="266"/>
        <v>1000</v>
      </c>
      <c r="AM153" s="229">
        <f t="shared" si="266"/>
        <v>500</v>
      </c>
      <c r="AN153" s="229">
        <f t="shared" si="266"/>
        <v>250</v>
      </c>
      <c r="AO153" s="229">
        <f t="shared" si="266"/>
        <v>0</v>
      </c>
      <c r="AP153" s="229">
        <f t="shared" si="266"/>
        <v>0</v>
      </c>
      <c r="AQ153" s="229">
        <f t="shared" si="266"/>
        <v>0</v>
      </c>
      <c r="AR153" s="229">
        <f t="shared" si="266"/>
        <v>0</v>
      </c>
      <c r="AS153" s="229">
        <f t="shared" si="266"/>
        <v>0</v>
      </c>
      <c r="AT153" s="229">
        <f t="shared" si="266"/>
        <v>0</v>
      </c>
      <c r="AU153" s="230"/>
      <c r="AV153" s="231"/>
    </row>
    <row r="154" spans="1:48" ht="15.6">
      <c r="A154" s="90" t="s">
        <v>145</v>
      </c>
      <c r="B154" s="49" t="s">
        <v>49</v>
      </c>
      <c r="C154" s="50" t="s">
        <v>85</v>
      </c>
      <c r="D154" s="50" t="s">
        <v>92</v>
      </c>
      <c r="E154" s="50" t="s">
        <v>124</v>
      </c>
      <c r="F154" s="49">
        <v>2019</v>
      </c>
      <c r="G154" s="51">
        <v>2575</v>
      </c>
      <c r="H154" s="51">
        <v>4</v>
      </c>
      <c r="I154" s="79">
        <v>2027</v>
      </c>
      <c r="J154" s="53">
        <f>I154+2</f>
        <v>2029</v>
      </c>
      <c r="K154" s="54">
        <v>1.04</v>
      </c>
      <c r="L154" s="49">
        <v>0.31</v>
      </c>
      <c r="M154" s="55">
        <v>0</v>
      </c>
      <c r="N154" s="56">
        <f>((K154*G154)*L154)*0.00220462*(1-M154)</f>
        <v>1.8302314315999999</v>
      </c>
      <c r="O154" s="80"/>
      <c r="P154" s="251">
        <f>P158*$N154</f>
        <v>5490.6942947999996</v>
      </c>
      <c r="Q154" s="251">
        <f>Q158*$N154</f>
        <v>6405.8100105999993</v>
      </c>
      <c r="R154" s="251">
        <f>R158*$N154</f>
        <v>6405.8100105999993</v>
      </c>
      <c r="S154" s="251">
        <f>S158*$N154</f>
        <v>4575.578579</v>
      </c>
      <c r="T154" s="251">
        <f t="shared" ref="T154:AA154" si="267">T158*$N154</f>
        <v>5490.6942947999996</v>
      </c>
      <c r="U154" s="251">
        <f t="shared" si="267"/>
        <v>7320.9257263999998</v>
      </c>
      <c r="V154" s="251">
        <f t="shared" si="267"/>
        <v>5490.6942947999996</v>
      </c>
      <c r="W154" s="251">
        <f t="shared" si="267"/>
        <v>5490.6942947999996</v>
      </c>
      <c r="X154" s="251">
        <f t="shared" si="267"/>
        <v>5033.1364368999994</v>
      </c>
      <c r="Y154" s="251">
        <f t="shared" si="267"/>
        <v>4575.578579</v>
      </c>
      <c r="Z154" s="251">
        <f t="shared" si="267"/>
        <v>4118.0207210999997</v>
      </c>
      <c r="AA154" s="251">
        <f t="shared" si="267"/>
        <v>4118.0207210999997</v>
      </c>
      <c r="AB154" s="227">
        <f>SUM(P154:AA154)</f>
        <v>64515.657963899997</v>
      </c>
      <c r="AC154" s="54">
        <v>0.03</v>
      </c>
      <c r="AD154" s="85"/>
      <c r="AE154" s="86"/>
      <c r="AF154" s="49">
        <v>0.31</v>
      </c>
      <c r="AG154" s="55">
        <v>0.3</v>
      </c>
      <c r="AH154" s="62">
        <f>((SUM(AC154:AE154)*G154)*AF154)*0.00220462*(1-AG154)</f>
        <v>3.6956596214999998E-2</v>
      </c>
      <c r="AI154" s="226">
        <f>AI158*$AH154</f>
        <v>110.869788645</v>
      </c>
      <c r="AJ154" s="226">
        <f t="shared" ref="AJ154:AT154" si="268">AJ158*$AH154</f>
        <v>129.3480867525</v>
      </c>
      <c r="AK154" s="226">
        <f t="shared" si="268"/>
        <v>129.3480867525</v>
      </c>
      <c r="AL154" s="226">
        <f t="shared" si="268"/>
        <v>92.39149053749999</v>
      </c>
      <c r="AM154" s="226">
        <f t="shared" si="268"/>
        <v>110.869788645</v>
      </c>
      <c r="AN154" s="226">
        <f t="shared" si="268"/>
        <v>147.82638485999999</v>
      </c>
      <c r="AO154" s="226">
        <f t="shared" si="268"/>
        <v>110.869788645</v>
      </c>
      <c r="AP154" s="226">
        <f t="shared" si="268"/>
        <v>110.869788645</v>
      </c>
      <c r="AQ154" s="226">
        <f t="shared" si="268"/>
        <v>101.63063959125</v>
      </c>
      <c r="AR154" s="226">
        <f t="shared" si="268"/>
        <v>92.39149053749999</v>
      </c>
      <c r="AS154" s="226">
        <f t="shared" si="268"/>
        <v>83.152341483749993</v>
      </c>
      <c r="AT154" s="226">
        <f t="shared" si="268"/>
        <v>83.152341483749993</v>
      </c>
      <c r="AU154" s="227">
        <f>SUM(AI154:AT154)</f>
        <v>1302.7200165787499</v>
      </c>
      <c r="AV154" s="228">
        <f>AU154+AB154</f>
        <v>65818.377980478748</v>
      </c>
    </row>
    <row r="155" spans="1:48" ht="15.6">
      <c r="A155" s="90" t="s">
        <v>145</v>
      </c>
      <c r="B155" s="49" t="s">
        <v>49</v>
      </c>
      <c r="C155" s="50" t="s">
        <v>85</v>
      </c>
      <c r="D155" s="50" t="s">
        <v>92</v>
      </c>
      <c r="E155" s="50" t="s">
        <v>124</v>
      </c>
      <c r="F155" s="49">
        <v>2019</v>
      </c>
      <c r="G155" s="51">
        <v>2575</v>
      </c>
      <c r="H155" s="51">
        <v>4</v>
      </c>
      <c r="I155" s="79">
        <v>2027</v>
      </c>
      <c r="J155" s="53">
        <f>I155+2</f>
        <v>2029</v>
      </c>
      <c r="K155" s="54">
        <v>1.04</v>
      </c>
      <c r="L155" s="49">
        <v>0.31</v>
      </c>
      <c r="M155" s="55">
        <v>0</v>
      </c>
      <c r="N155" s="56">
        <f>((K155*G155)*L155)*0.00220462*(1-M155)</f>
        <v>1.8302314315999999</v>
      </c>
      <c r="O155" s="80"/>
      <c r="P155" s="251">
        <f>P158*$N155</f>
        <v>5490.6942947999996</v>
      </c>
      <c r="Q155" s="251">
        <f>Q158*$N155</f>
        <v>6405.8100105999993</v>
      </c>
      <c r="R155" s="251">
        <f>R158*$N155</f>
        <v>6405.8100105999993</v>
      </c>
      <c r="S155" s="251">
        <f>S158*$N155</f>
        <v>4575.578579</v>
      </c>
      <c r="T155" s="251">
        <f t="shared" ref="T155:AA155" si="269">T158*$N155</f>
        <v>5490.6942947999996</v>
      </c>
      <c r="U155" s="251">
        <f t="shared" si="269"/>
        <v>7320.9257263999998</v>
      </c>
      <c r="V155" s="251">
        <f t="shared" si="269"/>
        <v>5490.6942947999996</v>
      </c>
      <c r="W155" s="251">
        <f t="shared" si="269"/>
        <v>5490.6942947999996</v>
      </c>
      <c r="X155" s="251">
        <f t="shared" si="269"/>
        <v>5033.1364368999994</v>
      </c>
      <c r="Y155" s="251">
        <f t="shared" si="269"/>
        <v>4575.578579</v>
      </c>
      <c r="Z155" s="251">
        <f t="shared" si="269"/>
        <v>4118.0207210999997</v>
      </c>
      <c r="AA155" s="251">
        <f t="shared" si="269"/>
        <v>4118.0207210999997</v>
      </c>
      <c r="AB155" s="227">
        <f>SUM(P155:AA155)</f>
        <v>64515.657963899997</v>
      </c>
      <c r="AC155" s="54">
        <v>0.03</v>
      </c>
      <c r="AD155" s="85"/>
      <c r="AE155" s="86"/>
      <c r="AF155" s="49">
        <v>0.31</v>
      </c>
      <c r="AG155" s="55">
        <v>0.3</v>
      </c>
      <c r="AH155" s="62">
        <f>((SUM(AC155:AE155)*G155)*AF155)*0.00220462*(1-AG155)</f>
        <v>3.6956596214999998E-2</v>
      </c>
      <c r="AI155" s="226">
        <f>AI158*$AH155</f>
        <v>110.869788645</v>
      </c>
      <c r="AJ155" s="226">
        <f t="shared" ref="AJ155:AT155" si="270">AJ158*$AH155</f>
        <v>129.3480867525</v>
      </c>
      <c r="AK155" s="226">
        <f t="shared" si="270"/>
        <v>129.3480867525</v>
      </c>
      <c r="AL155" s="226">
        <f t="shared" si="270"/>
        <v>92.39149053749999</v>
      </c>
      <c r="AM155" s="226">
        <f t="shared" si="270"/>
        <v>110.869788645</v>
      </c>
      <c r="AN155" s="226">
        <f t="shared" si="270"/>
        <v>147.82638485999999</v>
      </c>
      <c r="AO155" s="226">
        <f t="shared" si="270"/>
        <v>110.869788645</v>
      </c>
      <c r="AP155" s="226">
        <f t="shared" si="270"/>
        <v>110.869788645</v>
      </c>
      <c r="AQ155" s="226">
        <f t="shared" si="270"/>
        <v>101.63063959125</v>
      </c>
      <c r="AR155" s="226">
        <f t="shared" si="270"/>
        <v>92.39149053749999</v>
      </c>
      <c r="AS155" s="226">
        <f t="shared" si="270"/>
        <v>83.152341483749993</v>
      </c>
      <c r="AT155" s="226">
        <f t="shared" si="270"/>
        <v>83.152341483749993</v>
      </c>
      <c r="AU155" s="227">
        <f>SUM(AI155:AT155)</f>
        <v>1302.7200165787499</v>
      </c>
      <c r="AV155" s="228">
        <f>AU155+AB155</f>
        <v>65818.377980478748</v>
      </c>
    </row>
    <row r="156" spans="1:48" ht="15.6">
      <c r="A156" s="90" t="s">
        <v>145</v>
      </c>
      <c r="B156" s="49" t="s">
        <v>52</v>
      </c>
      <c r="C156" s="49" t="s">
        <v>53</v>
      </c>
      <c r="D156" s="50" t="s">
        <v>88</v>
      </c>
      <c r="E156" s="50" t="s">
        <v>146</v>
      </c>
      <c r="F156" s="49">
        <v>2019</v>
      </c>
      <c r="G156" s="51">
        <v>148</v>
      </c>
      <c r="H156" s="51">
        <v>3</v>
      </c>
      <c r="I156" s="79">
        <v>2027</v>
      </c>
      <c r="J156" s="53">
        <f>I156+2</f>
        <v>2029</v>
      </c>
      <c r="K156" s="54">
        <v>3.22</v>
      </c>
      <c r="L156" s="49">
        <v>0.39</v>
      </c>
      <c r="M156" s="55">
        <v>0.1</v>
      </c>
      <c r="N156" s="56">
        <f>((K156*G156)*L156)*0.00220462*(1-M156)</f>
        <v>0.36877243122720005</v>
      </c>
      <c r="O156" s="80"/>
      <c r="P156" s="251">
        <f>P158*$N156*0.66667</f>
        <v>737.54855017871239</v>
      </c>
      <c r="Q156" s="251">
        <f>Q158*$N156*0.66667</f>
        <v>860.47330854183099</v>
      </c>
      <c r="R156" s="251">
        <f>R158*$N156*0.66667</f>
        <v>860.47330854183099</v>
      </c>
      <c r="S156" s="251">
        <f>S158*$N156*0.66667</f>
        <v>614.62379181559368</v>
      </c>
      <c r="T156" s="251">
        <f t="shared" ref="T156:AA156" si="271">T158*$N156*0.66667</f>
        <v>737.54855017871239</v>
      </c>
      <c r="U156" s="251">
        <f t="shared" si="271"/>
        <v>983.39806690494981</v>
      </c>
      <c r="V156" s="251">
        <f t="shared" si="271"/>
        <v>737.54855017871239</v>
      </c>
      <c r="W156" s="251">
        <f t="shared" si="271"/>
        <v>737.54855017871239</v>
      </c>
      <c r="X156" s="251">
        <f t="shared" si="271"/>
        <v>676.08617099715298</v>
      </c>
      <c r="Y156" s="251">
        <f t="shared" si="271"/>
        <v>614.62379181559368</v>
      </c>
      <c r="Z156" s="251">
        <f t="shared" si="271"/>
        <v>553.16141263403426</v>
      </c>
      <c r="AA156" s="251">
        <f t="shared" si="271"/>
        <v>553.16141263403426</v>
      </c>
      <c r="AB156" s="227">
        <f>SUM(P156:AA156)</f>
        <v>8666.1954645998703</v>
      </c>
      <c r="AC156" s="54">
        <v>7.0000000000000007E-2</v>
      </c>
      <c r="AD156" s="60"/>
      <c r="AE156" s="84"/>
      <c r="AF156" s="49">
        <v>0.39</v>
      </c>
      <c r="AG156" s="55">
        <v>0.3</v>
      </c>
      <c r="AH156" s="62">
        <f>((SUM(AC156:AE156)*G156)*AF156)*0.00220462*(1-AG156)</f>
        <v>6.2352826536000005E-3</v>
      </c>
      <c r="AI156" s="226">
        <f>AI158*$AH156*0.66667</f>
        <v>12.470627660026535</v>
      </c>
      <c r="AJ156" s="226">
        <f t="shared" ref="AJ156:AT156" si="272">AJ158*$AH156*0.66667</f>
        <v>14.549065603364292</v>
      </c>
      <c r="AK156" s="226">
        <f t="shared" si="272"/>
        <v>14.549065603364292</v>
      </c>
      <c r="AL156" s="226">
        <f t="shared" si="272"/>
        <v>10.39218971668878</v>
      </c>
      <c r="AM156" s="226">
        <f t="shared" si="272"/>
        <v>12.470627660026535</v>
      </c>
      <c r="AN156" s="226">
        <f t="shared" si="272"/>
        <v>16.627503546702048</v>
      </c>
      <c r="AO156" s="226">
        <f t="shared" si="272"/>
        <v>12.470627660026535</v>
      </c>
      <c r="AP156" s="226">
        <f t="shared" si="272"/>
        <v>12.470627660026535</v>
      </c>
      <c r="AQ156" s="226">
        <f t="shared" si="272"/>
        <v>11.431408688357658</v>
      </c>
      <c r="AR156" s="226">
        <f t="shared" si="272"/>
        <v>10.39218971668878</v>
      </c>
      <c r="AS156" s="226">
        <f t="shared" si="272"/>
        <v>9.3529707450199027</v>
      </c>
      <c r="AT156" s="226">
        <f t="shared" si="272"/>
        <v>9.3529707450199027</v>
      </c>
      <c r="AU156" s="227">
        <f>SUM(AI156:AT156)</f>
        <v>146.52987500531179</v>
      </c>
      <c r="AV156" s="228">
        <f>AU156+AB156</f>
        <v>8812.7253396051819</v>
      </c>
    </row>
    <row r="157" spans="1:48" ht="15.6">
      <c r="A157" s="90" t="s">
        <v>145</v>
      </c>
      <c r="B157" s="49" t="s">
        <v>52</v>
      </c>
      <c r="C157" s="49" t="s">
        <v>53</v>
      </c>
      <c r="D157" s="50" t="s">
        <v>88</v>
      </c>
      <c r="E157" s="50" t="s">
        <v>146</v>
      </c>
      <c r="F157" s="49">
        <v>2019</v>
      </c>
      <c r="G157" s="51">
        <v>148</v>
      </c>
      <c r="H157" s="51">
        <v>3</v>
      </c>
      <c r="I157" s="79">
        <v>2027</v>
      </c>
      <c r="J157" s="53">
        <f>I157+2</f>
        <v>2029</v>
      </c>
      <c r="K157" s="54">
        <v>3.22</v>
      </c>
      <c r="L157" s="49">
        <v>0.39</v>
      </c>
      <c r="M157" s="55">
        <v>0.1</v>
      </c>
      <c r="N157" s="56">
        <f>((K157*G157)*L157)*0.00220462*(1-M157)</f>
        <v>0.36877243122720005</v>
      </c>
      <c r="O157" s="80"/>
      <c r="P157" s="251">
        <f>P158*$N157*0.66667</f>
        <v>737.54855017871239</v>
      </c>
      <c r="Q157" s="251">
        <f>Q158*$N157*0.66667</f>
        <v>860.47330854183099</v>
      </c>
      <c r="R157" s="251">
        <f>R158*$N157*0.66667</f>
        <v>860.47330854183099</v>
      </c>
      <c r="S157" s="251">
        <f>S158*$N157*0.66667</f>
        <v>614.62379181559368</v>
      </c>
      <c r="T157" s="251">
        <f t="shared" ref="T157:AA157" si="273">T158*$N157*0.66667</f>
        <v>737.54855017871239</v>
      </c>
      <c r="U157" s="251">
        <f t="shared" si="273"/>
        <v>983.39806690494981</v>
      </c>
      <c r="V157" s="251">
        <f t="shared" si="273"/>
        <v>737.54855017871239</v>
      </c>
      <c r="W157" s="251">
        <f t="shared" si="273"/>
        <v>737.54855017871239</v>
      </c>
      <c r="X157" s="251">
        <f t="shared" si="273"/>
        <v>676.08617099715298</v>
      </c>
      <c r="Y157" s="251">
        <f t="shared" si="273"/>
        <v>614.62379181559368</v>
      </c>
      <c r="Z157" s="251">
        <f t="shared" si="273"/>
        <v>553.16141263403426</v>
      </c>
      <c r="AA157" s="251">
        <f t="shared" si="273"/>
        <v>553.16141263403426</v>
      </c>
      <c r="AB157" s="227">
        <f>SUM(P157:AA157)</f>
        <v>8666.1954645998703</v>
      </c>
      <c r="AC157" s="54">
        <v>7.0000000000000007E-2</v>
      </c>
      <c r="AD157" s="60"/>
      <c r="AE157" s="84"/>
      <c r="AF157" s="49">
        <v>0.39</v>
      </c>
      <c r="AG157" s="55">
        <v>0.3</v>
      </c>
      <c r="AH157" s="62">
        <f>((SUM(AC157:AE157)*G157)*AF157)*0.00220462*(1-AG157)</f>
        <v>6.2352826536000005E-3</v>
      </c>
      <c r="AI157" s="226">
        <f>AI158*$AH157*0.66667</f>
        <v>12.470627660026535</v>
      </c>
      <c r="AJ157" s="226">
        <f t="shared" ref="AJ157:AT157" si="274">AJ158*$AH157*0.66667</f>
        <v>14.549065603364292</v>
      </c>
      <c r="AK157" s="226">
        <f t="shared" si="274"/>
        <v>14.549065603364292</v>
      </c>
      <c r="AL157" s="226">
        <f t="shared" si="274"/>
        <v>10.39218971668878</v>
      </c>
      <c r="AM157" s="226">
        <f t="shared" si="274"/>
        <v>12.470627660026535</v>
      </c>
      <c r="AN157" s="226">
        <f t="shared" si="274"/>
        <v>16.627503546702048</v>
      </c>
      <c r="AO157" s="226">
        <f t="shared" si="274"/>
        <v>12.470627660026535</v>
      </c>
      <c r="AP157" s="226">
        <f t="shared" si="274"/>
        <v>12.470627660026535</v>
      </c>
      <c r="AQ157" s="226">
        <f t="shared" si="274"/>
        <v>11.431408688357658</v>
      </c>
      <c r="AR157" s="226">
        <f t="shared" si="274"/>
        <v>10.39218971668878</v>
      </c>
      <c r="AS157" s="226">
        <f t="shared" si="274"/>
        <v>9.3529707450199027</v>
      </c>
      <c r="AT157" s="226">
        <f t="shared" si="274"/>
        <v>9.3529707450199027</v>
      </c>
      <c r="AU157" s="227">
        <f>SUM(AI157:AT157)</f>
        <v>146.52987500531179</v>
      </c>
      <c r="AV157" s="228">
        <f>AU157+AB157</f>
        <v>8812.7253396051819</v>
      </c>
    </row>
    <row r="158" spans="1:48" ht="30">
      <c r="A158" s="64" t="s">
        <v>147</v>
      </c>
      <c r="B158" s="65"/>
      <c r="C158" s="65" t="s">
        <v>57</v>
      </c>
      <c r="D158" s="66">
        <v>0.66700000000000004</v>
      </c>
      <c r="E158" s="67"/>
      <c r="F158" s="65"/>
      <c r="G158" s="68"/>
      <c r="H158" s="68"/>
      <c r="I158" s="69"/>
      <c r="J158" s="70"/>
      <c r="K158" s="71"/>
      <c r="L158" s="65"/>
      <c r="M158" s="66"/>
      <c r="N158" s="72"/>
      <c r="O158" s="73" t="s">
        <v>58</v>
      </c>
      <c r="P158" s="229">
        <v>3000</v>
      </c>
      <c r="Q158" s="229">
        <v>3500</v>
      </c>
      <c r="R158" s="229">
        <v>3500</v>
      </c>
      <c r="S158" s="229">
        <v>2500</v>
      </c>
      <c r="T158" s="229">
        <v>3000</v>
      </c>
      <c r="U158" s="229">
        <v>4000</v>
      </c>
      <c r="V158" s="229">
        <v>3000</v>
      </c>
      <c r="W158" s="229">
        <v>3000</v>
      </c>
      <c r="X158" s="229">
        <v>2750</v>
      </c>
      <c r="Y158" s="229">
        <v>2500</v>
      </c>
      <c r="Z158" s="229">
        <v>2250</v>
      </c>
      <c r="AA158" s="229">
        <v>2250</v>
      </c>
      <c r="AB158" s="230"/>
      <c r="AC158" s="71"/>
      <c r="AD158" s="76"/>
      <c r="AE158" s="76"/>
      <c r="AF158" s="65"/>
      <c r="AG158" s="66"/>
      <c r="AH158" s="77"/>
      <c r="AI158" s="229">
        <f t="shared" ref="AI158:AT158" si="275">P158</f>
        <v>3000</v>
      </c>
      <c r="AJ158" s="229">
        <f t="shared" si="275"/>
        <v>3500</v>
      </c>
      <c r="AK158" s="229">
        <f t="shared" si="275"/>
        <v>3500</v>
      </c>
      <c r="AL158" s="229">
        <f t="shared" si="275"/>
        <v>2500</v>
      </c>
      <c r="AM158" s="229">
        <f t="shared" si="275"/>
        <v>3000</v>
      </c>
      <c r="AN158" s="229">
        <f t="shared" si="275"/>
        <v>4000</v>
      </c>
      <c r="AO158" s="229">
        <f t="shared" si="275"/>
        <v>3000</v>
      </c>
      <c r="AP158" s="229">
        <f t="shared" si="275"/>
        <v>3000</v>
      </c>
      <c r="AQ158" s="229">
        <f t="shared" si="275"/>
        <v>2750</v>
      </c>
      <c r="AR158" s="229">
        <f t="shared" si="275"/>
        <v>2500</v>
      </c>
      <c r="AS158" s="229">
        <f t="shared" si="275"/>
        <v>2250</v>
      </c>
      <c r="AT158" s="229">
        <f t="shared" si="275"/>
        <v>2250</v>
      </c>
      <c r="AU158" s="230"/>
      <c r="AV158" s="231"/>
    </row>
    <row r="159" spans="1:48" ht="15.6" hidden="1">
      <c r="A159" s="90" t="s">
        <v>148</v>
      </c>
      <c r="B159" s="49" t="s">
        <v>49</v>
      </c>
      <c r="C159" s="50" t="s">
        <v>85</v>
      </c>
      <c r="D159" s="50" t="s">
        <v>92</v>
      </c>
      <c r="E159" s="50" t="s">
        <v>124</v>
      </c>
      <c r="F159" s="49">
        <v>2019</v>
      </c>
      <c r="G159" s="51">
        <v>2575</v>
      </c>
      <c r="H159" s="51" t="s">
        <v>66</v>
      </c>
      <c r="I159" s="81"/>
      <c r="J159" s="82"/>
      <c r="K159" s="54">
        <v>1.04</v>
      </c>
      <c r="L159" s="49">
        <v>0.31</v>
      </c>
      <c r="M159" s="55">
        <v>0</v>
      </c>
      <c r="N159" s="56">
        <f>((K159*G159)*L159)*0.00220462*(1-M159)</f>
        <v>1.8302314315999999</v>
      </c>
      <c r="O159" s="80"/>
      <c r="P159" s="251">
        <f>P163*$N159</f>
        <v>0</v>
      </c>
      <c r="Q159" s="251">
        <f>Q163*$N159</f>
        <v>0</v>
      </c>
      <c r="R159" s="251">
        <f>R163*$N159</f>
        <v>0</v>
      </c>
      <c r="S159" s="251">
        <f>S163*$N159</f>
        <v>0</v>
      </c>
      <c r="T159" s="251">
        <f t="shared" ref="T159:AA159" si="276">T163*$N159</f>
        <v>0</v>
      </c>
      <c r="U159" s="251">
        <f t="shared" si="276"/>
        <v>0</v>
      </c>
      <c r="V159" s="251">
        <f t="shared" si="276"/>
        <v>0</v>
      </c>
      <c r="W159" s="251">
        <f t="shared" si="276"/>
        <v>0</v>
      </c>
      <c r="X159" s="251">
        <f t="shared" si="276"/>
        <v>0</v>
      </c>
      <c r="Y159" s="251">
        <f t="shared" si="276"/>
        <v>0</v>
      </c>
      <c r="Z159" s="251">
        <f t="shared" si="276"/>
        <v>0</v>
      </c>
      <c r="AA159" s="251">
        <f t="shared" si="276"/>
        <v>0</v>
      </c>
      <c r="AB159" s="227">
        <f>SUM(P159:AA159)</f>
        <v>0</v>
      </c>
      <c r="AC159" s="83"/>
      <c r="AD159" s="85">
        <v>5.0000000000000001E-3</v>
      </c>
      <c r="AE159" s="86"/>
      <c r="AF159" s="49">
        <v>0.31</v>
      </c>
      <c r="AG159" s="55">
        <v>0</v>
      </c>
      <c r="AH159" s="62">
        <f>((SUM(AC159:AE159)*G159)*AF159)*0.00220462*(1-AG159)</f>
        <v>8.7991895749999997E-3</v>
      </c>
      <c r="AI159" s="226">
        <f>AI163*$AH159</f>
        <v>0</v>
      </c>
      <c r="AJ159" s="226">
        <f t="shared" ref="AJ159:AT159" si="277">AJ163*$AH159</f>
        <v>0</v>
      </c>
      <c r="AK159" s="226">
        <f t="shared" si="277"/>
        <v>0</v>
      </c>
      <c r="AL159" s="226">
        <f t="shared" si="277"/>
        <v>0</v>
      </c>
      <c r="AM159" s="226">
        <f t="shared" si="277"/>
        <v>0</v>
      </c>
      <c r="AN159" s="226">
        <f t="shared" si="277"/>
        <v>0</v>
      </c>
      <c r="AO159" s="226">
        <f t="shared" si="277"/>
        <v>0</v>
      </c>
      <c r="AP159" s="226">
        <f t="shared" si="277"/>
        <v>0</v>
      </c>
      <c r="AQ159" s="226">
        <f t="shared" si="277"/>
        <v>0</v>
      </c>
      <c r="AR159" s="226">
        <f t="shared" si="277"/>
        <v>0</v>
      </c>
      <c r="AS159" s="226">
        <f t="shared" si="277"/>
        <v>0</v>
      </c>
      <c r="AT159" s="226">
        <f t="shared" si="277"/>
        <v>0</v>
      </c>
      <c r="AU159" s="227">
        <f>SUM(AI159:AT159)</f>
        <v>0</v>
      </c>
      <c r="AV159" s="228">
        <f>AU159+AB159</f>
        <v>0</v>
      </c>
    </row>
    <row r="160" spans="1:48" ht="15.6" hidden="1">
      <c r="A160" s="90" t="s">
        <v>148</v>
      </c>
      <c r="B160" s="49" t="s">
        <v>49</v>
      </c>
      <c r="C160" s="50" t="s">
        <v>85</v>
      </c>
      <c r="D160" s="50" t="s">
        <v>92</v>
      </c>
      <c r="E160" s="50" t="s">
        <v>124</v>
      </c>
      <c r="F160" s="49">
        <v>2019</v>
      </c>
      <c r="G160" s="51">
        <v>2575</v>
      </c>
      <c r="H160" s="51" t="s">
        <v>66</v>
      </c>
      <c r="I160" s="81"/>
      <c r="J160" s="82"/>
      <c r="K160" s="54">
        <v>1.04</v>
      </c>
      <c r="L160" s="49">
        <v>0.31</v>
      </c>
      <c r="M160" s="55">
        <v>0</v>
      </c>
      <c r="N160" s="56">
        <f>((K160*G160)*L160)*0.00220462*(1-M160)</f>
        <v>1.8302314315999999</v>
      </c>
      <c r="O160" s="80"/>
      <c r="P160" s="251">
        <f>P163*$N160</f>
        <v>0</v>
      </c>
      <c r="Q160" s="251">
        <f>Q163*$N160</f>
        <v>0</v>
      </c>
      <c r="R160" s="251">
        <f>R163*$N160</f>
        <v>0</v>
      </c>
      <c r="S160" s="251">
        <f>S163*$N160</f>
        <v>0</v>
      </c>
      <c r="T160" s="251">
        <f t="shared" ref="T160:AA160" si="278">T163*$N160</f>
        <v>0</v>
      </c>
      <c r="U160" s="251">
        <f t="shared" si="278"/>
        <v>0</v>
      </c>
      <c r="V160" s="251">
        <f t="shared" si="278"/>
        <v>0</v>
      </c>
      <c r="W160" s="251">
        <f t="shared" si="278"/>
        <v>0</v>
      </c>
      <c r="X160" s="251">
        <f t="shared" si="278"/>
        <v>0</v>
      </c>
      <c r="Y160" s="251">
        <f t="shared" si="278"/>
        <v>0</v>
      </c>
      <c r="Z160" s="251">
        <f t="shared" si="278"/>
        <v>0</v>
      </c>
      <c r="AA160" s="251">
        <f t="shared" si="278"/>
        <v>0</v>
      </c>
      <c r="AB160" s="227">
        <f>SUM(P160:AA160)</f>
        <v>0</v>
      </c>
      <c r="AC160" s="83"/>
      <c r="AD160" s="85">
        <v>5.0000000000000001E-3</v>
      </c>
      <c r="AE160" s="86"/>
      <c r="AF160" s="49">
        <v>0.31</v>
      </c>
      <c r="AG160" s="55">
        <v>0</v>
      </c>
      <c r="AH160" s="62">
        <f>((SUM(AC160:AE160)*G160)*AF160)*0.00220462*(1-AG160)</f>
        <v>8.7991895749999997E-3</v>
      </c>
      <c r="AI160" s="226">
        <f>AI163*$AH160</f>
        <v>0</v>
      </c>
      <c r="AJ160" s="226">
        <f t="shared" ref="AJ160:AT160" si="279">AJ163*$AH160</f>
        <v>0</v>
      </c>
      <c r="AK160" s="226">
        <f t="shared" si="279"/>
        <v>0</v>
      </c>
      <c r="AL160" s="226">
        <f t="shared" si="279"/>
        <v>0</v>
      </c>
      <c r="AM160" s="226">
        <f t="shared" si="279"/>
        <v>0</v>
      </c>
      <c r="AN160" s="226">
        <f t="shared" si="279"/>
        <v>0</v>
      </c>
      <c r="AO160" s="226">
        <f t="shared" si="279"/>
        <v>0</v>
      </c>
      <c r="AP160" s="226">
        <f t="shared" si="279"/>
        <v>0</v>
      </c>
      <c r="AQ160" s="226">
        <f t="shared" si="279"/>
        <v>0</v>
      </c>
      <c r="AR160" s="226">
        <f t="shared" si="279"/>
        <v>0</v>
      </c>
      <c r="AS160" s="226">
        <f t="shared" si="279"/>
        <v>0</v>
      </c>
      <c r="AT160" s="226">
        <f t="shared" si="279"/>
        <v>0</v>
      </c>
      <c r="AU160" s="227">
        <f>SUM(AI160:AT160)</f>
        <v>0</v>
      </c>
      <c r="AV160" s="228">
        <f>AU160+AB160</f>
        <v>0</v>
      </c>
    </row>
    <row r="161" spans="1:48" ht="15.6" hidden="1">
      <c r="A161" s="90" t="s">
        <v>148</v>
      </c>
      <c r="B161" s="49" t="s">
        <v>52</v>
      </c>
      <c r="C161" s="49" t="s">
        <v>53</v>
      </c>
      <c r="D161" s="50" t="s">
        <v>88</v>
      </c>
      <c r="E161" s="50" t="s">
        <v>146</v>
      </c>
      <c r="F161" s="49">
        <v>2019</v>
      </c>
      <c r="G161" s="51">
        <v>148</v>
      </c>
      <c r="H161" s="51" t="s">
        <v>63</v>
      </c>
      <c r="I161" s="81"/>
      <c r="J161" s="82"/>
      <c r="K161" s="56">
        <v>3.22</v>
      </c>
      <c r="L161" s="49">
        <v>0.39</v>
      </c>
      <c r="M161" s="55">
        <v>0</v>
      </c>
      <c r="N161" s="56">
        <f>((K161*G161)*L161)*0.00220462*(1-M161)</f>
        <v>0.40974714580800004</v>
      </c>
      <c r="O161" s="80"/>
      <c r="P161" s="251">
        <f>P163*$N161*0.66667</f>
        <v>0</v>
      </c>
      <c r="Q161" s="251">
        <f>Q163*$N161*0.66667</f>
        <v>0</v>
      </c>
      <c r="R161" s="251">
        <f>R163*$N161*0.66667</f>
        <v>0</v>
      </c>
      <c r="S161" s="251">
        <f>S163*$N161*0.66667</f>
        <v>0</v>
      </c>
      <c r="T161" s="251">
        <f t="shared" ref="T161:AA161" si="280">T163*$N161*0.66667</f>
        <v>0</v>
      </c>
      <c r="U161" s="251">
        <f t="shared" si="280"/>
        <v>0</v>
      </c>
      <c r="V161" s="251">
        <f t="shared" si="280"/>
        <v>0</v>
      </c>
      <c r="W161" s="251">
        <f t="shared" si="280"/>
        <v>0</v>
      </c>
      <c r="X161" s="251">
        <f t="shared" si="280"/>
        <v>0</v>
      </c>
      <c r="Y161" s="251">
        <f t="shared" si="280"/>
        <v>0</v>
      </c>
      <c r="Z161" s="251">
        <f t="shared" si="280"/>
        <v>0</v>
      </c>
      <c r="AA161" s="251">
        <f t="shared" si="280"/>
        <v>0</v>
      </c>
      <c r="AB161" s="227">
        <f>SUM(P161:AA161)</f>
        <v>0</v>
      </c>
      <c r="AC161" s="83"/>
      <c r="AD161" s="60"/>
      <c r="AE161" s="84">
        <v>1.2999999999999999E-2</v>
      </c>
      <c r="AF161" s="49">
        <v>0.39</v>
      </c>
      <c r="AG161" s="55">
        <v>0</v>
      </c>
      <c r="AH161" s="62">
        <f>((SUM(AC161:AE161)*G161)*AF161)*0.00220462*(1-AG161)</f>
        <v>1.6542586632000002E-3</v>
      </c>
      <c r="AI161" s="226">
        <f>AI163*$AH161*0.66667</f>
        <v>0</v>
      </c>
      <c r="AJ161" s="226">
        <f t="shared" ref="AJ161:AT161" si="281">AJ163*$AH161*0.66667</f>
        <v>0</v>
      </c>
      <c r="AK161" s="226">
        <f t="shared" si="281"/>
        <v>0</v>
      </c>
      <c r="AL161" s="226">
        <f t="shared" si="281"/>
        <v>0</v>
      </c>
      <c r="AM161" s="226">
        <f t="shared" si="281"/>
        <v>0</v>
      </c>
      <c r="AN161" s="226">
        <f t="shared" si="281"/>
        <v>0</v>
      </c>
      <c r="AO161" s="226">
        <f t="shared" si="281"/>
        <v>0</v>
      </c>
      <c r="AP161" s="226">
        <f t="shared" si="281"/>
        <v>0</v>
      </c>
      <c r="AQ161" s="226">
        <f t="shared" si="281"/>
        <v>0</v>
      </c>
      <c r="AR161" s="226">
        <f t="shared" si="281"/>
        <v>0</v>
      </c>
      <c r="AS161" s="226">
        <f t="shared" si="281"/>
        <v>0</v>
      </c>
      <c r="AT161" s="226">
        <f t="shared" si="281"/>
        <v>0</v>
      </c>
      <c r="AU161" s="227">
        <f>SUM(AI161:AT161)</f>
        <v>0</v>
      </c>
      <c r="AV161" s="228">
        <f>AU161+AB161</f>
        <v>0</v>
      </c>
    </row>
    <row r="162" spans="1:48" ht="15.6" hidden="1">
      <c r="A162" s="90" t="s">
        <v>148</v>
      </c>
      <c r="B162" s="49" t="s">
        <v>52</v>
      </c>
      <c r="C162" s="49" t="s">
        <v>53</v>
      </c>
      <c r="D162" s="50" t="s">
        <v>88</v>
      </c>
      <c r="E162" s="50" t="s">
        <v>146</v>
      </c>
      <c r="F162" s="49">
        <v>2019</v>
      </c>
      <c r="G162" s="51">
        <v>148</v>
      </c>
      <c r="H162" s="51" t="s">
        <v>63</v>
      </c>
      <c r="I162" s="81"/>
      <c r="J162" s="82"/>
      <c r="K162" s="56">
        <v>3.22</v>
      </c>
      <c r="L162" s="49">
        <v>0.39</v>
      </c>
      <c r="M162" s="55">
        <v>0</v>
      </c>
      <c r="N162" s="56">
        <f>((K162*G162)*L162)*0.00220462*(1-M162)</f>
        <v>0.40974714580800004</v>
      </c>
      <c r="O162" s="80"/>
      <c r="P162" s="251">
        <f>P163*$N162*0.66667</f>
        <v>0</v>
      </c>
      <c r="Q162" s="251">
        <f>Q163*$N162*0.66667</f>
        <v>0</v>
      </c>
      <c r="R162" s="251">
        <f>R163*$N162*0.66667</f>
        <v>0</v>
      </c>
      <c r="S162" s="251">
        <f>S163*$N162*0.66667</f>
        <v>0</v>
      </c>
      <c r="T162" s="251">
        <f t="shared" ref="T162:AA162" si="282">T163*$N162*0.66667</f>
        <v>0</v>
      </c>
      <c r="U162" s="251">
        <f t="shared" si="282"/>
        <v>0</v>
      </c>
      <c r="V162" s="251">
        <f t="shared" si="282"/>
        <v>0</v>
      </c>
      <c r="W162" s="251">
        <f t="shared" si="282"/>
        <v>0</v>
      </c>
      <c r="X162" s="251">
        <f t="shared" si="282"/>
        <v>0</v>
      </c>
      <c r="Y162" s="251">
        <f t="shared" si="282"/>
        <v>0</v>
      </c>
      <c r="Z162" s="251">
        <f t="shared" si="282"/>
        <v>0</v>
      </c>
      <c r="AA162" s="251">
        <f t="shared" si="282"/>
        <v>0</v>
      </c>
      <c r="AB162" s="227">
        <f>SUM(P162:AA162)</f>
        <v>0</v>
      </c>
      <c r="AC162" s="83"/>
      <c r="AD162" s="60"/>
      <c r="AE162" s="84">
        <v>1.2999999999999999E-2</v>
      </c>
      <c r="AF162" s="49">
        <v>0.39</v>
      </c>
      <c r="AG162" s="55">
        <v>0</v>
      </c>
      <c r="AH162" s="62">
        <f>((SUM(AC162:AE162)*G162)*AF162)*0.00220462*(1-AG162)</f>
        <v>1.6542586632000002E-3</v>
      </c>
      <c r="AI162" s="226">
        <f>AI163*$AH162*0.66667</f>
        <v>0</v>
      </c>
      <c r="AJ162" s="226">
        <f t="shared" ref="AJ162:AT162" si="283">AJ163*$AH162*0.66667</f>
        <v>0</v>
      </c>
      <c r="AK162" s="226">
        <f t="shared" si="283"/>
        <v>0</v>
      </c>
      <c r="AL162" s="226">
        <f t="shared" si="283"/>
        <v>0</v>
      </c>
      <c r="AM162" s="226">
        <f t="shared" si="283"/>
        <v>0</v>
      </c>
      <c r="AN162" s="226">
        <f t="shared" si="283"/>
        <v>0</v>
      </c>
      <c r="AO162" s="226">
        <f t="shared" si="283"/>
        <v>0</v>
      </c>
      <c r="AP162" s="226">
        <f t="shared" si="283"/>
        <v>0</v>
      </c>
      <c r="AQ162" s="226">
        <f t="shared" si="283"/>
        <v>0</v>
      </c>
      <c r="AR162" s="226">
        <f t="shared" si="283"/>
        <v>0</v>
      </c>
      <c r="AS162" s="226">
        <f t="shared" si="283"/>
        <v>0</v>
      </c>
      <c r="AT162" s="226">
        <f t="shared" si="283"/>
        <v>0</v>
      </c>
      <c r="AU162" s="227">
        <f>SUM(AI162:AT162)</f>
        <v>0</v>
      </c>
      <c r="AV162" s="228">
        <f>AU162+AB162</f>
        <v>0</v>
      </c>
    </row>
    <row r="163" spans="1:48" ht="30" hidden="1">
      <c r="A163" s="64" t="s">
        <v>149</v>
      </c>
      <c r="B163" s="65"/>
      <c r="C163" s="65" t="s">
        <v>57</v>
      </c>
      <c r="D163" s="66">
        <v>0.66700000000000004</v>
      </c>
      <c r="E163" s="67"/>
      <c r="F163" s="65"/>
      <c r="G163" s="68"/>
      <c r="H163" s="68"/>
      <c r="I163" s="69"/>
      <c r="J163" s="70"/>
      <c r="K163" s="71"/>
      <c r="L163" s="65"/>
      <c r="M163" s="66"/>
      <c r="N163" s="72"/>
      <c r="O163" s="73" t="s">
        <v>58</v>
      </c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2"/>
      <c r="AA163" s="252"/>
      <c r="AB163" s="230"/>
      <c r="AC163" s="71"/>
      <c r="AD163" s="76"/>
      <c r="AE163" s="76"/>
      <c r="AF163" s="65"/>
      <c r="AG163" s="66"/>
      <c r="AH163" s="77"/>
      <c r="AI163" s="229">
        <f t="shared" ref="AI163:AT163" si="284">P163</f>
        <v>0</v>
      </c>
      <c r="AJ163" s="229">
        <f t="shared" si="284"/>
        <v>0</v>
      </c>
      <c r="AK163" s="229">
        <f t="shared" si="284"/>
        <v>0</v>
      </c>
      <c r="AL163" s="229">
        <f t="shared" si="284"/>
        <v>0</v>
      </c>
      <c r="AM163" s="229">
        <f t="shared" si="284"/>
        <v>0</v>
      </c>
      <c r="AN163" s="229">
        <f t="shared" si="284"/>
        <v>0</v>
      </c>
      <c r="AO163" s="229">
        <f t="shared" si="284"/>
        <v>0</v>
      </c>
      <c r="AP163" s="229">
        <f t="shared" si="284"/>
        <v>0</v>
      </c>
      <c r="AQ163" s="229">
        <f t="shared" si="284"/>
        <v>0</v>
      </c>
      <c r="AR163" s="229">
        <f t="shared" si="284"/>
        <v>0</v>
      </c>
      <c r="AS163" s="229">
        <f t="shared" si="284"/>
        <v>0</v>
      </c>
      <c r="AT163" s="229">
        <f t="shared" si="284"/>
        <v>0</v>
      </c>
      <c r="AU163" s="230"/>
      <c r="AV163" s="231"/>
    </row>
    <row r="164" spans="1:48" ht="15.6">
      <c r="A164" s="48" t="s">
        <v>150</v>
      </c>
      <c r="B164" s="49" t="s">
        <v>49</v>
      </c>
      <c r="C164" s="50" t="s">
        <v>85</v>
      </c>
      <c r="D164" s="50" t="s">
        <v>92</v>
      </c>
      <c r="E164" s="50" t="s">
        <v>124</v>
      </c>
      <c r="F164" s="49">
        <v>2022</v>
      </c>
      <c r="G164" s="51">
        <v>2575</v>
      </c>
      <c r="H164" s="51">
        <v>4</v>
      </c>
      <c r="I164" s="79">
        <v>2029</v>
      </c>
      <c r="J164" s="53">
        <f>I164+2</f>
        <v>2031</v>
      </c>
      <c r="K164" s="54">
        <v>1.04</v>
      </c>
      <c r="L164" s="49">
        <v>0.31</v>
      </c>
      <c r="M164" s="55">
        <v>0</v>
      </c>
      <c r="N164" s="56">
        <f>((K164*G164)*L164)*0.00220462*(1-M164)</f>
        <v>1.8302314315999999</v>
      </c>
      <c r="O164" s="80"/>
      <c r="P164" s="251">
        <f>P168*$N164</f>
        <v>0</v>
      </c>
      <c r="Q164" s="251">
        <f>Q168*$N164</f>
        <v>6405.8100105999993</v>
      </c>
      <c r="R164" s="251">
        <f>R168*$N164</f>
        <v>5490.6942947999996</v>
      </c>
      <c r="S164" s="251">
        <f>S168*$N164</f>
        <v>4575.578579</v>
      </c>
      <c r="T164" s="251">
        <f t="shared" ref="T164:AA164" si="285">T168*$N164</f>
        <v>5490.6942947999996</v>
      </c>
      <c r="U164" s="251">
        <f t="shared" si="285"/>
        <v>7320.9257263999998</v>
      </c>
      <c r="V164" s="251">
        <f t="shared" si="285"/>
        <v>5490.6942947999996</v>
      </c>
      <c r="W164" s="251">
        <f t="shared" si="285"/>
        <v>5033.1364368999994</v>
      </c>
      <c r="X164" s="251">
        <f t="shared" si="285"/>
        <v>5033.1364368999994</v>
      </c>
      <c r="Y164" s="251">
        <f t="shared" si="285"/>
        <v>4575.578579</v>
      </c>
      <c r="Z164" s="251">
        <f t="shared" si="285"/>
        <v>4118.0207210999997</v>
      </c>
      <c r="AA164" s="251">
        <f t="shared" si="285"/>
        <v>4118.0207210999997</v>
      </c>
      <c r="AB164" s="227">
        <f>SUM(P164:AA164)</f>
        <v>57652.2900954</v>
      </c>
      <c r="AC164" s="54">
        <v>0.03</v>
      </c>
      <c r="AD164" s="85"/>
      <c r="AE164" s="86"/>
      <c r="AF164" s="49">
        <v>0.31</v>
      </c>
      <c r="AG164" s="55">
        <v>0.3</v>
      </c>
      <c r="AH164" s="62">
        <f>((SUM(AC164:AE164)*G164)*AF164)*0.00220462*(1-AG164)</f>
        <v>3.6956596214999998E-2</v>
      </c>
      <c r="AI164" s="226">
        <f>AI168*$AH164</f>
        <v>0</v>
      </c>
      <c r="AJ164" s="226">
        <f t="shared" ref="AJ164:AT164" si="286">AJ168*$AH164</f>
        <v>129.3480867525</v>
      </c>
      <c r="AK164" s="226">
        <f t="shared" si="286"/>
        <v>110.869788645</v>
      </c>
      <c r="AL164" s="226">
        <f t="shared" si="286"/>
        <v>92.39149053749999</v>
      </c>
      <c r="AM164" s="226">
        <f t="shared" si="286"/>
        <v>110.869788645</v>
      </c>
      <c r="AN164" s="226">
        <f t="shared" si="286"/>
        <v>147.82638485999999</v>
      </c>
      <c r="AO164" s="226">
        <f t="shared" si="286"/>
        <v>110.869788645</v>
      </c>
      <c r="AP164" s="226">
        <f t="shared" si="286"/>
        <v>101.63063959125</v>
      </c>
      <c r="AQ164" s="226">
        <f t="shared" si="286"/>
        <v>101.63063959125</v>
      </c>
      <c r="AR164" s="226">
        <f t="shared" si="286"/>
        <v>92.39149053749999</v>
      </c>
      <c r="AS164" s="226">
        <f t="shared" si="286"/>
        <v>83.152341483749993</v>
      </c>
      <c r="AT164" s="226">
        <f t="shared" si="286"/>
        <v>83.152341483749993</v>
      </c>
      <c r="AU164" s="227">
        <f>SUM(AI164:AT164)</f>
        <v>1164.1327807724999</v>
      </c>
      <c r="AV164" s="228">
        <f>AU164+AB164</f>
        <v>58816.422876172503</v>
      </c>
    </row>
    <row r="165" spans="1:48" ht="15.6">
      <c r="A165" s="48" t="s">
        <v>150</v>
      </c>
      <c r="B165" s="49" t="s">
        <v>49</v>
      </c>
      <c r="C165" s="50" t="s">
        <v>85</v>
      </c>
      <c r="D165" s="50" t="s">
        <v>92</v>
      </c>
      <c r="E165" s="50" t="s">
        <v>124</v>
      </c>
      <c r="F165" s="49">
        <v>2022</v>
      </c>
      <c r="G165" s="51">
        <v>2575</v>
      </c>
      <c r="H165" s="51">
        <v>4</v>
      </c>
      <c r="I165" s="79">
        <v>2029</v>
      </c>
      <c r="J165" s="53">
        <f>I165+2</f>
        <v>2031</v>
      </c>
      <c r="K165" s="54">
        <v>1.04</v>
      </c>
      <c r="L165" s="49">
        <v>0.31</v>
      </c>
      <c r="M165" s="55">
        <v>0</v>
      </c>
      <c r="N165" s="56">
        <f>((K165*G165)*L165)*0.00220462*(1-M165)</f>
        <v>1.8302314315999999</v>
      </c>
      <c r="O165" s="80"/>
      <c r="P165" s="251">
        <f>P168*$N165</f>
        <v>0</v>
      </c>
      <c r="Q165" s="251">
        <f>Q168*$N165</f>
        <v>6405.8100105999993</v>
      </c>
      <c r="R165" s="251">
        <f>R168*$N165</f>
        <v>5490.6942947999996</v>
      </c>
      <c r="S165" s="251">
        <f>S168*$N165</f>
        <v>4575.578579</v>
      </c>
      <c r="T165" s="251">
        <f t="shared" ref="T165:AA165" si="287">T168*$N165</f>
        <v>5490.6942947999996</v>
      </c>
      <c r="U165" s="251">
        <f t="shared" si="287"/>
        <v>7320.9257263999998</v>
      </c>
      <c r="V165" s="251">
        <f t="shared" si="287"/>
        <v>5490.6942947999996</v>
      </c>
      <c r="W165" s="251">
        <f t="shared" si="287"/>
        <v>5033.1364368999994</v>
      </c>
      <c r="X165" s="251">
        <f t="shared" si="287"/>
        <v>5033.1364368999994</v>
      </c>
      <c r="Y165" s="251">
        <f t="shared" si="287"/>
        <v>4575.578579</v>
      </c>
      <c r="Z165" s="251">
        <f t="shared" si="287"/>
        <v>4118.0207210999997</v>
      </c>
      <c r="AA165" s="251">
        <f t="shared" si="287"/>
        <v>4118.0207210999997</v>
      </c>
      <c r="AB165" s="227">
        <f>SUM(P165:AA165)</f>
        <v>57652.2900954</v>
      </c>
      <c r="AC165" s="54">
        <v>0.03</v>
      </c>
      <c r="AD165" s="85"/>
      <c r="AE165" s="86"/>
      <c r="AF165" s="49">
        <v>0.31</v>
      </c>
      <c r="AG165" s="55">
        <v>0.3</v>
      </c>
      <c r="AH165" s="62">
        <f>((SUM(AC165:AE165)*G165)*AF165)*0.00220462*(1-AG165)</f>
        <v>3.6956596214999998E-2</v>
      </c>
      <c r="AI165" s="226">
        <f>AI168*$AH165</f>
        <v>0</v>
      </c>
      <c r="AJ165" s="226">
        <f t="shared" ref="AJ165:AT165" si="288">AJ168*$AH165</f>
        <v>129.3480867525</v>
      </c>
      <c r="AK165" s="226">
        <f t="shared" si="288"/>
        <v>110.869788645</v>
      </c>
      <c r="AL165" s="226">
        <f t="shared" si="288"/>
        <v>92.39149053749999</v>
      </c>
      <c r="AM165" s="226">
        <f t="shared" si="288"/>
        <v>110.869788645</v>
      </c>
      <c r="AN165" s="226">
        <f t="shared" si="288"/>
        <v>147.82638485999999</v>
      </c>
      <c r="AO165" s="226">
        <f t="shared" si="288"/>
        <v>110.869788645</v>
      </c>
      <c r="AP165" s="226">
        <f t="shared" si="288"/>
        <v>101.63063959125</v>
      </c>
      <c r="AQ165" s="226">
        <f t="shared" si="288"/>
        <v>101.63063959125</v>
      </c>
      <c r="AR165" s="226">
        <f t="shared" si="288"/>
        <v>92.39149053749999</v>
      </c>
      <c r="AS165" s="226">
        <f t="shared" si="288"/>
        <v>83.152341483749993</v>
      </c>
      <c r="AT165" s="226">
        <f t="shared" si="288"/>
        <v>83.152341483749993</v>
      </c>
      <c r="AU165" s="227">
        <f>SUM(AI165:AT165)</f>
        <v>1164.1327807724999</v>
      </c>
      <c r="AV165" s="228">
        <f>AU165+AB165</f>
        <v>58816.422876172503</v>
      </c>
    </row>
    <row r="166" spans="1:48" ht="15.6">
      <c r="A166" s="48" t="s">
        <v>151</v>
      </c>
      <c r="B166" s="49" t="s">
        <v>52</v>
      </c>
      <c r="C166" s="49" t="s">
        <v>53</v>
      </c>
      <c r="D166" s="50" t="s">
        <v>88</v>
      </c>
      <c r="E166" s="50" t="s">
        <v>146</v>
      </c>
      <c r="F166" s="49">
        <v>2020</v>
      </c>
      <c r="G166" s="51">
        <v>148</v>
      </c>
      <c r="H166" s="51">
        <v>3</v>
      </c>
      <c r="I166" s="79">
        <v>2028</v>
      </c>
      <c r="J166" s="53">
        <f>I166+2</f>
        <v>2030</v>
      </c>
      <c r="K166" s="54">
        <v>3.22</v>
      </c>
      <c r="L166" s="49">
        <v>0.39</v>
      </c>
      <c r="M166" s="55">
        <v>0.1</v>
      </c>
      <c r="N166" s="56">
        <f>((K166*G166)*L166)*0.00220462*(1-M166)</f>
        <v>0.36877243122720005</v>
      </c>
      <c r="O166" s="80"/>
      <c r="P166" s="251">
        <f>P168*$N166*0.66667</f>
        <v>0</v>
      </c>
      <c r="Q166" s="251">
        <f>Q168*$N166*0.66667</f>
        <v>860.47330854183099</v>
      </c>
      <c r="R166" s="251">
        <f>R168*$N166*0.66667</f>
        <v>737.54855017871239</v>
      </c>
      <c r="S166" s="251">
        <f>S168*$N166*0.66667</f>
        <v>614.62379181559368</v>
      </c>
      <c r="T166" s="251">
        <f t="shared" ref="T166:AA166" si="289">T168*$N166*0.66667</f>
        <v>737.54855017871239</v>
      </c>
      <c r="U166" s="251">
        <f t="shared" si="289"/>
        <v>983.39806690494981</v>
      </c>
      <c r="V166" s="251">
        <f t="shared" si="289"/>
        <v>737.54855017871239</v>
      </c>
      <c r="W166" s="251">
        <f t="shared" si="289"/>
        <v>676.08617099715298</v>
      </c>
      <c r="X166" s="251">
        <f t="shared" si="289"/>
        <v>676.08617099715298</v>
      </c>
      <c r="Y166" s="251">
        <f t="shared" si="289"/>
        <v>614.62379181559368</v>
      </c>
      <c r="Z166" s="251">
        <f t="shared" si="289"/>
        <v>553.16141263403426</v>
      </c>
      <c r="AA166" s="251">
        <f t="shared" si="289"/>
        <v>553.16141263403426</v>
      </c>
      <c r="AB166" s="227">
        <f>SUM(P166:AA166)</f>
        <v>7744.2597768764808</v>
      </c>
      <c r="AC166" s="54">
        <v>7.0000000000000007E-2</v>
      </c>
      <c r="AD166" s="60"/>
      <c r="AE166" s="84"/>
      <c r="AF166" s="49">
        <v>0.39</v>
      </c>
      <c r="AG166" s="55">
        <v>0.3</v>
      </c>
      <c r="AH166" s="62">
        <f>((SUM(AC166:AE166)*G166)*AF166)*0.00220462*(1-AG166)</f>
        <v>6.2352826536000005E-3</v>
      </c>
      <c r="AI166" s="226">
        <f>AI168*$AH166*0.66667</f>
        <v>0</v>
      </c>
      <c r="AJ166" s="226">
        <f t="shared" ref="AJ166:AT166" si="290">AJ168*$AH166*0.66667</f>
        <v>14.549065603364292</v>
      </c>
      <c r="AK166" s="226">
        <f t="shared" si="290"/>
        <v>12.470627660026535</v>
      </c>
      <c r="AL166" s="226">
        <f t="shared" si="290"/>
        <v>10.39218971668878</v>
      </c>
      <c r="AM166" s="226">
        <f t="shared" si="290"/>
        <v>12.470627660026535</v>
      </c>
      <c r="AN166" s="226">
        <f t="shared" si="290"/>
        <v>16.627503546702048</v>
      </c>
      <c r="AO166" s="226">
        <f t="shared" si="290"/>
        <v>12.470627660026535</v>
      </c>
      <c r="AP166" s="226">
        <f t="shared" si="290"/>
        <v>11.431408688357658</v>
      </c>
      <c r="AQ166" s="226">
        <f t="shared" si="290"/>
        <v>11.431408688357658</v>
      </c>
      <c r="AR166" s="226">
        <f t="shared" si="290"/>
        <v>10.39218971668878</v>
      </c>
      <c r="AS166" s="226">
        <f t="shared" si="290"/>
        <v>9.3529707450199027</v>
      </c>
      <c r="AT166" s="226">
        <f t="shared" si="290"/>
        <v>9.3529707450199027</v>
      </c>
      <c r="AU166" s="227">
        <f>SUM(AI166:AT166)</f>
        <v>130.94159043027864</v>
      </c>
      <c r="AV166" s="228">
        <f>AU166+AB166</f>
        <v>7875.2013673067595</v>
      </c>
    </row>
    <row r="167" spans="1:48" ht="15.6">
      <c r="A167" s="48" t="s">
        <v>150</v>
      </c>
      <c r="B167" s="49" t="s">
        <v>52</v>
      </c>
      <c r="C167" s="49" t="s">
        <v>53</v>
      </c>
      <c r="D167" s="50" t="s">
        <v>88</v>
      </c>
      <c r="E167" s="50" t="s">
        <v>146</v>
      </c>
      <c r="F167" s="49">
        <v>2020</v>
      </c>
      <c r="G167" s="51">
        <v>148</v>
      </c>
      <c r="H167" s="51">
        <v>3</v>
      </c>
      <c r="I167" s="79">
        <v>2028</v>
      </c>
      <c r="J167" s="53">
        <f>I167+2</f>
        <v>2030</v>
      </c>
      <c r="K167" s="54">
        <v>3.22</v>
      </c>
      <c r="L167" s="49">
        <v>0.39</v>
      </c>
      <c r="M167" s="55">
        <v>0.1</v>
      </c>
      <c r="N167" s="56">
        <f>((K167*G167)*L167)*0.00220462*(1-M167)</f>
        <v>0.36877243122720005</v>
      </c>
      <c r="O167" s="80"/>
      <c r="P167" s="251">
        <f>P168*$N167*0.66667</f>
        <v>0</v>
      </c>
      <c r="Q167" s="251">
        <f>Q168*$N167*0.66667</f>
        <v>860.47330854183099</v>
      </c>
      <c r="R167" s="251">
        <f>R168*$N167*0.66667</f>
        <v>737.54855017871239</v>
      </c>
      <c r="S167" s="251">
        <f>S168*$N167*0.66667</f>
        <v>614.62379181559368</v>
      </c>
      <c r="T167" s="251">
        <f t="shared" ref="T167:AA167" si="291">T168*$N167*0.66667</f>
        <v>737.54855017871239</v>
      </c>
      <c r="U167" s="251">
        <f t="shared" si="291"/>
        <v>983.39806690494981</v>
      </c>
      <c r="V167" s="251">
        <f t="shared" si="291"/>
        <v>737.54855017871239</v>
      </c>
      <c r="W167" s="251">
        <f t="shared" si="291"/>
        <v>676.08617099715298</v>
      </c>
      <c r="X167" s="251">
        <f t="shared" si="291"/>
        <v>676.08617099715298</v>
      </c>
      <c r="Y167" s="251">
        <f t="shared" si="291"/>
        <v>614.62379181559368</v>
      </c>
      <c r="Z167" s="251">
        <f t="shared" si="291"/>
        <v>553.16141263403426</v>
      </c>
      <c r="AA167" s="251">
        <f t="shared" si="291"/>
        <v>553.16141263403426</v>
      </c>
      <c r="AB167" s="227">
        <f>SUM(P167:AA167)</f>
        <v>7744.2597768764808</v>
      </c>
      <c r="AC167" s="54">
        <v>7.0000000000000007E-2</v>
      </c>
      <c r="AD167" s="60"/>
      <c r="AE167" s="84"/>
      <c r="AF167" s="49">
        <v>0.39</v>
      </c>
      <c r="AG167" s="55">
        <v>0.3</v>
      </c>
      <c r="AH167" s="62">
        <f>((SUM(AC167:AE167)*G167)*AF167)*0.00220462*(1-AG167)</f>
        <v>6.2352826536000005E-3</v>
      </c>
      <c r="AI167" s="226">
        <f>AI168*$AH167*0.66667</f>
        <v>0</v>
      </c>
      <c r="AJ167" s="226">
        <f t="shared" ref="AJ167:AT167" si="292">AJ168*$AH167*0.66667</f>
        <v>14.549065603364292</v>
      </c>
      <c r="AK167" s="226">
        <f t="shared" si="292"/>
        <v>12.470627660026535</v>
      </c>
      <c r="AL167" s="226">
        <f t="shared" si="292"/>
        <v>10.39218971668878</v>
      </c>
      <c r="AM167" s="226">
        <f t="shared" si="292"/>
        <v>12.470627660026535</v>
      </c>
      <c r="AN167" s="226">
        <f t="shared" si="292"/>
        <v>16.627503546702048</v>
      </c>
      <c r="AO167" s="226">
        <f t="shared" si="292"/>
        <v>12.470627660026535</v>
      </c>
      <c r="AP167" s="226">
        <f t="shared" si="292"/>
        <v>11.431408688357658</v>
      </c>
      <c r="AQ167" s="226">
        <f t="shared" si="292"/>
        <v>11.431408688357658</v>
      </c>
      <c r="AR167" s="226">
        <f t="shared" si="292"/>
        <v>10.39218971668878</v>
      </c>
      <c r="AS167" s="226">
        <f t="shared" si="292"/>
        <v>9.3529707450199027</v>
      </c>
      <c r="AT167" s="226">
        <f t="shared" si="292"/>
        <v>9.3529707450199027</v>
      </c>
      <c r="AU167" s="227">
        <f>SUM(AI167:AT167)</f>
        <v>130.94159043027864</v>
      </c>
      <c r="AV167" s="228">
        <f>AU167+AB167</f>
        <v>7875.2013673067595</v>
      </c>
    </row>
    <row r="168" spans="1:48" ht="30">
      <c r="A168" s="64" t="s">
        <v>152</v>
      </c>
      <c r="B168" s="65"/>
      <c r="C168" s="65" t="s">
        <v>57</v>
      </c>
      <c r="D168" s="66">
        <v>0.66700000000000004</v>
      </c>
      <c r="E168" s="67"/>
      <c r="F168" s="65"/>
      <c r="G168" s="68"/>
      <c r="H168" s="68"/>
      <c r="I168" s="69"/>
      <c r="J168" s="70"/>
      <c r="K168" s="71"/>
      <c r="L168" s="65"/>
      <c r="M168" s="66"/>
      <c r="N168" s="72"/>
      <c r="O168" s="73" t="s">
        <v>58</v>
      </c>
      <c r="P168" s="229">
        <v>0</v>
      </c>
      <c r="Q168" s="229">
        <v>3500</v>
      </c>
      <c r="R168" s="229">
        <v>3000</v>
      </c>
      <c r="S168" s="229">
        <v>2500</v>
      </c>
      <c r="T168" s="229">
        <v>3000</v>
      </c>
      <c r="U168" s="229">
        <v>4000</v>
      </c>
      <c r="V168" s="229">
        <v>3000</v>
      </c>
      <c r="W168" s="229">
        <v>2750</v>
      </c>
      <c r="X168" s="229">
        <v>2750</v>
      </c>
      <c r="Y168" s="229">
        <v>2500</v>
      </c>
      <c r="Z168" s="229">
        <v>2250</v>
      </c>
      <c r="AA168" s="229">
        <v>2250</v>
      </c>
      <c r="AB168" s="230"/>
      <c r="AC168" s="71"/>
      <c r="AD168" s="76"/>
      <c r="AE168" s="76"/>
      <c r="AF168" s="65"/>
      <c r="AG168" s="66"/>
      <c r="AH168" s="77"/>
      <c r="AI168" s="229">
        <f t="shared" ref="AI168:AT168" si="293">P168</f>
        <v>0</v>
      </c>
      <c r="AJ168" s="229">
        <f t="shared" si="293"/>
        <v>3500</v>
      </c>
      <c r="AK168" s="229">
        <f t="shared" si="293"/>
        <v>3000</v>
      </c>
      <c r="AL168" s="229">
        <f t="shared" si="293"/>
        <v>2500</v>
      </c>
      <c r="AM168" s="229">
        <f t="shared" si="293"/>
        <v>3000</v>
      </c>
      <c r="AN168" s="229">
        <f t="shared" si="293"/>
        <v>4000</v>
      </c>
      <c r="AO168" s="229">
        <f t="shared" si="293"/>
        <v>3000</v>
      </c>
      <c r="AP168" s="229">
        <f t="shared" si="293"/>
        <v>2750</v>
      </c>
      <c r="AQ168" s="229">
        <f t="shared" si="293"/>
        <v>2750</v>
      </c>
      <c r="AR168" s="229">
        <f t="shared" si="293"/>
        <v>2500</v>
      </c>
      <c r="AS168" s="229">
        <f t="shared" si="293"/>
        <v>2250</v>
      </c>
      <c r="AT168" s="229">
        <f t="shared" si="293"/>
        <v>2250</v>
      </c>
      <c r="AU168" s="230"/>
      <c r="AV168" s="231"/>
    </row>
    <row r="169" spans="1:48" ht="15.6" hidden="1">
      <c r="A169" s="48" t="s">
        <v>153</v>
      </c>
      <c r="B169" s="49" t="s">
        <v>49</v>
      </c>
      <c r="C169" s="50" t="s">
        <v>85</v>
      </c>
      <c r="D169" s="50" t="s">
        <v>92</v>
      </c>
      <c r="E169" s="50" t="s">
        <v>124</v>
      </c>
      <c r="F169" s="49">
        <v>2022</v>
      </c>
      <c r="G169" s="51">
        <v>2575</v>
      </c>
      <c r="H169" s="51" t="s">
        <v>66</v>
      </c>
      <c r="I169" s="81"/>
      <c r="J169" s="82"/>
      <c r="K169" s="54">
        <v>1.04</v>
      </c>
      <c r="L169" s="49">
        <v>0.31</v>
      </c>
      <c r="M169" s="55">
        <v>0</v>
      </c>
      <c r="N169" s="56">
        <f>((K169*G169)*L169)*0.00220462*(1-M169)</f>
        <v>1.8302314315999999</v>
      </c>
      <c r="O169" s="80"/>
      <c r="P169" s="251">
        <f>P173*$N169</f>
        <v>0</v>
      </c>
      <c r="Q169" s="251">
        <f>Q173*$N169</f>
        <v>0</v>
      </c>
      <c r="R169" s="251">
        <f>R173*$N169</f>
        <v>0</v>
      </c>
      <c r="S169" s="251">
        <f>S173*$N169</f>
        <v>0</v>
      </c>
      <c r="T169" s="251">
        <f t="shared" ref="T169:AA169" si="294">T173*$N169</f>
        <v>0</v>
      </c>
      <c r="U169" s="251">
        <f t="shared" si="294"/>
        <v>0</v>
      </c>
      <c r="V169" s="251">
        <f t="shared" si="294"/>
        <v>0</v>
      </c>
      <c r="W169" s="251">
        <f t="shared" si="294"/>
        <v>0</v>
      </c>
      <c r="X169" s="251">
        <f t="shared" si="294"/>
        <v>0</v>
      </c>
      <c r="Y169" s="251">
        <f t="shared" si="294"/>
        <v>0</v>
      </c>
      <c r="Z169" s="251">
        <f t="shared" si="294"/>
        <v>0</v>
      </c>
      <c r="AA169" s="251">
        <f t="shared" si="294"/>
        <v>0</v>
      </c>
      <c r="AB169" s="227">
        <f>SUM(P169:AA169)</f>
        <v>0</v>
      </c>
      <c r="AC169" s="83"/>
      <c r="AD169" s="85">
        <v>5.0000000000000001E-3</v>
      </c>
      <c r="AE169" s="86"/>
      <c r="AF169" s="49">
        <v>0.31</v>
      </c>
      <c r="AG169" s="55">
        <v>0</v>
      </c>
      <c r="AH169" s="62">
        <f>((SUM(AC169:AE169)*G169)*AF169)*0.00220462*(1-AG169)</f>
        <v>8.7991895749999997E-3</v>
      </c>
      <c r="AI169" s="226">
        <f>AI173*$AH169</f>
        <v>0</v>
      </c>
      <c r="AJ169" s="226">
        <f t="shared" ref="AJ169:AT169" si="295">AJ173*$AH169</f>
        <v>0</v>
      </c>
      <c r="AK169" s="226">
        <f t="shared" si="295"/>
        <v>0</v>
      </c>
      <c r="AL169" s="226">
        <f t="shared" si="295"/>
        <v>0</v>
      </c>
      <c r="AM169" s="226">
        <f t="shared" si="295"/>
        <v>0</v>
      </c>
      <c r="AN169" s="226">
        <f t="shared" si="295"/>
        <v>0</v>
      </c>
      <c r="AO169" s="226">
        <f t="shared" si="295"/>
        <v>0</v>
      </c>
      <c r="AP169" s="226">
        <f t="shared" si="295"/>
        <v>0</v>
      </c>
      <c r="AQ169" s="226">
        <f t="shared" si="295"/>
        <v>0</v>
      </c>
      <c r="AR169" s="226">
        <f t="shared" si="295"/>
        <v>0</v>
      </c>
      <c r="AS169" s="226">
        <f t="shared" si="295"/>
        <v>0</v>
      </c>
      <c r="AT169" s="226">
        <f t="shared" si="295"/>
        <v>0</v>
      </c>
      <c r="AU169" s="227">
        <f>SUM(AI169:AT169)</f>
        <v>0</v>
      </c>
      <c r="AV169" s="228">
        <f>AU169+AB169</f>
        <v>0</v>
      </c>
    </row>
    <row r="170" spans="1:48" ht="15.6" hidden="1">
      <c r="A170" s="48" t="s">
        <v>153</v>
      </c>
      <c r="B170" s="49" t="s">
        <v>49</v>
      </c>
      <c r="C170" s="50" t="s">
        <v>85</v>
      </c>
      <c r="D170" s="50" t="s">
        <v>92</v>
      </c>
      <c r="E170" s="50" t="s">
        <v>124</v>
      </c>
      <c r="F170" s="49">
        <v>2022</v>
      </c>
      <c r="G170" s="51">
        <v>2575</v>
      </c>
      <c r="H170" s="51" t="s">
        <v>66</v>
      </c>
      <c r="I170" s="81"/>
      <c r="J170" s="82"/>
      <c r="K170" s="54">
        <v>1.04</v>
      </c>
      <c r="L170" s="49">
        <v>0.31</v>
      </c>
      <c r="M170" s="55">
        <v>0</v>
      </c>
      <c r="N170" s="56">
        <f>((K170*G170)*L170)*0.00220462*(1-M170)</f>
        <v>1.8302314315999999</v>
      </c>
      <c r="O170" s="80"/>
      <c r="P170" s="251">
        <f>P173*$N170</f>
        <v>0</v>
      </c>
      <c r="Q170" s="251">
        <f>Q173*$N170</f>
        <v>0</v>
      </c>
      <c r="R170" s="251">
        <f>R173*$N170</f>
        <v>0</v>
      </c>
      <c r="S170" s="251">
        <f>S173*$N170</f>
        <v>0</v>
      </c>
      <c r="T170" s="251">
        <f t="shared" ref="T170:AA170" si="296">T173*$N170</f>
        <v>0</v>
      </c>
      <c r="U170" s="251">
        <f t="shared" si="296"/>
        <v>0</v>
      </c>
      <c r="V170" s="251">
        <f t="shared" si="296"/>
        <v>0</v>
      </c>
      <c r="W170" s="251">
        <f t="shared" si="296"/>
        <v>0</v>
      </c>
      <c r="X170" s="251">
        <f t="shared" si="296"/>
        <v>0</v>
      </c>
      <c r="Y170" s="251">
        <f t="shared" si="296"/>
        <v>0</v>
      </c>
      <c r="Z170" s="251">
        <f t="shared" si="296"/>
        <v>0</v>
      </c>
      <c r="AA170" s="251">
        <f t="shared" si="296"/>
        <v>0</v>
      </c>
      <c r="AB170" s="227">
        <f>SUM(P170:AA170)</f>
        <v>0</v>
      </c>
      <c r="AC170" s="83"/>
      <c r="AD170" s="85">
        <v>5.0000000000000001E-3</v>
      </c>
      <c r="AE170" s="86"/>
      <c r="AF170" s="49">
        <v>0.31</v>
      </c>
      <c r="AG170" s="55">
        <v>0</v>
      </c>
      <c r="AH170" s="62">
        <f>((SUM(AC170:AE170)*G170)*AF170)*0.00220462*(1-AG170)</f>
        <v>8.7991895749999997E-3</v>
      </c>
      <c r="AI170" s="226">
        <f>AI173*$AH170</f>
        <v>0</v>
      </c>
      <c r="AJ170" s="226">
        <f t="shared" ref="AJ170:AT170" si="297">AJ173*$AH170</f>
        <v>0</v>
      </c>
      <c r="AK170" s="226">
        <f t="shared" si="297"/>
        <v>0</v>
      </c>
      <c r="AL170" s="226">
        <f t="shared" si="297"/>
        <v>0</v>
      </c>
      <c r="AM170" s="226">
        <f t="shared" si="297"/>
        <v>0</v>
      </c>
      <c r="AN170" s="226">
        <f t="shared" si="297"/>
        <v>0</v>
      </c>
      <c r="AO170" s="226">
        <f t="shared" si="297"/>
        <v>0</v>
      </c>
      <c r="AP170" s="226">
        <f t="shared" si="297"/>
        <v>0</v>
      </c>
      <c r="AQ170" s="226">
        <f t="shared" si="297"/>
        <v>0</v>
      </c>
      <c r="AR170" s="226">
        <f t="shared" si="297"/>
        <v>0</v>
      </c>
      <c r="AS170" s="226">
        <f t="shared" si="297"/>
        <v>0</v>
      </c>
      <c r="AT170" s="226">
        <f t="shared" si="297"/>
        <v>0</v>
      </c>
      <c r="AU170" s="227">
        <f>SUM(AI170:AT170)</f>
        <v>0</v>
      </c>
      <c r="AV170" s="228">
        <f>AU170+AB170</f>
        <v>0</v>
      </c>
    </row>
    <row r="171" spans="1:48" ht="15.6" hidden="1">
      <c r="A171" s="48" t="s">
        <v>153</v>
      </c>
      <c r="B171" s="49" t="s">
        <v>52</v>
      </c>
      <c r="C171" s="49" t="s">
        <v>53</v>
      </c>
      <c r="D171" s="50" t="s">
        <v>88</v>
      </c>
      <c r="E171" s="50" t="s">
        <v>146</v>
      </c>
      <c r="F171" s="49">
        <v>2020</v>
      </c>
      <c r="G171" s="51">
        <v>148</v>
      </c>
      <c r="H171" s="51" t="s">
        <v>63</v>
      </c>
      <c r="I171" s="81"/>
      <c r="J171" s="82"/>
      <c r="K171" s="56">
        <v>3.22</v>
      </c>
      <c r="L171" s="49">
        <v>0.39</v>
      </c>
      <c r="M171" s="55">
        <v>0</v>
      </c>
      <c r="N171" s="56">
        <f>((K171*G171)*L171)*0.00220462*(1-M171)</f>
        <v>0.40974714580800004</v>
      </c>
      <c r="O171" s="80"/>
      <c r="P171" s="251">
        <f>P173*$N171*0.66667</f>
        <v>0</v>
      </c>
      <c r="Q171" s="251">
        <f>Q173*$N171*0.66667</f>
        <v>0</v>
      </c>
      <c r="R171" s="251">
        <f>R173*$N171*0.66667</f>
        <v>0</v>
      </c>
      <c r="S171" s="251">
        <f>S173*$N171*0.66667</f>
        <v>0</v>
      </c>
      <c r="T171" s="251">
        <f t="shared" ref="T171:AA171" si="298">T173*$N171*0.66667</f>
        <v>0</v>
      </c>
      <c r="U171" s="251">
        <f t="shared" si="298"/>
        <v>0</v>
      </c>
      <c r="V171" s="251">
        <f t="shared" si="298"/>
        <v>0</v>
      </c>
      <c r="W171" s="251">
        <f t="shared" si="298"/>
        <v>0</v>
      </c>
      <c r="X171" s="251">
        <f t="shared" si="298"/>
        <v>0</v>
      </c>
      <c r="Y171" s="251">
        <f t="shared" si="298"/>
        <v>0</v>
      </c>
      <c r="Z171" s="251">
        <f t="shared" si="298"/>
        <v>0</v>
      </c>
      <c r="AA171" s="251">
        <f t="shared" si="298"/>
        <v>0</v>
      </c>
      <c r="AB171" s="227">
        <f>SUM(P171:AA171)</f>
        <v>0</v>
      </c>
      <c r="AC171" s="83"/>
      <c r="AD171" s="60"/>
      <c r="AE171" s="84">
        <v>1.2999999999999999E-2</v>
      </c>
      <c r="AF171" s="49">
        <v>0.39</v>
      </c>
      <c r="AG171" s="55">
        <v>0</v>
      </c>
      <c r="AH171" s="62">
        <f>((SUM(AC171:AE171)*G171)*AF171)*0.00220462*(1-AG171)</f>
        <v>1.6542586632000002E-3</v>
      </c>
      <c r="AI171" s="226">
        <f>AI173*$AH171*0.66667</f>
        <v>0</v>
      </c>
      <c r="AJ171" s="226">
        <f t="shared" ref="AJ171:AT171" si="299">AJ173*$AH171*0.66667</f>
        <v>0</v>
      </c>
      <c r="AK171" s="226">
        <f t="shared" si="299"/>
        <v>0</v>
      </c>
      <c r="AL171" s="226">
        <f t="shared" si="299"/>
        <v>0</v>
      </c>
      <c r="AM171" s="226">
        <f t="shared" si="299"/>
        <v>0</v>
      </c>
      <c r="AN171" s="226">
        <f t="shared" si="299"/>
        <v>0</v>
      </c>
      <c r="AO171" s="226">
        <f t="shared" si="299"/>
        <v>0</v>
      </c>
      <c r="AP171" s="226">
        <f t="shared" si="299"/>
        <v>0</v>
      </c>
      <c r="AQ171" s="226">
        <f t="shared" si="299"/>
        <v>0</v>
      </c>
      <c r="AR171" s="226">
        <f t="shared" si="299"/>
        <v>0</v>
      </c>
      <c r="AS171" s="226">
        <f t="shared" si="299"/>
        <v>0</v>
      </c>
      <c r="AT171" s="226">
        <f t="shared" si="299"/>
        <v>0</v>
      </c>
      <c r="AU171" s="227">
        <f>SUM(AI171:AT171)</f>
        <v>0</v>
      </c>
      <c r="AV171" s="228">
        <f>AU171+AB171</f>
        <v>0</v>
      </c>
    </row>
    <row r="172" spans="1:48" ht="15.6" hidden="1">
      <c r="A172" s="48" t="s">
        <v>153</v>
      </c>
      <c r="B172" s="49" t="s">
        <v>52</v>
      </c>
      <c r="C172" s="49" t="s">
        <v>53</v>
      </c>
      <c r="D172" s="50" t="s">
        <v>88</v>
      </c>
      <c r="E172" s="50" t="s">
        <v>146</v>
      </c>
      <c r="F172" s="49">
        <v>2020</v>
      </c>
      <c r="G172" s="51">
        <v>148</v>
      </c>
      <c r="H172" s="51" t="s">
        <v>63</v>
      </c>
      <c r="I172" s="81"/>
      <c r="J172" s="82"/>
      <c r="K172" s="56">
        <v>3.22</v>
      </c>
      <c r="L172" s="49">
        <v>0.39</v>
      </c>
      <c r="M172" s="55">
        <v>0</v>
      </c>
      <c r="N172" s="56">
        <f>((K172*G172)*L172)*0.00220462*(1-M172)</f>
        <v>0.40974714580800004</v>
      </c>
      <c r="O172" s="80"/>
      <c r="P172" s="251">
        <f>P173*$N172*0.66667</f>
        <v>0</v>
      </c>
      <c r="Q172" s="251">
        <f>Q173*$N172*0.66667</f>
        <v>0</v>
      </c>
      <c r="R172" s="251">
        <f>R173*$N172*0.66667</f>
        <v>0</v>
      </c>
      <c r="S172" s="251">
        <f>S173*$N172*0.66667</f>
        <v>0</v>
      </c>
      <c r="T172" s="251">
        <f t="shared" ref="T172:AA172" si="300">T173*$N172*0.66667</f>
        <v>0</v>
      </c>
      <c r="U172" s="251">
        <f t="shared" si="300"/>
        <v>0</v>
      </c>
      <c r="V172" s="251">
        <f t="shared" si="300"/>
        <v>0</v>
      </c>
      <c r="W172" s="251">
        <f t="shared" si="300"/>
        <v>0</v>
      </c>
      <c r="X172" s="251">
        <f t="shared" si="300"/>
        <v>0</v>
      </c>
      <c r="Y172" s="251">
        <f t="shared" si="300"/>
        <v>0</v>
      </c>
      <c r="Z172" s="251">
        <f t="shared" si="300"/>
        <v>0</v>
      </c>
      <c r="AA172" s="251">
        <f t="shared" si="300"/>
        <v>0</v>
      </c>
      <c r="AB172" s="227">
        <f>SUM(P172:AA172)</f>
        <v>0</v>
      </c>
      <c r="AC172" s="83"/>
      <c r="AD172" s="60"/>
      <c r="AE172" s="84">
        <v>1.2999999999999999E-2</v>
      </c>
      <c r="AF172" s="49">
        <v>0.39</v>
      </c>
      <c r="AG172" s="55">
        <v>0</v>
      </c>
      <c r="AH172" s="62">
        <f>((SUM(AC172:AE172)*G172)*AF172)*0.00220462*(1-AG172)</f>
        <v>1.6542586632000002E-3</v>
      </c>
      <c r="AI172" s="226">
        <f>AI173*$AH172*0.66667</f>
        <v>0</v>
      </c>
      <c r="AJ172" s="226">
        <f t="shared" ref="AJ172:AT172" si="301">AJ173*$AH172*0.66667</f>
        <v>0</v>
      </c>
      <c r="AK172" s="226">
        <f t="shared" si="301"/>
        <v>0</v>
      </c>
      <c r="AL172" s="226">
        <f t="shared" si="301"/>
        <v>0</v>
      </c>
      <c r="AM172" s="226">
        <f t="shared" si="301"/>
        <v>0</v>
      </c>
      <c r="AN172" s="226">
        <f t="shared" si="301"/>
        <v>0</v>
      </c>
      <c r="AO172" s="226">
        <f t="shared" si="301"/>
        <v>0</v>
      </c>
      <c r="AP172" s="226">
        <f t="shared" si="301"/>
        <v>0</v>
      </c>
      <c r="AQ172" s="226">
        <f t="shared" si="301"/>
        <v>0</v>
      </c>
      <c r="AR172" s="226">
        <f t="shared" si="301"/>
        <v>0</v>
      </c>
      <c r="AS172" s="226">
        <f t="shared" si="301"/>
        <v>0</v>
      </c>
      <c r="AT172" s="226">
        <f t="shared" si="301"/>
        <v>0</v>
      </c>
      <c r="AU172" s="227">
        <f>SUM(AI172:AT172)</f>
        <v>0</v>
      </c>
      <c r="AV172" s="228">
        <f>AU172+AB172</f>
        <v>0</v>
      </c>
    </row>
    <row r="173" spans="1:48" ht="30" hidden="1">
      <c r="A173" s="64" t="s">
        <v>154</v>
      </c>
      <c r="B173" s="65"/>
      <c r="C173" s="65" t="s">
        <v>57</v>
      </c>
      <c r="D173" s="66">
        <v>0.66700000000000004</v>
      </c>
      <c r="E173" s="67"/>
      <c r="F173" s="65"/>
      <c r="G173" s="68"/>
      <c r="H173" s="68"/>
      <c r="I173" s="69"/>
      <c r="J173" s="70"/>
      <c r="K173" s="71"/>
      <c r="L173" s="65"/>
      <c r="M173" s="66"/>
      <c r="N173" s="72"/>
      <c r="O173" s="73" t="s">
        <v>58</v>
      </c>
      <c r="P173" s="252"/>
      <c r="Q173" s="252"/>
      <c r="R173" s="252"/>
      <c r="S173" s="252"/>
      <c r="T173" s="252"/>
      <c r="U173" s="252"/>
      <c r="V173" s="252"/>
      <c r="W173" s="252"/>
      <c r="X173" s="252"/>
      <c r="Y173" s="252"/>
      <c r="Z173" s="252"/>
      <c r="AA173" s="252"/>
      <c r="AB173" s="230"/>
      <c r="AC173" s="71"/>
      <c r="AD173" s="76"/>
      <c r="AE173" s="76"/>
      <c r="AF173" s="65"/>
      <c r="AG173" s="66"/>
      <c r="AH173" s="77"/>
      <c r="AI173" s="229">
        <f t="shared" ref="AI173:AT173" si="302">P173</f>
        <v>0</v>
      </c>
      <c r="AJ173" s="229">
        <f t="shared" si="302"/>
        <v>0</v>
      </c>
      <c r="AK173" s="229">
        <f t="shared" si="302"/>
        <v>0</v>
      </c>
      <c r="AL173" s="229">
        <f t="shared" si="302"/>
        <v>0</v>
      </c>
      <c r="AM173" s="229">
        <f t="shared" si="302"/>
        <v>0</v>
      </c>
      <c r="AN173" s="229">
        <f t="shared" si="302"/>
        <v>0</v>
      </c>
      <c r="AO173" s="229">
        <f t="shared" si="302"/>
        <v>0</v>
      </c>
      <c r="AP173" s="229">
        <f t="shared" si="302"/>
        <v>0</v>
      </c>
      <c r="AQ173" s="229">
        <f t="shared" si="302"/>
        <v>0</v>
      </c>
      <c r="AR173" s="229">
        <f t="shared" si="302"/>
        <v>0</v>
      </c>
      <c r="AS173" s="229">
        <f t="shared" si="302"/>
        <v>0</v>
      </c>
      <c r="AT173" s="229">
        <f t="shared" si="302"/>
        <v>0</v>
      </c>
      <c r="AU173" s="230"/>
      <c r="AV173" s="231"/>
    </row>
    <row r="174" spans="1:48" ht="15.6">
      <c r="A174" s="87" t="s">
        <v>155</v>
      </c>
      <c r="B174" s="49" t="s">
        <v>49</v>
      </c>
      <c r="C174" s="50" t="s">
        <v>50</v>
      </c>
      <c r="D174" s="50" t="s">
        <v>51</v>
      </c>
      <c r="E174" s="50" t="s">
        <v>51</v>
      </c>
      <c r="F174" s="49">
        <v>2023</v>
      </c>
      <c r="G174" s="51">
        <v>1450</v>
      </c>
      <c r="H174" s="51" t="s">
        <v>66</v>
      </c>
      <c r="I174" s="52">
        <v>2029</v>
      </c>
      <c r="J174" s="53">
        <f t="shared" ref="J174:J179" si="303">I174+2</f>
        <v>2031</v>
      </c>
      <c r="K174" s="54">
        <v>1.04</v>
      </c>
      <c r="L174" s="49">
        <v>0.31</v>
      </c>
      <c r="M174" s="55">
        <v>0</v>
      </c>
      <c r="N174" s="56">
        <f t="shared" ref="N174:N179" si="304">((K174*G174)*L174)*0.00220462*(1-M174)</f>
        <v>1.0306157576000001</v>
      </c>
      <c r="O174" s="57"/>
      <c r="P174" s="251">
        <f>P180*$N174</f>
        <v>0</v>
      </c>
      <c r="Q174" s="251">
        <f t="shared" ref="Q174:AA174" si="305">Q180*$N174</f>
        <v>0</v>
      </c>
      <c r="R174" s="251">
        <f t="shared" si="305"/>
        <v>1545.9236364000001</v>
      </c>
      <c r="S174" s="251">
        <f t="shared" si="305"/>
        <v>4122.4630304000002</v>
      </c>
      <c r="T174" s="251">
        <f t="shared" si="305"/>
        <v>4122.4630304000002</v>
      </c>
      <c r="U174" s="251">
        <f t="shared" si="305"/>
        <v>4122.4630304000002</v>
      </c>
      <c r="V174" s="251">
        <f t="shared" si="305"/>
        <v>4122.4630304000002</v>
      </c>
      <c r="W174" s="251">
        <f t="shared" si="305"/>
        <v>4122.4630304000002</v>
      </c>
      <c r="X174" s="251">
        <f t="shared" si="305"/>
        <v>4122.4630304000002</v>
      </c>
      <c r="Y174" s="251">
        <f t="shared" si="305"/>
        <v>4122.4630304000002</v>
      </c>
      <c r="Z174" s="251">
        <f t="shared" si="305"/>
        <v>4122.4630304000002</v>
      </c>
      <c r="AA174" s="251">
        <f t="shared" si="305"/>
        <v>4122.4630304000002</v>
      </c>
      <c r="AB174" s="227">
        <f t="shared" ref="AB174:AB179" si="306">SUM(P174:AA174)</f>
        <v>38648.090910000006</v>
      </c>
      <c r="AC174" s="54"/>
      <c r="AD174" s="85">
        <v>5.0000000000000001E-3</v>
      </c>
      <c r="AE174" s="61"/>
      <c r="AF174" s="49">
        <v>0.31</v>
      </c>
      <c r="AG174" s="55">
        <v>0</v>
      </c>
      <c r="AH174" s="62">
        <f t="shared" ref="AH174:AH179" si="307">((SUM(AC174:AE174)*G174)*AF174)*0.00220462*(1-AG174)</f>
        <v>4.9548834500000001E-3</v>
      </c>
      <c r="AI174" s="226">
        <f>AI180*$AH174</f>
        <v>0</v>
      </c>
      <c r="AJ174" s="226">
        <f t="shared" ref="AJ174:AT174" si="308">AJ180*$AH174</f>
        <v>0</v>
      </c>
      <c r="AK174" s="226">
        <f t="shared" si="308"/>
        <v>7.4323251749999999</v>
      </c>
      <c r="AL174" s="226">
        <f t="shared" si="308"/>
        <v>19.819533800000002</v>
      </c>
      <c r="AM174" s="226">
        <f t="shared" si="308"/>
        <v>19.819533800000002</v>
      </c>
      <c r="AN174" s="226">
        <f t="shared" si="308"/>
        <v>19.819533800000002</v>
      </c>
      <c r="AO174" s="226">
        <f t="shared" si="308"/>
        <v>19.819533800000002</v>
      </c>
      <c r="AP174" s="226">
        <f t="shared" si="308"/>
        <v>19.819533800000002</v>
      </c>
      <c r="AQ174" s="226">
        <f t="shared" si="308"/>
        <v>19.819533800000002</v>
      </c>
      <c r="AR174" s="226">
        <f t="shared" si="308"/>
        <v>19.819533800000002</v>
      </c>
      <c r="AS174" s="226">
        <f t="shared" si="308"/>
        <v>19.819533800000002</v>
      </c>
      <c r="AT174" s="226">
        <f t="shared" si="308"/>
        <v>19.819533800000002</v>
      </c>
      <c r="AU174" s="227">
        <f t="shared" ref="AU174:AU179" si="309">SUM(AI174:AT174)</f>
        <v>185.80812937500002</v>
      </c>
      <c r="AV174" s="228">
        <f t="shared" ref="AV174:AV179" si="310">AU174+AB174</f>
        <v>38833.899039375006</v>
      </c>
    </row>
    <row r="175" spans="1:48" ht="15.6">
      <c r="A175" s="87" t="s">
        <v>155</v>
      </c>
      <c r="B175" s="49" t="s">
        <v>49</v>
      </c>
      <c r="C175" s="50" t="s">
        <v>50</v>
      </c>
      <c r="D175" s="50" t="s">
        <v>51</v>
      </c>
      <c r="E175" s="50" t="s">
        <v>51</v>
      </c>
      <c r="F175" s="49">
        <v>2023</v>
      </c>
      <c r="G175" s="51">
        <v>1450</v>
      </c>
      <c r="H175" s="51" t="s">
        <v>66</v>
      </c>
      <c r="I175" s="52">
        <v>2029</v>
      </c>
      <c r="J175" s="53">
        <f t="shared" si="303"/>
        <v>2031</v>
      </c>
      <c r="K175" s="54">
        <v>1.04</v>
      </c>
      <c r="L175" s="49">
        <v>0.31</v>
      </c>
      <c r="M175" s="55">
        <v>0</v>
      </c>
      <c r="N175" s="56">
        <f t="shared" si="304"/>
        <v>1.0306157576000001</v>
      </c>
      <c r="O175" s="57"/>
      <c r="P175" s="251">
        <f>P180*$N175</f>
        <v>0</v>
      </c>
      <c r="Q175" s="251">
        <f t="shared" ref="Q175:AA175" si="311">Q180*$N175</f>
        <v>0</v>
      </c>
      <c r="R175" s="251">
        <f t="shared" si="311"/>
        <v>1545.9236364000001</v>
      </c>
      <c r="S175" s="251">
        <f t="shared" si="311"/>
        <v>4122.4630304000002</v>
      </c>
      <c r="T175" s="251">
        <f t="shared" si="311"/>
        <v>4122.4630304000002</v>
      </c>
      <c r="U175" s="251">
        <f t="shared" si="311"/>
        <v>4122.4630304000002</v>
      </c>
      <c r="V175" s="251">
        <f t="shared" si="311"/>
        <v>4122.4630304000002</v>
      </c>
      <c r="W175" s="251">
        <f t="shared" si="311"/>
        <v>4122.4630304000002</v>
      </c>
      <c r="X175" s="251">
        <f t="shared" si="311"/>
        <v>4122.4630304000002</v>
      </c>
      <c r="Y175" s="251">
        <f t="shared" si="311"/>
        <v>4122.4630304000002</v>
      </c>
      <c r="Z175" s="251">
        <f t="shared" si="311"/>
        <v>4122.4630304000002</v>
      </c>
      <c r="AA175" s="251">
        <f t="shared" si="311"/>
        <v>4122.4630304000002</v>
      </c>
      <c r="AB175" s="227">
        <f t="shared" si="306"/>
        <v>38648.090910000006</v>
      </c>
      <c r="AC175" s="54"/>
      <c r="AD175" s="85">
        <v>5.0000000000000001E-3</v>
      </c>
      <c r="AE175" s="61"/>
      <c r="AF175" s="49">
        <v>0.31</v>
      </c>
      <c r="AG175" s="55">
        <v>0</v>
      </c>
      <c r="AH175" s="62">
        <f t="shared" si="307"/>
        <v>4.9548834500000001E-3</v>
      </c>
      <c r="AI175" s="226">
        <f>AI180*$AH175</f>
        <v>0</v>
      </c>
      <c r="AJ175" s="226">
        <f t="shared" ref="AJ175:AT175" si="312">AJ180*$AH175</f>
        <v>0</v>
      </c>
      <c r="AK175" s="226">
        <f t="shared" si="312"/>
        <v>7.4323251749999999</v>
      </c>
      <c r="AL175" s="226">
        <f t="shared" si="312"/>
        <v>19.819533800000002</v>
      </c>
      <c r="AM175" s="226">
        <f t="shared" si="312"/>
        <v>19.819533800000002</v>
      </c>
      <c r="AN175" s="226">
        <f t="shared" si="312"/>
        <v>19.819533800000002</v>
      </c>
      <c r="AO175" s="226">
        <f t="shared" si="312"/>
        <v>19.819533800000002</v>
      </c>
      <c r="AP175" s="226">
        <f t="shared" si="312"/>
        <v>19.819533800000002</v>
      </c>
      <c r="AQ175" s="226">
        <f t="shared" si="312"/>
        <v>19.819533800000002</v>
      </c>
      <c r="AR175" s="226">
        <f t="shared" si="312"/>
        <v>19.819533800000002</v>
      </c>
      <c r="AS175" s="226">
        <f t="shared" si="312"/>
        <v>19.819533800000002</v>
      </c>
      <c r="AT175" s="226">
        <f t="shared" si="312"/>
        <v>19.819533800000002</v>
      </c>
      <c r="AU175" s="227">
        <f t="shared" si="309"/>
        <v>185.80812937500002</v>
      </c>
      <c r="AV175" s="228">
        <f t="shared" si="310"/>
        <v>38833.899039375006</v>
      </c>
    </row>
    <row r="176" spans="1:48" ht="15.6">
      <c r="A176" s="87" t="s">
        <v>155</v>
      </c>
      <c r="B176" s="49" t="s">
        <v>49</v>
      </c>
      <c r="C176" s="50" t="s">
        <v>50</v>
      </c>
      <c r="D176" s="50" t="s">
        <v>51</v>
      </c>
      <c r="E176" s="50" t="s">
        <v>51</v>
      </c>
      <c r="F176" s="49">
        <v>2023</v>
      </c>
      <c r="G176" s="51">
        <v>1450</v>
      </c>
      <c r="H176" s="51" t="s">
        <v>66</v>
      </c>
      <c r="I176" s="52">
        <v>2029</v>
      </c>
      <c r="J176" s="53">
        <f t="shared" si="303"/>
        <v>2031</v>
      </c>
      <c r="K176" s="54">
        <v>1.04</v>
      </c>
      <c r="L176" s="49">
        <v>0.31</v>
      </c>
      <c r="M176" s="55">
        <v>0</v>
      </c>
      <c r="N176" s="56">
        <f t="shared" si="304"/>
        <v>1.0306157576000001</v>
      </c>
      <c r="O176" s="57"/>
      <c r="P176" s="251">
        <f>P180*$N176</f>
        <v>0</v>
      </c>
      <c r="Q176" s="251">
        <f>Q180*$N176</f>
        <v>0</v>
      </c>
      <c r="R176" s="251">
        <f>R180*$N176</f>
        <v>1545.9236364000001</v>
      </c>
      <c r="S176" s="251">
        <f>S180*$N176</f>
        <v>4122.4630304000002</v>
      </c>
      <c r="T176" s="251">
        <f t="shared" ref="T176:AA176" si="313">T180*$N176</f>
        <v>4122.4630304000002</v>
      </c>
      <c r="U176" s="251">
        <f t="shared" si="313"/>
        <v>4122.4630304000002</v>
      </c>
      <c r="V176" s="251">
        <f t="shared" si="313"/>
        <v>4122.4630304000002</v>
      </c>
      <c r="W176" s="251">
        <f t="shared" si="313"/>
        <v>4122.4630304000002</v>
      </c>
      <c r="X176" s="251">
        <f t="shared" si="313"/>
        <v>4122.4630304000002</v>
      </c>
      <c r="Y176" s="251">
        <f t="shared" si="313"/>
        <v>4122.4630304000002</v>
      </c>
      <c r="Z176" s="251">
        <f t="shared" si="313"/>
        <v>4122.4630304000002</v>
      </c>
      <c r="AA176" s="251">
        <f t="shared" si="313"/>
        <v>4122.4630304000002</v>
      </c>
      <c r="AB176" s="227">
        <f t="shared" si="306"/>
        <v>38648.090910000006</v>
      </c>
      <c r="AC176" s="54"/>
      <c r="AD176" s="85">
        <v>5.0000000000000001E-3</v>
      </c>
      <c r="AE176" s="61"/>
      <c r="AF176" s="49">
        <v>0.31</v>
      </c>
      <c r="AG176" s="55">
        <v>0</v>
      </c>
      <c r="AH176" s="62">
        <f t="shared" si="307"/>
        <v>4.9548834500000001E-3</v>
      </c>
      <c r="AI176" s="226">
        <f>AI180*$AH176</f>
        <v>0</v>
      </c>
      <c r="AJ176" s="226">
        <f t="shared" ref="AJ176:AT176" si="314">AJ180*$AH176</f>
        <v>0</v>
      </c>
      <c r="AK176" s="226">
        <f t="shared" si="314"/>
        <v>7.4323251749999999</v>
      </c>
      <c r="AL176" s="226">
        <f t="shared" si="314"/>
        <v>19.819533800000002</v>
      </c>
      <c r="AM176" s="226">
        <f t="shared" si="314"/>
        <v>19.819533800000002</v>
      </c>
      <c r="AN176" s="226">
        <f t="shared" si="314"/>
        <v>19.819533800000002</v>
      </c>
      <c r="AO176" s="226">
        <f t="shared" si="314"/>
        <v>19.819533800000002</v>
      </c>
      <c r="AP176" s="226">
        <f t="shared" si="314"/>
        <v>19.819533800000002</v>
      </c>
      <c r="AQ176" s="226">
        <f t="shared" si="314"/>
        <v>19.819533800000002</v>
      </c>
      <c r="AR176" s="226">
        <f t="shared" si="314"/>
        <v>19.819533800000002</v>
      </c>
      <c r="AS176" s="226">
        <f t="shared" si="314"/>
        <v>19.819533800000002</v>
      </c>
      <c r="AT176" s="226">
        <f t="shared" si="314"/>
        <v>19.819533800000002</v>
      </c>
      <c r="AU176" s="227">
        <f t="shared" si="309"/>
        <v>185.80812937500002</v>
      </c>
      <c r="AV176" s="228">
        <f t="shared" si="310"/>
        <v>38833.899039375006</v>
      </c>
    </row>
    <row r="177" spans="1:48" ht="15.6">
      <c r="A177" s="87" t="s">
        <v>155</v>
      </c>
      <c r="B177" s="49" t="s">
        <v>49</v>
      </c>
      <c r="C177" s="50" t="s">
        <v>50</v>
      </c>
      <c r="D177" s="50" t="s">
        <v>51</v>
      </c>
      <c r="E177" s="50" t="s">
        <v>51</v>
      </c>
      <c r="F177" s="49">
        <v>2023</v>
      </c>
      <c r="G177" s="51">
        <v>1450</v>
      </c>
      <c r="H177" s="51" t="s">
        <v>66</v>
      </c>
      <c r="I177" s="52">
        <v>2029</v>
      </c>
      <c r="J177" s="53">
        <f t="shared" si="303"/>
        <v>2031</v>
      </c>
      <c r="K177" s="54">
        <v>1.04</v>
      </c>
      <c r="L177" s="49">
        <v>0.31</v>
      </c>
      <c r="M177" s="55">
        <v>0</v>
      </c>
      <c r="N177" s="56">
        <f t="shared" si="304"/>
        <v>1.0306157576000001</v>
      </c>
      <c r="O177" s="57"/>
      <c r="P177" s="251">
        <f>P180*$N177</f>
        <v>0</v>
      </c>
      <c r="Q177" s="251">
        <f>Q180*$N177</f>
        <v>0</v>
      </c>
      <c r="R177" s="251">
        <f>R180*$N177</f>
        <v>1545.9236364000001</v>
      </c>
      <c r="S177" s="251">
        <f>S180*$N177</f>
        <v>4122.4630304000002</v>
      </c>
      <c r="T177" s="251">
        <f t="shared" ref="T177:AA177" si="315">T180*$N177</f>
        <v>4122.4630304000002</v>
      </c>
      <c r="U177" s="251">
        <f t="shared" si="315"/>
        <v>4122.4630304000002</v>
      </c>
      <c r="V177" s="251">
        <f t="shared" si="315"/>
        <v>4122.4630304000002</v>
      </c>
      <c r="W177" s="251">
        <f t="shared" si="315"/>
        <v>4122.4630304000002</v>
      </c>
      <c r="X177" s="251">
        <f t="shared" si="315"/>
        <v>4122.4630304000002</v>
      </c>
      <c r="Y177" s="251">
        <f t="shared" si="315"/>
        <v>4122.4630304000002</v>
      </c>
      <c r="Z177" s="251">
        <f t="shared" si="315"/>
        <v>4122.4630304000002</v>
      </c>
      <c r="AA177" s="251">
        <f t="shared" si="315"/>
        <v>4122.4630304000002</v>
      </c>
      <c r="AB177" s="227">
        <f t="shared" si="306"/>
        <v>38648.090910000006</v>
      </c>
      <c r="AC177" s="54"/>
      <c r="AD177" s="85">
        <v>5.0000000000000001E-3</v>
      </c>
      <c r="AE177" s="61"/>
      <c r="AF177" s="49">
        <v>0.31</v>
      </c>
      <c r="AG177" s="55">
        <v>0</v>
      </c>
      <c r="AH177" s="62">
        <f t="shared" si="307"/>
        <v>4.9548834500000001E-3</v>
      </c>
      <c r="AI177" s="226">
        <f>AI180*$AH177</f>
        <v>0</v>
      </c>
      <c r="AJ177" s="226">
        <f t="shared" ref="AJ177:AT177" si="316">AJ180*$AH177</f>
        <v>0</v>
      </c>
      <c r="AK177" s="226">
        <f t="shared" si="316"/>
        <v>7.4323251749999999</v>
      </c>
      <c r="AL177" s="226">
        <f t="shared" si="316"/>
        <v>19.819533800000002</v>
      </c>
      <c r="AM177" s="226">
        <f t="shared" si="316"/>
        <v>19.819533800000002</v>
      </c>
      <c r="AN177" s="226">
        <f t="shared" si="316"/>
        <v>19.819533800000002</v>
      </c>
      <c r="AO177" s="226">
        <f t="shared" si="316"/>
        <v>19.819533800000002</v>
      </c>
      <c r="AP177" s="226">
        <f t="shared" si="316"/>
        <v>19.819533800000002</v>
      </c>
      <c r="AQ177" s="226">
        <f t="shared" si="316"/>
        <v>19.819533800000002</v>
      </c>
      <c r="AR177" s="226">
        <f t="shared" si="316"/>
        <v>19.819533800000002</v>
      </c>
      <c r="AS177" s="226">
        <f t="shared" si="316"/>
        <v>19.819533800000002</v>
      </c>
      <c r="AT177" s="226">
        <f t="shared" si="316"/>
        <v>19.819533800000002</v>
      </c>
      <c r="AU177" s="227">
        <f t="shared" si="309"/>
        <v>185.80812937500002</v>
      </c>
      <c r="AV177" s="228">
        <f t="shared" si="310"/>
        <v>38833.899039375006</v>
      </c>
    </row>
    <row r="178" spans="1:48" ht="15.6">
      <c r="A178" s="87" t="s">
        <v>155</v>
      </c>
      <c r="B178" s="49" t="s">
        <v>52</v>
      </c>
      <c r="C178" s="49" t="s">
        <v>53</v>
      </c>
      <c r="D178" s="50" t="s">
        <v>88</v>
      </c>
      <c r="E178" s="50" t="s">
        <v>146</v>
      </c>
      <c r="F178" s="49">
        <v>2023</v>
      </c>
      <c r="G178" s="51">
        <v>148</v>
      </c>
      <c r="H178" s="51">
        <v>3</v>
      </c>
      <c r="I178" s="79">
        <v>2029</v>
      </c>
      <c r="J178" s="53">
        <f t="shared" si="303"/>
        <v>2031</v>
      </c>
      <c r="K178" s="54">
        <v>3.22</v>
      </c>
      <c r="L178" s="49">
        <v>0.39</v>
      </c>
      <c r="M178" s="55">
        <v>0.1</v>
      </c>
      <c r="N178" s="56">
        <f t="shared" si="304"/>
        <v>0.36877243122720005</v>
      </c>
      <c r="O178" s="57"/>
      <c r="P178" s="251">
        <f>P180*$N178*0.66667</f>
        <v>0</v>
      </c>
      <c r="Q178" s="251">
        <f>Q180*$N178*0.66667</f>
        <v>0</v>
      </c>
      <c r="R178" s="251">
        <f>R180*$N178*0.66667</f>
        <v>368.77427508935619</v>
      </c>
      <c r="S178" s="251">
        <f>S180*$N178*0.66667</f>
        <v>983.39806690494981</v>
      </c>
      <c r="T178" s="251">
        <f t="shared" ref="T178:AA178" si="317">T180*$N178*0.66667</f>
        <v>983.39806690494981</v>
      </c>
      <c r="U178" s="251">
        <f t="shared" si="317"/>
        <v>983.39806690494981</v>
      </c>
      <c r="V178" s="251">
        <f t="shared" si="317"/>
        <v>983.39806690494981</v>
      </c>
      <c r="W178" s="251">
        <f t="shared" si="317"/>
        <v>983.39806690494981</v>
      </c>
      <c r="X178" s="251">
        <f t="shared" si="317"/>
        <v>983.39806690494981</v>
      </c>
      <c r="Y178" s="251">
        <f t="shared" si="317"/>
        <v>983.39806690494981</v>
      </c>
      <c r="Z178" s="251">
        <f t="shared" si="317"/>
        <v>983.39806690494981</v>
      </c>
      <c r="AA178" s="251">
        <f t="shared" si="317"/>
        <v>983.39806690494981</v>
      </c>
      <c r="AB178" s="227">
        <f t="shared" si="306"/>
        <v>9219.3568772339058</v>
      </c>
      <c r="AC178" s="54">
        <v>7.0000000000000007E-2</v>
      </c>
      <c r="AD178" s="60"/>
      <c r="AE178" s="60"/>
      <c r="AF178" s="49">
        <v>0.39</v>
      </c>
      <c r="AG178" s="55">
        <v>0.3</v>
      </c>
      <c r="AH178" s="62">
        <f t="shared" si="307"/>
        <v>6.2352826536000005E-3</v>
      </c>
      <c r="AI178" s="226">
        <f>AI180*$AH178*0.66667</f>
        <v>0</v>
      </c>
      <c r="AJ178" s="226">
        <f t="shared" ref="AJ178:AT178" si="318">AJ180*$AH178*0.66667</f>
        <v>0</v>
      </c>
      <c r="AK178" s="226">
        <f t="shared" si="318"/>
        <v>6.2353138300132676</v>
      </c>
      <c r="AL178" s="226">
        <f t="shared" si="318"/>
        <v>16.627503546702048</v>
      </c>
      <c r="AM178" s="226">
        <f t="shared" si="318"/>
        <v>16.627503546702048</v>
      </c>
      <c r="AN178" s="226">
        <f t="shared" si="318"/>
        <v>16.627503546702048</v>
      </c>
      <c r="AO178" s="226">
        <f t="shared" si="318"/>
        <v>16.627503546702048</v>
      </c>
      <c r="AP178" s="226">
        <f t="shared" si="318"/>
        <v>16.627503546702048</v>
      </c>
      <c r="AQ178" s="226">
        <f t="shared" si="318"/>
        <v>16.627503546702048</v>
      </c>
      <c r="AR178" s="226">
        <f t="shared" si="318"/>
        <v>16.627503546702048</v>
      </c>
      <c r="AS178" s="226">
        <f t="shared" si="318"/>
        <v>16.627503546702048</v>
      </c>
      <c r="AT178" s="226">
        <f t="shared" si="318"/>
        <v>16.627503546702048</v>
      </c>
      <c r="AU178" s="227">
        <f t="shared" si="309"/>
        <v>155.88284575033171</v>
      </c>
      <c r="AV178" s="228">
        <f t="shared" si="310"/>
        <v>9375.2397229842372</v>
      </c>
    </row>
    <row r="179" spans="1:48" ht="15.6">
      <c r="A179" s="87" t="s">
        <v>155</v>
      </c>
      <c r="B179" s="49" t="s">
        <v>52</v>
      </c>
      <c r="C179" s="49" t="s">
        <v>53</v>
      </c>
      <c r="D179" s="50" t="s">
        <v>88</v>
      </c>
      <c r="E179" s="50" t="s">
        <v>146</v>
      </c>
      <c r="F179" s="49">
        <v>2023</v>
      </c>
      <c r="G179" s="51">
        <v>148</v>
      </c>
      <c r="H179" s="51">
        <v>3</v>
      </c>
      <c r="I179" s="79">
        <v>2029</v>
      </c>
      <c r="J179" s="53">
        <f t="shared" si="303"/>
        <v>2031</v>
      </c>
      <c r="K179" s="54">
        <v>3.22</v>
      </c>
      <c r="L179" s="49">
        <v>0.39</v>
      </c>
      <c r="M179" s="55">
        <v>0.1</v>
      </c>
      <c r="N179" s="56">
        <f t="shared" si="304"/>
        <v>0.36877243122720005</v>
      </c>
      <c r="O179" s="57"/>
      <c r="P179" s="251">
        <f>P180*$N179*0.66667</f>
        <v>0</v>
      </c>
      <c r="Q179" s="251">
        <f>Q180*$N179*0.66667</f>
        <v>0</v>
      </c>
      <c r="R179" s="251">
        <f>R180*$N179*0.66667</f>
        <v>368.77427508935619</v>
      </c>
      <c r="S179" s="251">
        <f>S180*$N179*0.66667</f>
        <v>983.39806690494981</v>
      </c>
      <c r="T179" s="251">
        <f t="shared" ref="T179:AA179" si="319">T180*$N179*0.66667</f>
        <v>983.39806690494981</v>
      </c>
      <c r="U179" s="251">
        <f t="shared" si="319"/>
        <v>983.39806690494981</v>
      </c>
      <c r="V179" s="251">
        <f t="shared" si="319"/>
        <v>983.39806690494981</v>
      </c>
      <c r="W179" s="251">
        <f t="shared" si="319"/>
        <v>983.39806690494981</v>
      </c>
      <c r="X179" s="251">
        <f t="shared" si="319"/>
        <v>983.39806690494981</v>
      </c>
      <c r="Y179" s="251">
        <f t="shared" si="319"/>
        <v>983.39806690494981</v>
      </c>
      <c r="Z179" s="251">
        <f t="shared" si="319"/>
        <v>983.39806690494981</v>
      </c>
      <c r="AA179" s="251">
        <f t="shared" si="319"/>
        <v>983.39806690494981</v>
      </c>
      <c r="AB179" s="227">
        <f t="shared" si="306"/>
        <v>9219.3568772339058</v>
      </c>
      <c r="AC179" s="54">
        <v>7.0000000000000007E-2</v>
      </c>
      <c r="AD179" s="60"/>
      <c r="AE179" s="60"/>
      <c r="AF179" s="49">
        <v>0.39</v>
      </c>
      <c r="AG179" s="55">
        <v>0.3</v>
      </c>
      <c r="AH179" s="62">
        <f t="shared" si="307"/>
        <v>6.2352826536000005E-3</v>
      </c>
      <c r="AI179" s="226">
        <f>AI180*$AH179*0.66667</f>
        <v>0</v>
      </c>
      <c r="AJ179" s="226">
        <f t="shared" ref="AJ179:AT179" si="320">AJ180*$AH179*0.66667</f>
        <v>0</v>
      </c>
      <c r="AK179" s="226">
        <f t="shared" si="320"/>
        <v>6.2353138300132676</v>
      </c>
      <c r="AL179" s="226">
        <f t="shared" si="320"/>
        <v>16.627503546702048</v>
      </c>
      <c r="AM179" s="226">
        <f t="shared" si="320"/>
        <v>16.627503546702048</v>
      </c>
      <c r="AN179" s="226">
        <f t="shared" si="320"/>
        <v>16.627503546702048</v>
      </c>
      <c r="AO179" s="226">
        <f t="shared" si="320"/>
        <v>16.627503546702048</v>
      </c>
      <c r="AP179" s="226">
        <f t="shared" si="320"/>
        <v>16.627503546702048</v>
      </c>
      <c r="AQ179" s="226">
        <f t="shared" si="320"/>
        <v>16.627503546702048</v>
      </c>
      <c r="AR179" s="226">
        <f t="shared" si="320"/>
        <v>16.627503546702048</v>
      </c>
      <c r="AS179" s="226">
        <f t="shared" si="320"/>
        <v>16.627503546702048</v>
      </c>
      <c r="AT179" s="226">
        <f t="shared" si="320"/>
        <v>16.627503546702048</v>
      </c>
      <c r="AU179" s="227">
        <f t="shared" si="309"/>
        <v>155.88284575033171</v>
      </c>
      <c r="AV179" s="228">
        <f t="shared" si="310"/>
        <v>9375.2397229842372</v>
      </c>
    </row>
    <row r="180" spans="1:48" ht="30">
      <c r="A180" s="64" t="s">
        <v>156</v>
      </c>
      <c r="B180" s="65"/>
      <c r="C180" s="65" t="s">
        <v>57</v>
      </c>
      <c r="D180" s="66">
        <v>0.66700000000000004</v>
      </c>
      <c r="E180" s="67"/>
      <c r="F180" s="65"/>
      <c r="G180" s="68"/>
      <c r="H180" s="68"/>
      <c r="I180" s="69"/>
      <c r="J180" s="70"/>
      <c r="K180" s="71"/>
      <c r="L180" s="65"/>
      <c r="M180" s="66"/>
      <c r="N180" s="72"/>
      <c r="O180" s="73" t="s">
        <v>58</v>
      </c>
      <c r="P180" s="229">
        <v>0</v>
      </c>
      <c r="Q180" s="229">
        <v>0</v>
      </c>
      <c r="R180" s="229">
        <v>1500</v>
      </c>
      <c r="S180" s="229">
        <v>4000</v>
      </c>
      <c r="T180" s="229">
        <v>4000</v>
      </c>
      <c r="U180" s="229">
        <v>4000</v>
      </c>
      <c r="V180" s="229">
        <v>4000</v>
      </c>
      <c r="W180" s="229">
        <v>4000</v>
      </c>
      <c r="X180" s="229">
        <v>4000</v>
      </c>
      <c r="Y180" s="229">
        <v>4000</v>
      </c>
      <c r="Z180" s="229">
        <v>4000</v>
      </c>
      <c r="AA180" s="229">
        <v>4000</v>
      </c>
      <c r="AB180" s="230"/>
      <c r="AC180" s="71"/>
      <c r="AD180" s="76"/>
      <c r="AE180" s="76"/>
      <c r="AF180" s="65"/>
      <c r="AG180" s="66"/>
      <c r="AH180" s="77"/>
      <c r="AI180" s="229">
        <f t="shared" ref="AI180:AT180" si="321">P180</f>
        <v>0</v>
      </c>
      <c r="AJ180" s="229">
        <f t="shared" si="321"/>
        <v>0</v>
      </c>
      <c r="AK180" s="229">
        <f t="shared" si="321"/>
        <v>1500</v>
      </c>
      <c r="AL180" s="229">
        <f t="shared" si="321"/>
        <v>4000</v>
      </c>
      <c r="AM180" s="229">
        <f t="shared" si="321"/>
        <v>4000</v>
      </c>
      <c r="AN180" s="229">
        <f t="shared" si="321"/>
        <v>4000</v>
      </c>
      <c r="AO180" s="229">
        <f t="shared" si="321"/>
        <v>4000</v>
      </c>
      <c r="AP180" s="229">
        <f t="shared" si="321"/>
        <v>4000</v>
      </c>
      <c r="AQ180" s="229">
        <f t="shared" si="321"/>
        <v>4000</v>
      </c>
      <c r="AR180" s="229">
        <f t="shared" si="321"/>
        <v>4000</v>
      </c>
      <c r="AS180" s="229">
        <f t="shared" si="321"/>
        <v>4000</v>
      </c>
      <c r="AT180" s="229">
        <f t="shared" si="321"/>
        <v>4000</v>
      </c>
      <c r="AU180" s="230"/>
      <c r="AV180" s="231"/>
    </row>
    <row r="181" spans="1:48" ht="15.6" hidden="1">
      <c r="A181" s="87" t="s">
        <v>157</v>
      </c>
      <c r="B181" s="49" t="s">
        <v>49</v>
      </c>
      <c r="C181" s="50" t="s">
        <v>50</v>
      </c>
      <c r="D181" s="50" t="s">
        <v>65</v>
      </c>
      <c r="E181" s="50" t="s">
        <v>65</v>
      </c>
      <c r="F181" s="49">
        <v>2031</v>
      </c>
      <c r="G181" s="51">
        <v>1450</v>
      </c>
      <c r="H181" s="51" t="s">
        <v>66</v>
      </c>
      <c r="I181" s="81"/>
      <c r="J181" s="82"/>
      <c r="K181" s="54">
        <v>1.04</v>
      </c>
      <c r="L181" s="49">
        <v>0.31</v>
      </c>
      <c r="M181" s="55">
        <v>0</v>
      </c>
      <c r="N181" s="56">
        <f t="shared" ref="N181:N186" si="322">((K181*G181)*L181)*0.00220462*(1-M181)</f>
        <v>1.0306157576000001</v>
      </c>
      <c r="O181" s="80"/>
      <c r="P181" s="251">
        <f>P187*$N181</f>
        <v>0</v>
      </c>
      <c r="Q181" s="251">
        <f t="shared" ref="Q181:AA181" si="323">Q187*$N181</f>
        <v>0</v>
      </c>
      <c r="R181" s="251">
        <f t="shared" si="323"/>
        <v>0</v>
      </c>
      <c r="S181" s="251">
        <f t="shared" si="323"/>
        <v>0</v>
      </c>
      <c r="T181" s="251">
        <f t="shared" si="323"/>
        <v>0</v>
      </c>
      <c r="U181" s="251">
        <f t="shared" si="323"/>
        <v>0</v>
      </c>
      <c r="V181" s="251">
        <f t="shared" si="323"/>
        <v>0</v>
      </c>
      <c r="W181" s="251">
        <f t="shared" si="323"/>
        <v>0</v>
      </c>
      <c r="X181" s="251">
        <f t="shared" si="323"/>
        <v>0</v>
      </c>
      <c r="Y181" s="251">
        <f t="shared" si="323"/>
        <v>0</v>
      </c>
      <c r="Z181" s="251">
        <f t="shared" si="323"/>
        <v>0</v>
      </c>
      <c r="AA181" s="251">
        <f t="shared" si="323"/>
        <v>0</v>
      </c>
      <c r="AB181" s="227">
        <f t="shared" ref="AB181:AB186" si="324">SUM(P181:AA181)</f>
        <v>0</v>
      </c>
      <c r="AC181" s="83"/>
      <c r="AD181" s="85">
        <v>5.0000000000000001E-3</v>
      </c>
      <c r="AE181" s="86"/>
      <c r="AF181" s="49">
        <v>0.31</v>
      </c>
      <c r="AG181" s="55">
        <v>0</v>
      </c>
      <c r="AH181" s="62">
        <f t="shared" ref="AH181:AH186" si="325">((SUM(AC181:AE181)*G181)*AF181)*0.00220462*(1-AG181)</f>
        <v>4.9548834500000001E-3</v>
      </c>
      <c r="AI181" s="226">
        <f>AI187*$AH181</f>
        <v>0</v>
      </c>
      <c r="AJ181" s="226">
        <f t="shared" ref="AJ181:AT181" si="326">AJ187*$AH181</f>
        <v>0</v>
      </c>
      <c r="AK181" s="226">
        <f t="shared" si="326"/>
        <v>0</v>
      </c>
      <c r="AL181" s="226">
        <f t="shared" si="326"/>
        <v>0</v>
      </c>
      <c r="AM181" s="226">
        <f t="shared" si="326"/>
        <v>0</v>
      </c>
      <c r="AN181" s="226">
        <f t="shared" si="326"/>
        <v>0</v>
      </c>
      <c r="AO181" s="226">
        <f t="shared" si="326"/>
        <v>0</v>
      </c>
      <c r="AP181" s="226">
        <f t="shared" si="326"/>
        <v>0</v>
      </c>
      <c r="AQ181" s="226">
        <f t="shared" si="326"/>
        <v>0</v>
      </c>
      <c r="AR181" s="226">
        <f t="shared" si="326"/>
        <v>0</v>
      </c>
      <c r="AS181" s="226">
        <f t="shared" si="326"/>
        <v>0</v>
      </c>
      <c r="AT181" s="226">
        <f t="shared" si="326"/>
        <v>0</v>
      </c>
      <c r="AU181" s="227">
        <f t="shared" ref="AU181:AU186" si="327">SUM(AI181:AT181)</f>
        <v>0</v>
      </c>
      <c r="AV181" s="228">
        <f t="shared" ref="AV181:AV186" si="328">AU181+AB181</f>
        <v>0</v>
      </c>
    </row>
    <row r="182" spans="1:48" ht="15.6" hidden="1">
      <c r="A182" s="87" t="s">
        <v>157</v>
      </c>
      <c r="B182" s="49" t="s">
        <v>49</v>
      </c>
      <c r="C182" s="50" t="s">
        <v>50</v>
      </c>
      <c r="D182" s="50" t="s">
        <v>65</v>
      </c>
      <c r="E182" s="50" t="s">
        <v>65</v>
      </c>
      <c r="F182" s="49">
        <v>2031</v>
      </c>
      <c r="G182" s="51">
        <v>1450</v>
      </c>
      <c r="H182" s="51" t="s">
        <v>66</v>
      </c>
      <c r="I182" s="81"/>
      <c r="J182" s="82"/>
      <c r="K182" s="54">
        <v>1.04</v>
      </c>
      <c r="L182" s="49">
        <v>0.31</v>
      </c>
      <c r="M182" s="55">
        <v>0</v>
      </c>
      <c r="N182" s="56">
        <f t="shared" si="322"/>
        <v>1.0306157576000001</v>
      </c>
      <c r="O182" s="80"/>
      <c r="P182" s="251">
        <f>P187*$N182</f>
        <v>0</v>
      </c>
      <c r="Q182" s="251">
        <f t="shared" ref="Q182:AA182" si="329">Q187*$N182</f>
        <v>0</v>
      </c>
      <c r="R182" s="251">
        <f t="shared" si="329"/>
        <v>0</v>
      </c>
      <c r="S182" s="251">
        <f t="shared" si="329"/>
        <v>0</v>
      </c>
      <c r="T182" s="251">
        <f t="shared" si="329"/>
        <v>0</v>
      </c>
      <c r="U182" s="251">
        <f t="shared" si="329"/>
        <v>0</v>
      </c>
      <c r="V182" s="251">
        <f t="shared" si="329"/>
        <v>0</v>
      </c>
      <c r="W182" s="251">
        <f t="shared" si="329"/>
        <v>0</v>
      </c>
      <c r="X182" s="251">
        <f t="shared" si="329"/>
        <v>0</v>
      </c>
      <c r="Y182" s="251">
        <f t="shared" si="329"/>
        <v>0</v>
      </c>
      <c r="Z182" s="251">
        <f t="shared" si="329"/>
        <v>0</v>
      </c>
      <c r="AA182" s="251">
        <f t="shared" si="329"/>
        <v>0</v>
      </c>
      <c r="AB182" s="227">
        <f t="shared" si="324"/>
        <v>0</v>
      </c>
      <c r="AC182" s="83"/>
      <c r="AD182" s="85">
        <v>5.0000000000000001E-3</v>
      </c>
      <c r="AE182" s="86"/>
      <c r="AF182" s="49">
        <v>0.31</v>
      </c>
      <c r="AG182" s="55">
        <v>0</v>
      </c>
      <c r="AH182" s="62">
        <f t="shared" si="325"/>
        <v>4.9548834500000001E-3</v>
      </c>
      <c r="AI182" s="226">
        <f>AI187*$AH182</f>
        <v>0</v>
      </c>
      <c r="AJ182" s="226">
        <f t="shared" ref="AJ182:AT182" si="330">AJ187*$AH182</f>
        <v>0</v>
      </c>
      <c r="AK182" s="226">
        <f t="shared" si="330"/>
        <v>0</v>
      </c>
      <c r="AL182" s="226">
        <f t="shared" si="330"/>
        <v>0</v>
      </c>
      <c r="AM182" s="226">
        <f t="shared" si="330"/>
        <v>0</v>
      </c>
      <c r="AN182" s="226">
        <f t="shared" si="330"/>
        <v>0</v>
      </c>
      <c r="AO182" s="226">
        <f t="shared" si="330"/>
        <v>0</v>
      </c>
      <c r="AP182" s="226">
        <f t="shared" si="330"/>
        <v>0</v>
      </c>
      <c r="AQ182" s="226">
        <f t="shared" si="330"/>
        <v>0</v>
      </c>
      <c r="AR182" s="226">
        <f t="shared" si="330"/>
        <v>0</v>
      </c>
      <c r="AS182" s="226">
        <f t="shared" si="330"/>
        <v>0</v>
      </c>
      <c r="AT182" s="226">
        <f t="shared" si="330"/>
        <v>0</v>
      </c>
      <c r="AU182" s="227">
        <f t="shared" si="327"/>
        <v>0</v>
      </c>
      <c r="AV182" s="228">
        <f t="shared" si="328"/>
        <v>0</v>
      </c>
    </row>
    <row r="183" spans="1:48" ht="15.6" hidden="1">
      <c r="A183" s="87" t="s">
        <v>157</v>
      </c>
      <c r="B183" s="49" t="s">
        <v>49</v>
      </c>
      <c r="C183" s="50" t="s">
        <v>50</v>
      </c>
      <c r="D183" s="50" t="s">
        <v>65</v>
      </c>
      <c r="E183" s="50" t="s">
        <v>65</v>
      </c>
      <c r="F183" s="49">
        <v>2031</v>
      </c>
      <c r="G183" s="51">
        <v>1450</v>
      </c>
      <c r="H183" s="51" t="s">
        <v>66</v>
      </c>
      <c r="I183" s="81"/>
      <c r="J183" s="82"/>
      <c r="K183" s="54">
        <v>1.04</v>
      </c>
      <c r="L183" s="49">
        <v>0.31</v>
      </c>
      <c r="M183" s="55">
        <v>0</v>
      </c>
      <c r="N183" s="56">
        <f t="shared" si="322"/>
        <v>1.0306157576000001</v>
      </c>
      <c r="O183" s="80"/>
      <c r="P183" s="251">
        <f>P187*$N183</f>
        <v>0</v>
      </c>
      <c r="Q183" s="251">
        <f>Q187*$N183</f>
        <v>0</v>
      </c>
      <c r="R183" s="251">
        <f>R187*$N183</f>
        <v>0</v>
      </c>
      <c r="S183" s="251">
        <f>S187*$N183</f>
        <v>0</v>
      </c>
      <c r="T183" s="251">
        <f t="shared" ref="T183:AA183" si="331">T187*$N183</f>
        <v>0</v>
      </c>
      <c r="U183" s="251">
        <f t="shared" si="331"/>
        <v>0</v>
      </c>
      <c r="V183" s="251">
        <f t="shared" si="331"/>
        <v>0</v>
      </c>
      <c r="W183" s="251">
        <f t="shared" si="331"/>
        <v>0</v>
      </c>
      <c r="X183" s="251">
        <f t="shared" si="331"/>
        <v>0</v>
      </c>
      <c r="Y183" s="251">
        <f t="shared" si="331"/>
        <v>0</v>
      </c>
      <c r="Z183" s="251">
        <f t="shared" si="331"/>
        <v>0</v>
      </c>
      <c r="AA183" s="251">
        <f t="shared" si="331"/>
        <v>0</v>
      </c>
      <c r="AB183" s="227">
        <f t="shared" si="324"/>
        <v>0</v>
      </c>
      <c r="AC183" s="83"/>
      <c r="AD183" s="85">
        <v>5.0000000000000001E-3</v>
      </c>
      <c r="AE183" s="86"/>
      <c r="AF183" s="49">
        <v>0.31</v>
      </c>
      <c r="AG183" s="55">
        <v>0</v>
      </c>
      <c r="AH183" s="62">
        <f t="shared" si="325"/>
        <v>4.9548834500000001E-3</v>
      </c>
      <c r="AI183" s="226">
        <f>AI187*$AH183</f>
        <v>0</v>
      </c>
      <c r="AJ183" s="226">
        <f t="shared" ref="AJ183:AT183" si="332">AJ187*$AH183</f>
        <v>0</v>
      </c>
      <c r="AK183" s="226">
        <f t="shared" si="332"/>
        <v>0</v>
      </c>
      <c r="AL183" s="226">
        <f t="shared" si="332"/>
        <v>0</v>
      </c>
      <c r="AM183" s="226">
        <f t="shared" si="332"/>
        <v>0</v>
      </c>
      <c r="AN183" s="226">
        <f t="shared" si="332"/>
        <v>0</v>
      </c>
      <c r="AO183" s="226">
        <f t="shared" si="332"/>
        <v>0</v>
      </c>
      <c r="AP183" s="226">
        <f t="shared" si="332"/>
        <v>0</v>
      </c>
      <c r="AQ183" s="226">
        <f t="shared" si="332"/>
        <v>0</v>
      </c>
      <c r="AR183" s="226">
        <f t="shared" si="332"/>
        <v>0</v>
      </c>
      <c r="AS183" s="226">
        <f t="shared" si="332"/>
        <v>0</v>
      </c>
      <c r="AT183" s="226">
        <f t="shared" si="332"/>
        <v>0</v>
      </c>
      <c r="AU183" s="227">
        <f t="shared" si="327"/>
        <v>0</v>
      </c>
      <c r="AV183" s="228">
        <f t="shared" si="328"/>
        <v>0</v>
      </c>
    </row>
    <row r="184" spans="1:48" ht="15.6" hidden="1">
      <c r="A184" s="87" t="s">
        <v>157</v>
      </c>
      <c r="B184" s="49" t="s">
        <v>49</v>
      </c>
      <c r="C184" s="50" t="s">
        <v>50</v>
      </c>
      <c r="D184" s="50" t="s">
        <v>65</v>
      </c>
      <c r="E184" s="50" t="s">
        <v>65</v>
      </c>
      <c r="F184" s="49">
        <v>2031</v>
      </c>
      <c r="G184" s="51">
        <v>1450</v>
      </c>
      <c r="H184" s="51" t="s">
        <v>66</v>
      </c>
      <c r="I184" s="81"/>
      <c r="J184" s="82"/>
      <c r="K184" s="54">
        <v>1.04</v>
      </c>
      <c r="L184" s="49">
        <v>0.31</v>
      </c>
      <c r="M184" s="55">
        <v>0</v>
      </c>
      <c r="N184" s="56">
        <f t="shared" si="322"/>
        <v>1.0306157576000001</v>
      </c>
      <c r="O184" s="80"/>
      <c r="P184" s="251">
        <f>P187*$N184</f>
        <v>0</v>
      </c>
      <c r="Q184" s="251">
        <f>Q187*$N184</f>
        <v>0</v>
      </c>
      <c r="R184" s="251">
        <f>R187*$N184</f>
        <v>0</v>
      </c>
      <c r="S184" s="251">
        <f>S187*$N184</f>
        <v>0</v>
      </c>
      <c r="T184" s="251">
        <f t="shared" ref="T184:AA184" si="333">T187*$N184</f>
        <v>0</v>
      </c>
      <c r="U184" s="251">
        <f t="shared" si="333"/>
        <v>0</v>
      </c>
      <c r="V184" s="251">
        <f t="shared" si="333"/>
        <v>0</v>
      </c>
      <c r="W184" s="251">
        <f t="shared" si="333"/>
        <v>0</v>
      </c>
      <c r="X184" s="251">
        <f t="shared" si="333"/>
        <v>0</v>
      </c>
      <c r="Y184" s="251">
        <f t="shared" si="333"/>
        <v>0</v>
      </c>
      <c r="Z184" s="251">
        <f t="shared" si="333"/>
        <v>0</v>
      </c>
      <c r="AA184" s="251">
        <f t="shared" si="333"/>
        <v>0</v>
      </c>
      <c r="AB184" s="227">
        <f t="shared" si="324"/>
        <v>0</v>
      </c>
      <c r="AC184" s="83"/>
      <c r="AD184" s="85">
        <v>5.0000000000000001E-3</v>
      </c>
      <c r="AE184" s="86"/>
      <c r="AF184" s="49">
        <v>0.31</v>
      </c>
      <c r="AG184" s="55">
        <v>0</v>
      </c>
      <c r="AH184" s="62">
        <f t="shared" si="325"/>
        <v>4.9548834500000001E-3</v>
      </c>
      <c r="AI184" s="226">
        <f>AI187*$AH184</f>
        <v>0</v>
      </c>
      <c r="AJ184" s="226">
        <f t="shared" ref="AJ184:AT184" si="334">AJ187*$AH184</f>
        <v>0</v>
      </c>
      <c r="AK184" s="226">
        <f t="shared" si="334"/>
        <v>0</v>
      </c>
      <c r="AL184" s="226">
        <f t="shared" si="334"/>
        <v>0</v>
      </c>
      <c r="AM184" s="226">
        <f t="shared" si="334"/>
        <v>0</v>
      </c>
      <c r="AN184" s="226">
        <f t="shared" si="334"/>
        <v>0</v>
      </c>
      <c r="AO184" s="226">
        <f t="shared" si="334"/>
        <v>0</v>
      </c>
      <c r="AP184" s="226">
        <f t="shared" si="334"/>
        <v>0</v>
      </c>
      <c r="AQ184" s="226">
        <f t="shared" si="334"/>
        <v>0</v>
      </c>
      <c r="AR184" s="226">
        <f t="shared" si="334"/>
        <v>0</v>
      </c>
      <c r="AS184" s="226">
        <f t="shared" si="334"/>
        <v>0</v>
      </c>
      <c r="AT184" s="226">
        <f t="shared" si="334"/>
        <v>0</v>
      </c>
      <c r="AU184" s="227">
        <f t="shared" si="327"/>
        <v>0</v>
      </c>
      <c r="AV184" s="228">
        <f t="shared" si="328"/>
        <v>0</v>
      </c>
    </row>
    <row r="185" spans="1:48" ht="15.6" hidden="1">
      <c r="A185" s="87" t="s">
        <v>157</v>
      </c>
      <c r="B185" s="49" t="s">
        <v>52</v>
      </c>
      <c r="C185" s="49" t="s">
        <v>53</v>
      </c>
      <c r="D185" s="50" t="s">
        <v>61</v>
      </c>
      <c r="E185" s="50" t="s">
        <v>62</v>
      </c>
      <c r="F185" s="49">
        <v>2031</v>
      </c>
      <c r="G185" s="51">
        <v>148</v>
      </c>
      <c r="H185" s="51" t="s">
        <v>63</v>
      </c>
      <c r="I185" s="81"/>
      <c r="J185" s="82"/>
      <c r="K185" s="56">
        <v>3.22</v>
      </c>
      <c r="L185" s="49">
        <v>0.39</v>
      </c>
      <c r="M185" s="55">
        <v>0</v>
      </c>
      <c r="N185" s="56">
        <f t="shared" si="322"/>
        <v>0.40974714580800004</v>
      </c>
      <c r="O185" s="80"/>
      <c r="P185" s="251">
        <f>P187*$N185*0.66667</f>
        <v>0</v>
      </c>
      <c r="Q185" s="251">
        <f>Q187*$N185*0.66667</f>
        <v>0</v>
      </c>
      <c r="R185" s="251">
        <f>R187*$N185*0.66667</f>
        <v>0</v>
      </c>
      <c r="S185" s="251">
        <f>S187*$N185*0.66667</f>
        <v>0</v>
      </c>
      <c r="T185" s="251">
        <f t="shared" ref="T185:AA185" si="335">T187*$N185*0.66667</f>
        <v>0</v>
      </c>
      <c r="U185" s="251">
        <f t="shared" si="335"/>
        <v>0</v>
      </c>
      <c r="V185" s="251">
        <f t="shared" si="335"/>
        <v>0</v>
      </c>
      <c r="W185" s="251">
        <f t="shared" si="335"/>
        <v>0</v>
      </c>
      <c r="X185" s="251">
        <f t="shared" si="335"/>
        <v>0</v>
      </c>
      <c r="Y185" s="251">
        <f t="shared" si="335"/>
        <v>0</v>
      </c>
      <c r="Z185" s="251">
        <f t="shared" si="335"/>
        <v>0</v>
      </c>
      <c r="AA185" s="251">
        <f t="shared" si="335"/>
        <v>0</v>
      </c>
      <c r="AB185" s="227">
        <f t="shared" si="324"/>
        <v>0</v>
      </c>
      <c r="AC185" s="83"/>
      <c r="AD185" s="60"/>
      <c r="AE185" s="84">
        <v>1.2999999999999999E-2</v>
      </c>
      <c r="AF185" s="49">
        <v>0.39</v>
      </c>
      <c r="AG185" s="55">
        <v>0</v>
      </c>
      <c r="AH185" s="62">
        <f t="shared" si="325"/>
        <v>1.6542586632000002E-3</v>
      </c>
      <c r="AI185" s="226">
        <f>AI187*$AH185*0.66667</f>
        <v>0</v>
      </c>
      <c r="AJ185" s="226">
        <f t="shared" ref="AJ185:AT185" si="336">AJ187*$AH185*0.66667</f>
        <v>0</v>
      </c>
      <c r="AK185" s="226">
        <f t="shared" si="336"/>
        <v>0</v>
      </c>
      <c r="AL185" s="226">
        <f t="shared" si="336"/>
        <v>0</v>
      </c>
      <c r="AM185" s="226">
        <f t="shared" si="336"/>
        <v>0</v>
      </c>
      <c r="AN185" s="226">
        <f t="shared" si="336"/>
        <v>0</v>
      </c>
      <c r="AO185" s="226">
        <f t="shared" si="336"/>
        <v>0</v>
      </c>
      <c r="AP185" s="226">
        <f t="shared" si="336"/>
        <v>0</v>
      </c>
      <c r="AQ185" s="226">
        <f t="shared" si="336"/>
        <v>0</v>
      </c>
      <c r="AR185" s="226">
        <f t="shared" si="336"/>
        <v>0</v>
      </c>
      <c r="AS185" s="226">
        <f t="shared" si="336"/>
        <v>0</v>
      </c>
      <c r="AT185" s="226">
        <f t="shared" si="336"/>
        <v>0</v>
      </c>
      <c r="AU185" s="227">
        <f t="shared" si="327"/>
        <v>0</v>
      </c>
      <c r="AV185" s="228">
        <f t="shared" si="328"/>
        <v>0</v>
      </c>
    </row>
    <row r="186" spans="1:48" ht="15.6" hidden="1">
      <c r="A186" s="87" t="s">
        <v>157</v>
      </c>
      <c r="B186" s="49" t="s">
        <v>52</v>
      </c>
      <c r="C186" s="49" t="s">
        <v>53</v>
      </c>
      <c r="D186" s="50" t="s">
        <v>61</v>
      </c>
      <c r="E186" s="50" t="s">
        <v>62</v>
      </c>
      <c r="F186" s="49">
        <v>2031</v>
      </c>
      <c r="G186" s="51">
        <v>148</v>
      </c>
      <c r="H186" s="51" t="s">
        <v>63</v>
      </c>
      <c r="I186" s="81"/>
      <c r="J186" s="82"/>
      <c r="K186" s="56">
        <v>3.22</v>
      </c>
      <c r="L186" s="49">
        <v>0.39</v>
      </c>
      <c r="M186" s="55">
        <v>0</v>
      </c>
      <c r="N186" s="56">
        <f t="shared" si="322"/>
        <v>0.40974714580800004</v>
      </c>
      <c r="O186" s="80"/>
      <c r="P186" s="251">
        <f>P187*$N186*0.66667</f>
        <v>0</v>
      </c>
      <c r="Q186" s="251">
        <f>Q187*$N186*0.66667</f>
        <v>0</v>
      </c>
      <c r="R186" s="251">
        <f>R187*$N186*0.66667</f>
        <v>0</v>
      </c>
      <c r="S186" s="251">
        <f>S187*$N186*0.66667</f>
        <v>0</v>
      </c>
      <c r="T186" s="251">
        <f t="shared" ref="T186:AA186" si="337">T187*$N186*0.66667</f>
        <v>0</v>
      </c>
      <c r="U186" s="251">
        <f t="shared" si="337"/>
        <v>0</v>
      </c>
      <c r="V186" s="251">
        <f t="shared" si="337"/>
        <v>0</v>
      </c>
      <c r="W186" s="251">
        <f t="shared" si="337"/>
        <v>0</v>
      </c>
      <c r="X186" s="251">
        <f t="shared" si="337"/>
        <v>0</v>
      </c>
      <c r="Y186" s="251">
        <f t="shared" si="337"/>
        <v>0</v>
      </c>
      <c r="Z186" s="251">
        <f t="shared" si="337"/>
        <v>0</v>
      </c>
      <c r="AA186" s="251">
        <f t="shared" si="337"/>
        <v>0</v>
      </c>
      <c r="AB186" s="227">
        <f t="shared" si="324"/>
        <v>0</v>
      </c>
      <c r="AC186" s="83"/>
      <c r="AD186" s="60"/>
      <c r="AE186" s="84">
        <v>1.2999999999999999E-2</v>
      </c>
      <c r="AF186" s="49">
        <v>0.39</v>
      </c>
      <c r="AG186" s="55">
        <v>0</v>
      </c>
      <c r="AH186" s="62">
        <f t="shared" si="325"/>
        <v>1.6542586632000002E-3</v>
      </c>
      <c r="AI186" s="226">
        <f>AI187*$AH186*0.66667</f>
        <v>0</v>
      </c>
      <c r="AJ186" s="226">
        <f t="shared" ref="AJ186:AT186" si="338">AJ187*$AH186*0.66667</f>
        <v>0</v>
      </c>
      <c r="AK186" s="226">
        <f t="shared" si="338"/>
        <v>0</v>
      </c>
      <c r="AL186" s="226">
        <f t="shared" si="338"/>
        <v>0</v>
      </c>
      <c r="AM186" s="226">
        <f t="shared" si="338"/>
        <v>0</v>
      </c>
      <c r="AN186" s="226">
        <f t="shared" si="338"/>
        <v>0</v>
      </c>
      <c r="AO186" s="226">
        <f t="shared" si="338"/>
        <v>0</v>
      </c>
      <c r="AP186" s="226">
        <f t="shared" si="338"/>
        <v>0</v>
      </c>
      <c r="AQ186" s="226">
        <f t="shared" si="338"/>
        <v>0</v>
      </c>
      <c r="AR186" s="226">
        <f t="shared" si="338"/>
        <v>0</v>
      </c>
      <c r="AS186" s="226">
        <f t="shared" si="338"/>
        <v>0</v>
      </c>
      <c r="AT186" s="226">
        <f t="shared" si="338"/>
        <v>0</v>
      </c>
      <c r="AU186" s="227">
        <f t="shared" si="327"/>
        <v>0</v>
      </c>
      <c r="AV186" s="228">
        <f t="shared" si="328"/>
        <v>0</v>
      </c>
    </row>
    <row r="187" spans="1:48" ht="30" hidden="1">
      <c r="A187" s="64" t="s">
        <v>158</v>
      </c>
      <c r="B187" s="65"/>
      <c r="C187" s="65" t="s">
        <v>57</v>
      </c>
      <c r="D187" s="66">
        <v>0.66700000000000004</v>
      </c>
      <c r="E187" s="67"/>
      <c r="F187" s="65"/>
      <c r="G187" s="68"/>
      <c r="H187" s="68"/>
      <c r="I187" s="69"/>
      <c r="J187" s="70"/>
      <c r="K187" s="71"/>
      <c r="L187" s="65"/>
      <c r="M187" s="66"/>
      <c r="N187" s="72"/>
      <c r="O187" s="73" t="s">
        <v>58</v>
      </c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  <c r="Z187" s="252"/>
      <c r="AA187" s="252"/>
      <c r="AB187" s="230"/>
      <c r="AC187" s="71"/>
      <c r="AD187" s="76"/>
      <c r="AE187" s="76"/>
      <c r="AF187" s="65"/>
      <c r="AG187" s="66"/>
      <c r="AH187" s="77"/>
      <c r="AI187" s="229">
        <f t="shared" ref="AI187:AT187" si="339">P187</f>
        <v>0</v>
      </c>
      <c r="AJ187" s="229">
        <f t="shared" si="339"/>
        <v>0</v>
      </c>
      <c r="AK187" s="229">
        <f t="shared" si="339"/>
        <v>0</v>
      </c>
      <c r="AL187" s="229">
        <f t="shared" si="339"/>
        <v>0</v>
      </c>
      <c r="AM187" s="229">
        <f t="shared" si="339"/>
        <v>0</v>
      </c>
      <c r="AN187" s="229">
        <f t="shared" si="339"/>
        <v>0</v>
      </c>
      <c r="AO187" s="229">
        <f t="shared" si="339"/>
        <v>0</v>
      </c>
      <c r="AP187" s="229">
        <f t="shared" si="339"/>
        <v>0</v>
      </c>
      <c r="AQ187" s="229">
        <f t="shared" si="339"/>
        <v>0</v>
      </c>
      <c r="AR187" s="229">
        <f t="shared" si="339"/>
        <v>0</v>
      </c>
      <c r="AS187" s="229">
        <f t="shared" si="339"/>
        <v>0</v>
      </c>
      <c r="AT187" s="229">
        <f t="shared" si="339"/>
        <v>0</v>
      </c>
      <c r="AU187" s="230"/>
      <c r="AV187" s="231"/>
    </row>
    <row r="188" spans="1:48" ht="15.6">
      <c r="A188" s="89" t="s">
        <v>159</v>
      </c>
      <c r="B188" s="49" t="s">
        <v>49</v>
      </c>
      <c r="C188" s="50" t="s">
        <v>50</v>
      </c>
      <c r="D188" s="50" t="s">
        <v>51</v>
      </c>
      <c r="E188" s="50" t="s">
        <v>51</v>
      </c>
      <c r="F188" s="49">
        <v>2024</v>
      </c>
      <c r="G188" s="51">
        <v>1450</v>
      </c>
      <c r="H188" s="51" t="s">
        <v>66</v>
      </c>
      <c r="I188" s="52">
        <v>2029</v>
      </c>
      <c r="J188" s="53">
        <f t="shared" ref="J188:J193" si="340">I188+2</f>
        <v>2031</v>
      </c>
      <c r="K188" s="54">
        <v>1.04</v>
      </c>
      <c r="L188" s="49">
        <v>0.31</v>
      </c>
      <c r="M188" s="55">
        <v>0</v>
      </c>
      <c r="N188" s="56">
        <f t="shared" ref="N188:N193" si="341">((K188*G188)*L188)*0.00220462*(1-M188)</f>
        <v>1.0306157576000001</v>
      </c>
      <c r="O188" s="57"/>
      <c r="P188" s="251">
        <f>P194*$N188</f>
        <v>0</v>
      </c>
      <c r="Q188" s="251">
        <f t="shared" ref="Q188:AA188" si="342">Q194*$N188</f>
        <v>0</v>
      </c>
      <c r="R188" s="251">
        <f t="shared" si="342"/>
        <v>515.30787880000003</v>
      </c>
      <c r="S188" s="251">
        <f t="shared" si="342"/>
        <v>4122.4630304000002</v>
      </c>
      <c r="T188" s="251">
        <f t="shared" si="342"/>
        <v>4122.4630304000002</v>
      </c>
      <c r="U188" s="251">
        <f t="shared" si="342"/>
        <v>4122.4630304000002</v>
      </c>
      <c r="V188" s="251">
        <f t="shared" si="342"/>
        <v>4122.4630304000002</v>
      </c>
      <c r="W188" s="251">
        <f t="shared" si="342"/>
        <v>4122.4630304000002</v>
      </c>
      <c r="X188" s="251">
        <f t="shared" si="342"/>
        <v>4122.4630304000002</v>
      </c>
      <c r="Y188" s="251">
        <f t="shared" si="342"/>
        <v>4122.4630304000002</v>
      </c>
      <c r="Z188" s="251">
        <f t="shared" si="342"/>
        <v>4122.4630304000002</v>
      </c>
      <c r="AA188" s="251">
        <f t="shared" si="342"/>
        <v>4122.4630304000002</v>
      </c>
      <c r="AB188" s="227">
        <f t="shared" ref="AB188:AB193" si="343">SUM(P188:AA188)</f>
        <v>37617.475152400009</v>
      </c>
      <c r="AC188" s="54"/>
      <c r="AD188" s="85">
        <v>5.0000000000000001E-3</v>
      </c>
      <c r="AE188" s="86"/>
      <c r="AF188" s="49">
        <v>0.31</v>
      </c>
      <c r="AG188" s="55">
        <v>0</v>
      </c>
      <c r="AH188" s="62">
        <f t="shared" ref="AH188:AH193" si="344">((SUM(AC188:AE188)*G188)*AF188)*0.00220462*(1-AG188)</f>
        <v>4.9548834500000001E-3</v>
      </c>
      <c r="AI188" s="226">
        <f>AI194*$AH188</f>
        <v>0</v>
      </c>
      <c r="AJ188" s="226">
        <f t="shared" ref="AJ188:AT188" si="345">AJ194*$AH188</f>
        <v>0</v>
      </c>
      <c r="AK188" s="226">
        <f t="shared" si="345"/>
        <v>2.4774417250000003</v>
      </c>
      <c r="AL188" s="226">
        <f t="shared" si="345"/>
        <v>19.819533800000002</v>
      </c>
      <c r="AM188" s="226">
        <f t="shared" si="345"/>
        <v>19.819533800000002</v>
      </c>
      <c r="AN188" s="226">
        <f t="shared" si="345"/>
        <v>19.819533800000002</v>
      </c>
      <c r="AO188" s="226">
        <f t="shared" si="345"/>
        <v>19.819533800000002</v>
      </c>
      <c r="AP188" s="226">
        <f t="shared" si="345"/>
        <v>19.819533800000002</v>
      </c>
      <c r="AQ188" s="226">
        <f t="shared" si="345"/>
        <v>19.819533800000002</v>
      </c>
      <c r="AR188" s="226">
        <f t="shared" si="345"/>
        <v>19.819533800000002</v>
      </c>
      <c r="AS188" s="226">
        <f t="shared" si="345"/>
        <v>19.819533800000002</v>
      </c>
      <c r="AT188" s="226">
        <f t="shared" si="345"/>
        <v>19.819533800000002</v>
      </c>
      <c r="AU188" s="227">
        <f t="shared" ref="AU188:AU193" si="346">SUM(AI188:AT188)</f>
        <v>180.85324592500001</v>
      </c>
      <c r="AV188" s="228">
        <f t="shared" ref="AV188:AV193" si="347">AU188+AB188</f>
        <v>37798.328398325008</v>
      </c>
    </row>
    <row r="189" spans="1:48" ht="15.6">
      <c r="A189" s="89" t="s">
        <v>159</v>
      </c>
      <c r="B189" s="49" t="s">
        <v>49</v>
      </c>
      <c r="C189" s="50" t="s">
        <v>50</v>
      </c>
      <c r="D189" s="50" t="s">
        <v>51</v>
      </c>
      <c r="E189" s="50" t="s">
        <v>51</v>
      </c>
      <c r="F189" s="49">
        <v>2024</v>
      </c>
      <c r="G189" s="51">
        <v>1450</v>
      </c>
      <c r="H189" s="51" t="s">
        <v>66</v>
      </c>
      <c r="I189" s="52">
        <v>2029</v>
      </c>
      <c r="J189" s="53">
        <f t="shared" si="340"/>
        <v>2031</v>
      </c>
      <c r="K189" s="54">
        <v>1.04</v>
      </c>
      <c r="L189" s="49">
        <v>0.31</v>
      </c>
      <c r="M189" s="55">
        <v>0</v>
      </c>
      <c r="N189" s="56">
        <f t="shared" si="341"/>
        <v>1.0306157576000001</v>
      </c>
      <c r="O189" s="57"/>
      <c r="P189" s="251">
        <f>P194*$N189</f>
        <v>0</v>
      </c>
      <c r="Q189" s="251">
        <f t="shared" ref="Q189:AA189" si="348">Q194*$N189</f>
        <v>0</v>
      </c>
      <c r="R189" s="251">
        <f t="shared" si="348"/>
        <v>515.30787880000003</v>
      </c>
      <c r="S189" s="251">
        <f t="shared" si="348"/>
        <v>4122.4630304000002</v>
      </c>
      <c r="T189" s="251">
        <f t="shared" si="348"/>
        <v>4122.4630304000002</v>
      </c>
      <c r="U189" s="251">
        <f t="shared" si="348"/>
        <v>4122.4630304000002</v>
      </c>
      <c r="V189" s="251">
        <f t="shared" si="348"/>
        <v>4122.4630304000002</v>
      </c>
      <c r="W189" s="251">
        <f t="shared" si="348"/>
        <v>4122.4630304000002</v>
      </c>
      <c r="X189" s="251">
        <f t="shared" si="348"/>
        <v>4122.4630304000002</v>
      </c>
      <c r="Y189" s="251">
        <f t="shared" si="348"/>
        <v>4122.4630304000002</v>
      </c>
      <c r="Z189" s="251">
        <f t="shared" si="348"/>
        <v>4122.4630304000002</v>
      </c>
      <c r="AA189" s="251">
        <f t="shared" si="348"/>
        <v>4122.4630304000002</v>
      </c>
      <c r="AB189" s="227">
        <f t="shared" si="343"/>
        <v>37617.475152400009</v>
      </c>
      <c r="AC189" s="54"/>
      <c r="AD189" s="85">
        <v>5.0000000000000001E-3</v>
      </c>
      <c r="AE189" s="86"/>
      <c r="AF189" s="49">
        <v>0.31</v>
      </c>
      <c r="AG189" s="55">
        <v>0</v>
      </c>
      <c r="AH189" s="62">
        <f t="shared" si="344"/>
        <v>4.9548834500000001E-3</v>
      </c>
      <c r="AI189" s="226">
        <f>AI194*$AH189</f>
        <v>0</v>
      </c>
      <c r="AJ189" s="226">
        <f t="shared" ref="AJ189:AT189" si="349">AJ194*$AH189</f>
        <v>0</v>
      </c>
      <c r="AK189" s="226">
        <f t="shared" si="349"/>
        <v>2.4774417250000003</v>
      </c>
      <c r="AL189" s="226">
        <f t="shared" si="349"/>
        <v>19.819533800000002</v>
      </c>
      <c r="AM189" s="226">
        <f t="shared" si="349"/>
        <v>19.819533800000002</v>
      </c>
      <c r="AN189" s="226">
        <f t="shared" si="349"/>
        <v>19.819533800000002</v>
      </c>
      <c r="AO189" s="226">
        <f t="shared" si="349"/>
        <v>19.819533800000002</v>
      </c>
      <c r="AP189" s="226">
        <f t="shared" si="349"/>
        <v>19.819533800000002</v>
      </c>
      <c r="AQ189" s="226">
        <f t="shared" si="349"/>
        <v>19.819533800000002</v>
      </c>
      <c r="AR189" s="226">
        <f t="shared" si="349"/>
        <v>19.819533800000002</v>
      </c>
      <c r="AS189" s="226">
        <f t="shared" si="349"/>
        <v>19.819533800000002</v>
      </c>
      <c r="AT189" s="226">
        <f t="shared" si="349"/>
        <v>19.819533800000002</v>
      </c>
      <c r="AU189" s="227">
        <f t="shared" si="346"/>
        <v>180.85324592500001</v>
      </c>
      <c r="AV189" s="228">
        <f t="shared" si="347"/>
        <v>37798.328398325008</v>
      </c>
    </row>
    <row r="190" spans="1:48" ht="15.6">
      <c r="A190" s="89" t="s">
        <v>159</v>
      </c>
      <c r="B190" s="49" t="s">
        <v>49</v>
      </c>
      <c r="C190" s="50" t="s">
        <v>50</v>
      </c>
      <c r="D190" s="50" t="s">
        <v>51</v>
      </c>
      <c r="E190" s="50" t="s">
        <v>51</v>
      </c>
      <c r="F190" s="49">
        <v>2024</v>
      </c>
      <c r="G190" s="51">
        <v>1450</v>
      </c>
      <c r="H190" s="51" t="s">
        <v>66</v>
      </c>
      <c r="I190" s="52">
        <v>2029</v>
      </c>
      <c r="J190" s="53">
        <f t="shared" si="340"/>
        <v>2031</v>
      </c>
      <c r="K190" s="54">
        <v>1.04</v>
      </c>
      <c r="L190" s="49">
        <v>0.31</v>
      </c>
      <c r="M190" s="55">
        <v>0</v>
      </c>
      <c r="N190" s="56">
        <f t="shared" si="341"/>
        <v>1.0306157576000001</v>
      </c>
      <c r="O190" s="57"/>
      <c r="P190" s="251">
        <f>P194*$N190</f>
        <v>0</v>
      </c>
      <c r="Q190" s="251">
        <f>Q194*$N190</f>
        <v>0</v>
      </c>
      <c r="R190" s="251">
        <f>R194*$N190</f>
        <v>515.30787880000003</v>
      </c>
      <c r="S190" s="251">
        <f>S194*$N190</f>
        <v>4122.4630304000002</v>
      </c>
      <c r="T190" s="251">
        <f t="shared" ref="T190:AA190" si="350">T194*$N190</f>
        <v>4122.4630304000002</v>
      </c>
      <c r="U190" s="251">
        <f t="shared" si="350"/>
        <v>4122.4630304000002</v>
      </c>
      <c r="V190" s="251">
        <f t="shared" si="350"/>
        <v>4122.4630304000002</v>
      </c>
      <c r="W190" s="251">
        <f t="shared" si="350"/>
        <v>4122.4630304000002</v>
      </c>
      <c r="X190" s="251">
        <f t="shared" si="350"/>
        <v>4122.4630304000002</v>
      </c>
      <c r="Y190" s="251">
        <f t="shared" si="350"/>
        <v>4122.4630304000002</v>
      </c>
      <c r="Z190" s="251">
        <f t="shared" si="350"/>
        <v>4122.4630304000002</v>
      </c>
      <c r="AA190" s="251">
        <f t="shared" si="350"/>
        <v>4122.4630304000002</v>
      </c>
      <c r="AB190" s="227">
        <f t="shared" si="343"/>
        <v>37617.475152400009</v>
      </c>
      <c r="AC190" s="54"/>
      <c r="AD190" s="85">
        <v>5.0000000000000001E-3</v>
      </c>
      <c r="AE190" s="86"/>
      <c r="AF190" s="49">
        <v>0.31</v>
      </c>
      <c r="AG190" s="55">
        <v>0</v>
      </c>
      <c r="AH190" s="62">
        <f t="shared" si="344"/>
        <v>4.9548834500000001E-3</v>
      </c>
      <c r="AI190" s="226">
        <f>AI194*$AH190</f>
        <v>0</v>
      </c>
      <c r="AJ190" s="226">
        <f t="shared" ref="AJ190:AT190" si="351">AJ194*$AH190</f>
        <v>0</v>
      </c>
      <c r="AK190" s="226">
        <f t="shared" si="351"/>
        <v>2.4774417250000003</v>
      </c>
      <c r="AL190" s="226">
        <f t="shared" si="351"/>
        <v>19.819533800000002</v>
      </c>
      <c r="AM190" s="226">
        <f t="shared" si="351"/>
        <v>19.819533800000002</v>
      </c>
      <c r="AN190" s="226">
        <f t="shared" si="351"/>
        <v>19.819533800000002</v>
      </c>
      <c r="AO190" s="226">
        <f t="shared" si="351"/>
        <v>19.819533800000002</v>
      </c>
      <c r="AP190" s="226">
        <f t="shared" si="351"/>
        <v>19.819533800000002</v>
      </c>
      <c r="AQ190" s="226">
        <f t="shared" si="351"/>
        <v>19.819533800000002</v>
      </c>
      <c r="AR190" s="226">
        <f t="shared" si="351"/>
        <v>19.819533800000002</v>
      </c>
      <c r="AS190" s="226">
        <f t="shared" si="351"/>
        <v>19.819533800000002</v>
      </c>
      <c r="AT190" s="226">
        <f t="shared" si="351"/>
        <v>19.819533800000002</v>
      </c>
      <c r="AU190" s="227">
        <f t="shared" si="346"/>
        <v>180.85324592500001</v>
      </c>
      <c r="AV190" s="228">
        <f t="shared" si="347"/>
        <v>37798.328398325008</v>
      </c>
    </row>
    <row r="191" spans="1:48" ht="15.6">
      <c r="A191" s="89" t="s">
        <v>159</v>
      </c>
      <c r="B191" s="49" t="s">
        <v>49</v>
      </c>
      <c r="C191" s="50" t="s">
        <v>50</v>
      </c>
      <c r="D191" s="50" t="s">
        <v>51</v>
      </c>
      <c r="E191" s="50" t="s">
        <v>51</v>
      </c>
      <c r="F191" s="49">
        <v>2024</v>
      </c>
      <c r="G191" s="51">
        <v>1450</v>
      </c>
      <c r="H191" s="51" t="s">
        <v>66</v>
      </c>
      <c r="I191" s="52">
        <v>2029</v>
      </c>
      <c r="J191" s="53">
        <f t="shared" si="340"/>
        <v>2031</v>
      </c>
      <c r="K191" s="54">
        <v>1.04</v>
      </c>
      <c r="L191" s="49">
        <v>0.31</v>
      </c>
      <c r="M191" s="55">
        <v>0</v>
      </c>
      <c r="N191" s="56">
        <f t="shared" si="341"/>
        <v>1.0306157576000001</v>
      </c>
      <c r="O191" s="57"/>
      <c r="P191" s="251">
        <f>P194*$N191</f>
        <v>0</v>
      </c>
      <c r="Q191" s="251">
        <f>Q194*$N191</f>
        <v>0</v>
      </c>
      <c r="R191" s="251">
        <f>R194*$N191</f>
        <v>515.30787880000003</v>
      </c>
      <c r="S191" s="251">
        <f>S194*$N191</f>
        <v>4122.4630304000002</v>
      </c>
      <c r="T191" s="251">
        <f t="shared" ref="T191:AA191" si="352">T194*$N191</f>
        <v>4122.4630304000002</v>
      </c>
      <c r="U191" s="251">
        <f t="shared" si="352"/>
        <v>4122.4630304000002</v>
      </c>
      <c r="V191" s="251">
        <f t="shared" si="352"/>
        <v>4122.4630304000002</v>
      </c>
      <c r="W191" s="251">
        <f t="shared" si="352"/>
        <v>4122.4630304000002</v>
      </c>
      <c r="X191" s="251">
        <f t="shared" si="352"/>
        <v>4122.4630304000002</v>
      </c>
      <c r="Y191" s="251">
        <f t="shared" si="352"/>
        <v>4122.4630304000002</v>
      </c>
      <c r="Z191" s="251">
        <f t="shared" si="352"/>
        <v>4122.4630304000002</v>
      </c>
      <c r="AA191" s="251">
        <f t="shared" si="352"/>
        <v>4122.4630304000002</v>
      </c>
      <c r="AB191" s="227">
        <f t="shared" si="343"/>
        <v>37617.475152400009</v>
      </c>
      <c r="AC191" s="54"/>
      <c r="AD191" s="85">
        <v>5.0000000000000001E-3</v>
      </c>
      <c r="AE191" s="86"/>
      <c r="AF191" s="49">
        <v>0.31</v>
      </c>
      <c r="AG191" s="55">
        <v>0</v>
      </c>
      <c r="AH191" s="62">
        <f t="shared" si="344"/>
        <v>4.9548834500000001E-3</v>
      </c>
      <c r="AI191" s="226">
        <f>AI194*$AH191</f>
        <v>0</v>
      </c>
      <c r="AJ191" s="226">
        <f t="shared" ref="AJ191:AT191" si="353">AJ194*$AH191</f>
        <v>0</v>
      </c>
      <c r="AK191" s="226">
        <f t="shared" si="353"/>
        <v>2.4774417250000003</v>
      </c>
      <c r="AL191" s="226">
        <f t="shared" si="353"/>
        <v>19.819533800000002</v>
      </c>
      <c r="AM191" s="226">
        <f t="shared" si="353"/>
        <v>19.819533800000002</v>
      </c>
      <c r="AN191" s="226">
        <f t="shared" si="353"/>
        <v>19.819533800000002</v>
      </c>
      <c r="AO191" s="226">
        <f t="shared" si="353"/>
        <v>19.819533800000002</v>
      </c>
      <c r="AP191" s="226">
        <f t="shared" si="353"/>
        <v>19.819533800000002</v>
      </c>
      <c r="AQ191" s="226">
        <f t="shared" si="353"/>
        <v>19.819533800000002</v>
      </c>
      <c r="AR191" s="226">
        <f t="shared" si="353"/>
        <v>19.819533800000002</v>
      </c>
      <c r="AS191" s="226">
        <f t="shared" si="353"/>
        <v>19.819533800000002</v>
      </c>
      <c r="AT191" s="226">
        <f t="shared" si="353"/>
        <v>19.819533800000002</v>
      </c>
      <c r="AU191" s="227">
        <f t="shared" si="346"/>
        <v>180.85324592500001</v>
      </c>
      <c r="AV191" s="228">
        <f t="shared" si="347"/>
        <v>37798.328398325008</v>
      </c>
    </row>
    <row r="192" spans="1:48" ht="15.6">
      <c r="A192" s="89" t="s">
        <v>159</v>
      </c>
      <c r="B192" s="49" t="s">
        <v>52</v>
      </c>
      <c r="C192" s="49" t="s">
        <v>53</v>
      </c>
      <c r="D192" s="50" t="s">
        <v>88</v>
      </c>
      <c r="E192" s="50" t="s">
        <v>146</v>
      </c>
      <c r="F192" s="49">
        <v>2024</v>
      </c>
      <c r="G192" s="51">
        <v>148</v>
      </c>
      <c r="H192" s="51">
        <v>3</v>
      </c>
      <c r="I192" s="52">
        <v>2029</v>
      </c>
      <c r="J192" s="53">
        <f t="shared" si="340"/>
        <v>2031</v>
      </c>
      <c r="K192" s="54">
        <v>3.22</v>
      </c>
      <c r="L192" s="49">
        <v>0.39</v>
      </c>
      <c r="M192" s="55">
        <v>0.1</v>
      </c>
      <c r="N192" s="56">
        <f t="shared" si="341"/>
        <v>0.36877243122720005</v>
      </c>
      <c r="O192" s="57"/>
      <c r="P192" s="251">
        <f>P194*$N192*0.66667</f>
        <v>0</v>
      </c>
      <c r="Q192" s="251">
        <f>Q194*$N192*0.66667</f>
        <v>0</v>
      </c>
      <c r="R192" s="251">
        <f>R194*$N192*0.66667</f>
        <v>122.92475836311873</v>
      </c>
      <c r="S192" s="251">
        <f>S194*$N192*0.66667</f>
        <v>983.39806690494981</v>
      </c>
      <c r="T192" s="251">
        <f t="shared" ref="T192:AA192" si="354">T194*$N192*0.66667</f>
        <v>983.39806690494981</v>
      </c>
      <c r="U192" s="251">
        <f t="shared" si="354"/>
        <v>983.39806690494981</v>
      </c>
      <c r="V192" s="251">
        <f t="shared" si="354"/>
        <v>983.39806690494981</v>
      </c>
      <c r="W192" s="251">
        <f t="shared" si="354"/>
        <v>983.39806690494981</v>
      </c>
      <c r="X192" s="251">
        <f t="shared" si="354"/>
        <v>983.39806690494981</v>
      </c>
      <c r="Y192" s="251">
        <f t="shared" si="354"/>
        <v>983.39806690494981</v>
      </c>
      <c r="Z192" s="251">
        <f t="shared" si="354"/>
        <v>983.39806690494981</v>
      </c>
      <c r="AA192" s="251">
        <f t="shared" si="354"/>
        <v>983.39806690494981</v>
      </c>
      <c r="AB192" s="227">
        <f t="shared" si="343"/>
        <v>8973.5073605076668</v>
      </c>
      <c r="AC192" s="54">
        <v>7.0000000000000007E-2</v>
      </c>
      <c r="AD192" s="60"/>
      <c r="AE192" s="92"/>
      <c r="AF192" s="49">
        <v>0.39</v>
      </c>
      <c r="AG192" s="55">
        <v>0.3</v>
      </c>
      <c r="AH192" s="62">
        <f t="shared" si="344"/>
        <v>6.2352826536000005E-3</v>
      </c>
      <c r="AI192" s="226">
        <f>AI194*$AH192*0.66667</f>
        <v>0</v>
      </c>
      <c r="AJ192" s="226">
        <f t="shared" ref="AJ192:AT192" si="355">AJ194*$AH192*0.66667</f>
        <v>0</v>
      </c>
      <c r="AK192" s="226">
        <f t="shared" si="355"/>
        <v>2.078437943337756</v>
      </c>
      <c r="AL192" s="226">
        <f t="shared" si="355"/>
        <v>16.627503546702048</v>
      </c>
      <c r="AM192" s="226">
        <f t="shared" si="355"/>
        <v>16.627503546702048</v>
      </c>
      <c r="AN192" s="226">
        <f t="shared" si="355"/>
        <v>16.627503546702048</v>
      </c>
      <c r="AO192" s="226">
        <f t="shared" si="355"/>
        <v>16.627503546702048</v>
      </c>
      <c r="AP192" s="226">
        <f t="shared" si="355"/>
        <v>16.627503546702048</v>
      </c>
      <c r="AQ192" s="226">
        <f t="shared" si="355"/>
        <v>16.627503546702048</v>
      </c>
      <c r="AR192" s="226">
        <f t="shared" si="355"/>
        <v>16.627503546702048</v>
      </c>
      <c r="AS192" s="226">
        <f t="shared" si="355"/>
        <v>16.627503546702048</v>
      </c>
      <c r="AT192" s="226">
        <f t="shared" si="355"/>
        <v>16.627503546702048</v>
      </c>
      <c r="AU192" s="227">
        <f t="shared" si="346"/>
        <v>151.72596986365619</v>
      </c>
      <c r="AV192" s="228">
        <f t="shared" si="347"/>
        <v>9125.2333303713222</v>
      </c>
    </row>
    <row r="193" spans="1:48" ht="15.6">
      <c r="A193" s="89" t="s">
        <v>159</v>
      </c>
      <c r="B193" s="49" t="s">
        <v>52</v>
      </c>
      <c r="C193" s="49" t="s">
        <v>53</v>
      </c>
      <c r="D193" s="50" t="s">
        <v>88</v>
      </c>
      <c r="E193" s="50" t="s">
        <v>146</v>
      </c>
      <c r="F193" s="49">
        <v>2024</v>
      </c>
      <c r="G193" s="51">
        <v>148</v>
      </c>
      <c r="H193" s="51">
        <v>3</v>
      </c>
      <c r="I193" s="52">
        <v>2029</v>
      </c>
      <c r="J193" s="53">
        <f t="shared" si="340"/>
        <v>2031</v>
      </c>
      <c r="K193" s="54">
        <v>3.22</v>
      </c>
      <c r="L193" s="49">
        <v>0.39</v>
      </c>
      <c r="M193" s="55">
        <v>0.1</v>
      </c>
      <c r="N193" s="56">
        <f t="shared" si="341"/>
        <v>0.36877243122720005</v>
      </c>
      <c r="O193" s="57"/>
      <c r="P193" s="251">
        <f>P194*$N193*0.66667</f>
        <v>0</v>
      </c>
      <c r="Q193" s="251">
        <f>Q194*$N193*0.66667</f>
        <v>0</v>
      </c>
      <c r="R193" s="251">
        <f>R194*$N193*0.66667</f>
        <v>122.92475836311873</v>
      </c>
      <c r="S193" s="251">
        <f>S194*$N193*0.66667</f>
        <v>983.39806690494981</v>
      </c>
      <c r="T193" s="251">
        <f t="shared" ref="T193:AA193" si="356">T194*$N193*0.66667</f>
        <v>983.39806690494981</v>
      </c>
      <c r="U193" s="251">
        <f t="shared" si="356"/>
        <v>983.39806690494981</v>
      </c>
      <c r="V193" s="251">
        <f t="shared" si="356"/>
        <v>983.39806690494981</v>
      </c>
      <c r="W193" s="251">
        <f t="shared" si="356"/>
        <v>983.39806690494981</v>
      </c>
      <c r="X193" s="251">
        <f t="shared" si="356"/>
        <v>983.39806690494981</v>
      </c>
      <c r="Y193" s="251">
        <f t="shared" si="356"/>
        <v>983.39806690494981</v>
      </c>
      <c r="Z193" s="251">
        <f t="shared" si="356"/>
        <v>983.39806690494981</v>
      </c>
      <c r="AA193" s="251">
        <f t="shared" si="356"/>
        <v>983.39806690494981</v>
      </c>
      <c r="AB193" s="227">
        <f t="shared" si="343"/>
        <v>8973.5073605076668</v>
      </c>
      <c r="AC193" s="54">
        <v>7.0000000000000007E-2</v>
      </c>
      <c r="AD193" s="60"/>
      <c r="AE193" s="92"/>
      <c r="AF193" s="49">
        <v>0.39</v>
      </c>
      <c r="AG193" s="55">
        <v>0.3</v>
      </c>
      <c r="AH193" s="62">
        <f t="shared" si="344"/>
        <v>6.2352826536000005E-3</v>
      </c>
      <c r="AI193" s="226">
        <f>AI194*$AH193*0.66667</f>
        <v>0</v>
      </c>
      <c r="AJ193" s="226">
        <f t="shared" ref="AJ193:AT193" si="357">AJ194*$AH193*0.66667</f>
        <v>0</v>
      </c>
      <c r="AK193" s="226">
        <f t="shared" si="357"/>
        <v>2.078437943337756</v>
      </c>
      <c r="AL193" s="226">
        <f t="shared" si="357"/>
        <v>16.627503546702048</v>
      </c>
      <c r="AM193" s="226">
        <f t="shared" si="357"/>
        <v>16.627503546702048</v>
      </c>
      <c r="AN193" s="226">
        <f t="shared" si="357"/>
        <v>16.627503546702048</v>
      </c>
      <c r="AO193" s="226">
        <f t="shared" si="357"/>
        <v>16.627503546702048</v>
      </c>
      <c r="AP193" s="226">
        <f t="shared" si="357"/>
        <v>16.627503546702048</v>
      </c>
      <c r="AQ193" s="226">
        <f t="shared" si="357"/>
        <v>16.627503546702048</v>
      </c>
      <c r="AR193" s="226">
        <f t="shared" si="357"/>
        <v>16.627503546702048</v>
      </c>
      <c r="AS193" s="226">
        <f t="shared" si="357"/>
        <v>16.627503546702048</v>
      </c>
      <c r="AT193" s="226">
        <f t="shared" si="357"/>
        <v>16.627503546702048</v>
      </c>
      <c r="AU193" s="227">
        <f t="shared" si="346"/>
        <v>151.72596986365619</v>
      </c>
      <c r="AV193" s="228">
        <f t="shared" si="347"/>
        <v>9125.2333303713222</v>
      </c>
    </row>
    <row r="194" spans="1:48" ht="30">
      <c r="A194" s="64" t="s">
        <v>160</v>
      </c>
      <c r="B194" s="65"/>
      <c r="C194" s="65" t="s">
        <v>57</v>
      </c>
      <c r="D194" s="66">
        <v>0.66700000000000004</v>
      </c>
      <c r="E194" s="67"/>
      <c r="F194" s="65"/>
      <c r="G194" s="68"/>
      <c r="H194" s="68"/>
      <c r="I194" s="69"/>
      <c r="J194" s="70"/>
      <c r="K194" s="71"/>
      <c r="L194" s="65"/>
      <c r="M194" s="66"/>
      <c r="N194" s="72"/>
      <c r="O194" s="73" t="s">
        <v>58</v>
      </c>
      <c r="P194" s="229">
        <v>0</v>
      </c>
      <c r="Q194" s="229">
        <v>0</v>
      </c>
      <c r="R194" s="229">
        <v>500</v>
      </c>
      <c r="S194" s="229">
        <v>4000</v>
      </c>
      <c r="T194" s="229">
        <v>4000</v>
      </c>
      <c r="U194" s="229">
        <v>4000</v>
      </c>
      <c r="V194" s="229">
        <v>4000</v>
      </c>
      <c r="W194" s="229">
        <v>4000</v>
      </c>
      <c r="X194" s="229">
        <v>4000</v>
      </c>
      <c r="Y194" s="229">
        <v>4000</v>
      </c>
      <c r="Z194" s="229">
        <v>4000</v>
      </c>
      <c r="AA194" s="229">
        <v>4000</v>
      </c>
      <c r="AB194" s="230"/>
      <c r="AC194" s="71"/>
      <c r="AD194" s="76"/>
      <c r="AE194" s="76"/>
      <c r="AF194" s="65"/>
      <c r="AG194" s="66"/>
      <c r="AH194" s="77"/>
      <c r="AI194" s="229">
        <f t="shared" ref="AI194:AT194" si="358">P194</f>
        <v>0</v>
      </c>
      <c r="AJ194" s="229">
        <f t="shared" si="358"/>
        <v>0</v>
      </c>
      <c r="AK194" s="229">
        <f t="shared" si="358"/>
        <v>500</v>
      </c>
      <c r="AL194" s="229">
        <f t="shared" si="358"/>
        <v>4000</v>
      </c>
      <c r="AM194" s="229">
        <f t="shared" si="358"/>
        <v>4000</v>
      </c>
      <c r="AN194" s="229">
        <f t="shared" si="358"/>
        <v>4000</v>
      </c>
      <c r="AO194" s="229">
        <f t="shared" si="358"/>
        <v>4000</v>
      </c>
      <c r="AP194" s="229">
        <f t="shared" si="358"/>
        <v>4000</v>
      </c>
      <c r="AQ194" s="229">
        <f t="shared" si="358"/>
        <v>4000</v>
      </c>
      <c r="AR194" s="229">
        <f t="shared" si="358"/>
        <v>4000</v>
      </c>
      <c r="AS194" s="229">
        <f t="shared" si="358"/>
        <v>4000</v>
      </c>
      <c r="AT194" s="229">
        <f t="shared" si="358"/>
        <v>4000</v>
      </c>
      <c r="AU194" s="230"/>
      <c r="AV194" s="231"/>
    </row>
    <row r="195" spans="1:48" ht="15.6" hidden="1">
      <c r="A195" s="89" t="s">
        <v>161</v>
      </c>
      <c r="B195" s="49" t="s">
        <v>49</v>
      </c>
      <c r="C195" s="50" t="s">
        <v>50</v>
      </c>
      <c r="D195" s="50" t="s">
        <v>65</v>
      </c>
      <c r="E195" s="50" t="s">
        <v>65</v>
      </c>
      <c r="F195" s="49">
        <v>2024</v>
      </c>
      <c r="G195" s="51">
        <v>1450</v>
      </c>
      <c r="H195" s="51" t="s">
        <v>66</v>
      </c>
      <c r="I195" s="81"/>
      <c r="J195" s="82"/>
      <c r="K195" s="54">
        <v>1.04</v>
      </c>
      <c r="L195" s="49">
        <v>0.31</v>
      </c>
      <c r="M195" s="55">
        <v>0</v>
      </c>
      <c r="N195" s="56">
        <f t="shared" ref="N195:N200" si="359">((K195*G195)*L195)*0.00220462*(1-M195)</f>
        <v>1.0306157576000001</v>
      </c>
      <c r="O195" s="80"/>
      <c r="P195" s="251">
        <f>P201*$N195</f>
        <v>0</v>
      </c>
      <c r="Q195" s="251">
        <f t="shared" ref="Q195:AA195" si="360">Q201*$N195</f>
        <v>0</v>
      </c>
      <c r="R195" s="251">
        <f t="shared" si="360"/>
        <v>0</v>
      </c>
      <c r="S195" s="251">
        <f t="shared" si="360"/>
        <v>0</v>
      </c>
      <c r="T195" s="251">
        <f t="shared" si="360"/>
        <v>0</v>
      </c>
      <c r="U195" s="251">
        <f t="shared" si="360"/>
        <v>0</v>
      </c>
      <c r="V195" s="251">
        <f t="shared" si="360"/>
        <v>0</v>
      </c>
      <c r="W195" s="251">
        <f t="shared" si="360"/>
        <v>0</v>
      </c>
      <c r="X195" s="251">
        <f t="shared" si="360"/>
        <v>0</v>
      </c>
      <c r="Y195" s="251">
        <f t="shared" si="360"/>
        <v>0</v>
      </c>
      <c r="Z195" s="251">
        <f t="shared" si="360"/>
        <v>0</v>
      </c>
      <c r="AA195" s="251">
        <f t="shared" si="360"/>
        <v>0</v>
      </c>
      <c r="AB195" s="227">
        <f t="shared" ref="AB195:AB200" si="361">SUM(P195:AA195)</f>
        <v>0</v>
      </c>
      <c r="AC195" s="83"/>
      <c r="AD195" s="85">
        <v>5.0000000000000001E-3</v>
      </c>
      <c r="AE195" s="86"/>
      <c r="AF195" s="49">
        <v>0.31</v>
      </c>
      <c r="AG195" s="55">
        <v>0</v>
      </c>
      <c r="AH195" s="62">
        <f t="shared" ref="AH195:AH200" si="362">((SUM(AC195:AE195)*G195)*AF195)*0.00220462*(1-AG195)</f>
        <v>4.9548834500000001E-3</v>
      </c>
      <c r="AI195" s="226">
        <f>AI201*$AH195</f>
        <v>0</v>
      </c>
      <c r="AJ195" s="226">
        <f t="shared" ref="AJ195:AT195" si="363">AJ201*$AH195</f>
        <v>0</v>
      </c>
      <c r="AK195" s="226">
        <f t="shared" si="363"/>
        <v>0</v>
      </c>
      <c r="AL195" s="226">
        <f t="shared" si="363"/>
        <v>0</v>
      </c>
      <c r="AM195" s="226">
        <f t="shared" si="363"/>
        <v>0</v>
      </c>
      <c r="AN195" s="226">
        <f t="shared" si="363"/>
        <v>0</v>
      </c>
      <c r="AO195" s="226">
        <f t="shared" si="363"/>
        <v>0</v>
      </c>
      <c r="AP195" s="226">
        <f t="shared" si="363"/>
        <v>0</v>
      </c>
      <c r="AQ195" s="226">
        <f t="shared" si="363"/>
        <v>0</v>
      </c>
      <c r="AR195" s="226">
        <f t="shared" si="363"/>
        <v>0</v>
      </c>
      <c r="AS195" s="226">
        <f t="shared" si="363"/>
        <v>0</v>
      </c>
      <c r="AT195" s="226">
        <f t="shared" si="363"/>
        <v>0</v>
      </c>
      <c r="AU195" s="227">
        <f t="shared" ref="AU195:AU200" si="364">SUM(AI195:AT195)</f>
        <v>0</v>
      </c>
      <c r="AV195" s="228">
        <f t="shared" ref="AV195:AV200" si="365">AU195+AB195</f>
        <v>0</v>
      </c>
    </row>
    <row r="196" spans="1:48" ht="15.6" hidden="1">
      <c r="A196" s="89" t="s">
        <v>161</v>
      </c>
      <c r="B196" s="49" t="s">
        <v>49</v>
      </c>
      <c r="C196" s="50" t="s">
        <v>50</v>
      </c>
      <c r="D196" s="50" t="s">
        <v>65</v>
      </c>
      <c r="E196" s="50" t="s">
        <v>65</v>
      </c>
      <c r="F196" s="49">
        <v>2024</v>
      </c>
      <c r="G196" s="51">
        <v>1450</v>
      </c>
      <c r="H196" s="51" t="s">
        <v>66</v>
      </c>
      <c r="I196" s="81"/>
      <c r="J196" s="82"/>
      <c r="K196" s="54">
        <v>1.04</v>
      </c>
      <c r="L196" s="49">
        <v>0.31</v>
      </c>
      <c r="M196" s="55">
        <v>0</v>
      </c>
      <c r="N196" s="56">
        <f t="shared" si="359"/>
        <v>1.0306157576000001</v>
      </c>
      <c r="O196" s="80"/>
      <c r="P196" s="251">
        <f>P201*$N196</f>
        <v>0</v>
      </c>
      <c r="Q196" s="251">
        <f t="shared" ref="Q196:AA196" si="366">Q201*$N196</f>
        <v>0</v>
      </c>
      <c r="R196" s="251">
        <f t="shared" si="366"/>
        <v>0</v>
      </c>
      <c r="S196" s="251">
        <f t="shared" si="366"/>
        <v>0</v>
      </c>
      <c r="T196" s="251">
        <f t="shared" si="366"/>
        <v>0</v>
      </c>
      <c r="U196" s="251">
        <f t="shared" si="366"/>
        <v>0</v>
      </c>
      <c r="V196" s="251">
        <f t="shared" si="366"/>
        <v>0</v>
      </c>
      <c r="W196" s="251">
        <f t="shared" si="366"/>
        <v>0</v>
      </c>
      <c r="X196" s="251">
        <f t="shared" si="366"/>
        <v>0</v>
      </c>
      <c r="Y196" s="251">
        <f t="shared" si="366"/>
        <v>0</v>
      </c>
      <c r="Z196" s="251">
        <f t="shared" si="366"/>
        <v>0</v>
      </c>
      <c r="AA196" s="251">
        <f t="shared" si="366"/>
        <v>0</v>
      </c>
      <c r="AB196" s="227">
        <f t="shared" si="361"/>
        <v>0</v>
      </c>
      <c r="AC196" s="83"/>
      <c r="AD196" s="85">
        <v>5.0000000000000001E-3</v>
      </c>
      <c r="AE196" s="86"/>
      <c r="AF196" s="49">
        <v>0.31</v>
      </c>
      <c r="AG196" s="55">
        <v>0</v>
      </c>
      <c r="AH196" s="62">
        <f t="shared" si="362"/>
        <v>4.9548834500000001E-3</v>
      </c>
      <c r="AI196" s="226">
        <f>AI201*$AH196</f>
        <v>0</v>
      </c>
      <c r="AJ196" s="226">
        <f t="shared" ref="AJ196:AT196" si="367">AJ201*$AH196</f>
        <v>0</v>
      </c>
      <c r="AK196" s="226">
        <f t="shared" si="367"/>
        <v>0</v>
      </c>
      <c r="AL196" s="226">
        <f t="shared" si="367"/>
        <v>0</v>
      </c>
      <c r="AM196" s="226">
        <f t="shared" si="367"/>
        <v>0</v>
      </c>
      <c r="AN196" s="226">
        <f t="shared" si="367"/>
        <v>0</v>
      </c>
      <c r="AO196" s="226">
        <f t="shared" si="367"/>
        <v>0</v>
      </c>
      <c r="AP196" s="226">
        <f t="shared" si="367"/>
        <v>0</v>
      </c>
      <c r="AQ196" s="226">
        <f t="shared" si="367"/>
        <v>0</v>
      </c>
      <c r="AR196" s="226">
        <f t="shared" si="367"/>
        <v>0</v>
      </c>
      <c r="AS196" s="226">
        <f t="shared" si="367"/>
        <v>0</v>
      </c>
      <c r="AT196" s="226">
        <f t="shared" si="367"/>
        <v>0</v>
      </c>
      <c r="AU196" s="227">
        <f t="shared" si="364"/>
        <v>0</v>
      </c>
      <c r="AV196" s="228">
        <f t="shared" si="365"/>
        <v>0</v>
      </c>
    </row>
    <row r="197" spans="1:48" ht="15.6" hidden="1">
      <c r="A197" s="89" t="s">
        <v>161</v>
      </c>
      <c r="B197" s="49" t="s">
        <v>49</v>
      </c>
      <c r="C197" s="50" t="s">
        <v>50</v>
      </c>
      <c r="D197" s="50" t="s">
        <v>65</v>
      </c>
      <c r="E197" s="50" t="s">
        <v>65</v>
      </c>
      <c r="F197" s="49">
        <v>2024</v>
      </c>
      <c r="G197" s="51">
        <v>1450</v>
      </c>
      <c r="H197" s="51" t="s">
        <v>66</v>
      </c>
      <c r="I197" s="81"/>
      <c r="J197" s="82"/>
      <c r="K197" s="54">
        <v>1.04</v>
      </c>
      <c r="L197" s="49">
        <v>0.31</v>
      </c>
      <c r="M197" s="55">
        <v>0</v>
      </c>
      <c r="N197" s="56">
        <f t="shared" si="359"/>
        <v>1.0306157576000001</v>
      </c>
      <c r="O197" s="80"/>
      <c r="P197" s="251">
        <f>P201*$N197</f>
        <v>0</v>
      </c>
      <c r="Q197" s="251">
        <f>Q201*$N197</f>
        <v>0</v>
      </c>
      <c r="R197" s="251">
        <f>R201*$N197</f>
        <v>0</v>
      </c>
      <c r="S197" s="251">
        <f>S201*$N197</f>
        <v>0</v>
      </c>
      <c r="T197" s="251">
        <f t="shared" ref="T197:AA197" si="368">T201*$N197</f>
        <v>0</v>
      </c>
      <c r="U197" s="251">
        <f t="shared" si="368"/>
        <v>0</v>
      </c>
      <c r="V197" s="251">
        <f t="shared" si="368"/>
        <v>0</v>
      </c>
      <c r="W197" s="251">
        <f t="shared" si="368"/>
        <v>0</v>
      </c>
      <c r="X197" s="251">
        <f t="shared" si="368"/>
        <v>0</v>
      </c>
      <c r="Y197" s="251">
        <f t="shared" si="368"/>
        <v>0</v>
      </c>
      <c r="Z197" s="251">
        <f t="shared" si="368"/>
        <v>0</v>
      </c>
      <c r="AA197" s="251">
        <f t="shared" si="368"/>
        <v>0</v>
      </c>
      <c r="AB197" s="227">
        <f t="shared" si="361"/>
        <v>0</v>
      </c>
      <c r="AC197" s="83"/>
      <c r="AD197" s="85">
        <v>5.0000000000000001E-3</v>
      </c>
      <c r="AE197" s="86"/>
      <c r="AF197" s="49">
        <v>0.31</v>
      </c>
      <c r="AG197" s="55">
        <v>0</v>
      </c>
      <c r="AH197" s="62">
        <f t="shared" si="362"/>
        <v>4.9548834500000001E-3</v>
      </c>
      <c r="AI197" s="226">
        <f>AI201*$AH197</f>
        <v>0</v>
      </c>
      <c r="AJ197" s="226">
        <f t="shared" ref="AJ197:AT197" si="369">AJ201*$AH197</f>
        <v>0</v>
      </c>
      <c r="AK197" s="226">
        <f t="shared" si="369"/>
        <v>0</v>
      </c>
      <c r="AL197" s="226">
        <f t="shared" si="369"/>
        <v>0</v>
      </c>
      <c r="AM197" s="226">
        <f t="shared" si="369"/>
        <v>0</v>
      </c>
      <c r="AN197" s="226">
        <f t="shared" si="369"/>
        <v>0</v>
      </c>
      <c r="AO197" s="226">
        <f t="shared" si="369"/>
        <v>0</v>
      </c>
      <c r="AP197" s="226">
        <f t="shared" si="369"/>
        <v>0</v>
      </c>
      <c r="AQ197" s="226">
        <f t="shared" si="369"/>
        <v>0</v>
      </c>
      <c r="AR197" s="226">
        <f t="shared" si="369"/>
        <v>0</v>
      </c>
      <c r="AS197" s="226">
        <f t="shared" si="369"/>
        <v>0</v>
      </c>
      <c r="AT197" s="226">
        <f t="shared" si="369"/>
        <v>0</v>
      </c>
      <c r="AU197" s="227">
        <f t="shared" si="364"/>
        <v>0</v>
      </c>
      <c r="AV197" s="228">
        <f t="shared" si="365"/>
        <v>0</v>
      </c>
    </row>
    <row r="198" spans="1:48" ht="15.6" hidden="1">
      <c r="A198" s="89" t="s">
        <v>161</v>
      </c>
      <c r="B198" s="49" t="s">
        <v>49</v>
      </c>
      <c r="C198" s="50" t="s">
        <v>50</v>
      </c>
      <c r="D198" s="50" t="s">
        <v>65</v>
      </c>
      <c r="E198" s="50" t="s">
        <v>65</v>
      </c>
      <c r="F198" s="49">
        <v>2024</v>
      </c>
      <c r="G198" s="51">
        <v>1450</v>
      </c>
      <c r="H198" s="51" t="s">
        <v>66</v>
      </c>
      <c r="I198" s="81"/>
      <c r="J198" s="82"/>
      <c r="K198" s="54">
        <v>1.04</v>
      </c>
      <c r="L198" s="49">
        <v>0.31</v>
      </c>
      <c r="M198" s="55">
        <v>0</v>
      </c>
      <c r="N198" s="56">
        <f t="shared" si="359"/>
        <v>1.0306157576000001</v>
      </c>
      <c r="O198" s="80"/>
      <c r="P198" s="251">
        <f>P201*$N198</f>
        <v>0</v>
      </c>
      <c r="Q198" s="251">
        <f>Q201*$N198</f>
        <v>0</v>
      </c>
      <c r="R198" s="251">
        <f>R201*$N198</f>
        <v>0</v>
      </c>
      <c r="S198" s="251">
        <f>S201*$N198</f>
        <v>0</v>
      </c>
      <c r="T198" s="251">
        <f t="shared" ref="T198:AA198" si="370">T201*$N198</f>
        <v>0</v>
      </c>
      <c r="U198" s="251">
        <f t="shared" si="370"/>
        <v>0</v>
      </c>
      <c r="V198" s="251">
        <f t="shared" si="370"/>
        <v>0</v>
      </c>
      <c r="W198" s="251">
        <f t="shared" si="370"/>
        <v>0</v>
      </c>
      <c r="X198" s="251">
        <f t="shared" si="370"/>
        <v>0</v>
      </c>
      <c r="Y198" s="251">
        <f t="shared" si="370"/>
        <v>0</v>
      </c>
      <c r="Z198" s="251">
        <f t="shared" si="370"/>
        <v>0</v>
      </c>
      <c r="AA198" s="251">
        <f t="shared" si="370"/>
        <v>0</v>
      </c>
      <c r="AB198" s="227">
        <f t="shared" si="361"/>
        <v>0</v>
      </c>
      <c r="AC198" s="83"/>
      <c r="AD198" s="85">
        <v>5.0000000000000001E-3</v>
      </c>
      <c r="AE198" s="86"/>
      <c r="AF198" s="49">
        <v>0.31</v>
      </c>
      <c r="AG198" s="55">
        <v>0</v>
      </c>
      <c r="AH198" s="62">
        <f t="shared" si="362"/>
        <v>4.9548834500000001E-3</v>
      </c>
      <c r="AI198" s="226">
        <f>AI201*$AH198</f>
        <v>0</v>
      </c>
      <c r="AJ198" s="226">
        <f t="shared" ref="AJ198:AT198" si="371">AJ201*$AH198</f>
        <v>0</v>
      </c>
      <c r="AK198" s="226">
        <f t="shared" si="371"/>
        <v>0</v>
      </c>
      <c r="AL198" s="226">
        <f t="shared" si="371"/>
        <v>0</v>
      </c>
      <c r="AM198" s="226">
        <f t="shared" si="371"/>
        <v>0</v>
      </c>
      <c r="AN198" s="226">
        <f t="shared" si="371"/>
        <v>0</v>
      </c>
      <c r="AO198" s="226">
        <f t="shared" si="371"/>
        <v>0</v>
      </c>
      <c r="AP198" s="226">
        <f t="shared" si="371"/>
        <v>0</v>
      </c>
      <c r="AQ198" s="226">
        <f t="shared" si="371"/>
        <v>0</v>
      </c>
      <c r="AR198" s="226">
        <f t="shared" si="371"/>
        <v>0</v>
      </c>
      <c r="AS198" s="226">
        <f t="shared" si="371"/>
        <v>0</v>
      </c>
      <c r="AT198" s="226">
        <f t="shared" si="371"/>
        <v>0</v>
      </c>
      <c r="AU198" s="227">
        <f t="shared" si="364"/>
        <v>0</v>
      </c>
      <c r="AV198" s="228">
        <f t="shared" si="365"/>
        <v>0</v>
      </c>
    </row>
    <row r="199" spans="1:48" ht="15.6" hidden="1">
      <c r="A199" s="89" t="s">
        <v>161</v>
      </c>
      <c r="B199" s="49" t="s">
        <v>52</v>
      </c>
      <c r="C199" s="49" t="s">
        <v>53</v>
      </c>
      <c r="D199" s="50" t="s">
        <v>61</v>
      </c>
      <c r="E199" s="50" t="s">
        <v>62</v>
      </c>
      <c r="F199" s="49">
        <v>2025</v>
      </c>
      <c r="G199" s="51">
        <v>148</v>
      </c>
      <c r="H199" s="51" t="s">
        <v>63</v>
      </c>
      <c r="I199" s="81"/>
      <c r="J199" s="82"/>
      <c r="K199" s="56">
        <v>3.22</v>
      </c>
      <c r="L199" s="49">
        <v>0.39</v>
      </c>
      <c r="M199" s="55">
        <v>0</v>
      </c>
      <c r="N199" s="56">
        <f t="shared" si="359"/>
        <v>0.40974714580800004</v>
      </c>
      <c r="O199" s="80"/>
      <c r="P199" s="251">
        <f>P201*$N199*0.66667</f>
        <v>0</v>
      </c>
      <c r="Q199" s="251">
        <f>Q201*$N199*0.66667</f>
        <v>0</v>
      </c>
      <c r="R199" s="251">
        <f>R201*$N199*0.66667</f>
        <v>0</v>
      </c>
      <c r="S199" s="251">
        <f>S201*$N199*0.66667</f>
        <v>0</v>
      </c>
      <c r="T199" s="251">
        <f t="shared" ref="T199:AA199" si="372">T201*$N199*0.66667</f>
        <v>0</v>
      </c>
      <c r="U199" s="251">
        <f t="shared" si="372"/>
        <v>0</v>
      </c>
      <c r="V199" s="251">
        <f t="shared" si="372"/>
        <v>0</v>
      </c>
      <c r="W199" s="251">
        <f t="shared" si="372"/>
        <v>0</v>
      </c>
      <c r="X199" s="251">
        <f t="shared" si="372"/>
        <v>0</v>
      </c>
      <c r="Y199" s="251">
        <f t="shared" si="372"/>
        <v>0</v>
      </c>
      <c r="Z199" s="251">
        <f t="shared" si="372"/>
        <v>0</v>
      </c>
      <c r="AA199" s="251">
        <f t="shared" si="372"/>
        <v>0</v>
      </c>
      <c r="AB199" s="227">
        <f t="shared" si="361"/>
        <v>0</v>
      </c>
      <c r="AC199" s="83"/>
      <c r="AD199" s="60"/>
      <c r="AE199" s="84">
        <v>1.2999999999999999E-2</v>
      </c>
      <c r="AF199" s="49">
        <v>0.39</v>
      </c>
      <c r="AG199" s="55">
        <v>0</v>
      </c>
      <c r="AH199" s="62">
        <f t="shared" si="362"/>
        <v>1.6542586632000002E-3</v>
      </c>
      <c r="AI199" s="226">
        <f>AI201*$AH199*0.66667</f>
        <v>0</v>
      </c>
      <c r="AJ199" s="226">
        <f t="shared" ref="AJ199:AT199" si="373">AJ201*$AH199*0.66667</f>
        <v>0</v>
      </c>
      <c r="AK199" s="226">
        <f t="shared" si="373"/>
        <v>0</v>
      </c>
      <c r="AL199" s="226">
        <f t="shared" si="373"/>
        <v>0</v>
      </c>
      <c r="AM199" s="226">
        <f t="shared" si="373"/>
        <v>0</v>
      </c>
      <c r="AN199" s="226">
        <f t="shared" si="373"/>
        <v>0</v>
      </c>
      <c r="AO199" s="226">
        <f t="shared" si="373"/>
        <v>0</v>
      </c>
      <c r="AP199" s="226">
        <f t="shared" si="373"/>
        <v>0</v>
      </c>
      <c r="AQ199" s="226">
        <f t="shared" si="373"/>
        <v>0</v>
      </c>
      <c r="AR199" s="226">
        <f t="shared" si="373"/>
        <v>0</v>
      </c>
      <c r="AS199" s="226">
        <f t="shared" si="373"/>
        <v>0</v>
      </c>
      <c r="AT199" s="226">
        <f t="shared" si="373"/>
        <v>0</v>
      </c>
      <c r="AU199" s="227">
        <f t="shared" si="364"/>
        <v>0</v>
      </c>
      <c r="AV199" s="228">
        <f t="shared" si="365"/>
        <v>0</v>
      </c>
    </row>
    <row r="200" spans="1:48" ht="15.6" hidden="1">
      <c r="A200" s="89" t="s">
        <v>161</v>
      </c>
      <c r="B200" s="49" t="s">
        <v>52</v>
      </c>
      <c r="C200" s="49" t="s">
        <v>53</v>
      </c>
      <c r="D200" s="50" t="s">
        <v>61</v>
      </c>
      <c r="E200" s="50" t="s">
        <v>62</v>
      </c>
      <c r="F200" s="49">
        <v>2025</v>
      </c>
      <c r="G200" s="51">
        <v>148</v>
      </c>
      <c r="H200" s="51" t="s">
        <v>63</v>
      </c>
      <c r="I200" s="81"/>
      <c r="J200" s="82"/>
      <c r="K200" s="56">
        <v>3.22</v>
      </c>
      <c r="L200" s="49">
        <v>0.39</v>
      </c>
      <c r="M200" s="55">
        <v>0</v>
      </c>
      <c r="N200" s="56">
        <f t="shared" si="359"/>
        <v>0.40974714580800004</v>
      </c>
      <c r="O200" s="80"/>
      <c r="P200" s="251">
        <f>P201*$N200*0.66667</f>
        <v>0</v>
      </c>
      <c r="Q200" s="251">
        <f>Q201*$N200*0.66667</f>
        <v>0</v>
      </c>
      <c r="R200" s="251">
        <f>R201*$N200*0.66667</f>
        <v>0</v>
      </c>
      <c r="S200" s="251">
        <f>S201*$N200*0.66667</f>
        <v>0</v>
      </c>
      <c r="T200" s="251">
        <f t="shared" ref="T200:AA200" si="374">T201*$N200*0.66667</f>
        <v>0</v>
      </c>
      <c r="U200" s="251">
        <f t="shared" si="374"/>
        <v>0</v>
      </c>
      <c r="V200" s="251">
        <f t="shared" si="374"/>
        <v>0</v>
      </c>
      <c r="W200" s="251">
        <f t="shared" si="374"/>
        <v>0</v>
      </c>
      <c r="X200" s="251">
        <f t="shared" si="374"/>
        <v>0</v>
      </c>
      <c r="Y200" s="251">
        <f t="shared" si="374"/>
        <v>0</v>
      </c>
      <c r="Z200" s="251">
        <f t="shared" si="374"/>
        <v>0</v>
      </c>
      <c r="AA200" s="251">
        <f t="shared" si="374"/>
        <v>0</v>
      </c>
      <c r="AB200" s="227">
        <f t="shared" si="361"/>
        <v>0</v>
      </c>
      <c r="AC200" s="83"/>
      <c r="AD200" s="60"/>
      <c r="AE200" s="84">
        <v>1.2999999999999999E-2</v>
      </c>
      <c r="AF200" s="49">
        <v>0.39</v>
      </c>
      <c r="AG200" s="55">
        <v>0</v>
      </c>
      <c r="AH200" s="62">
        <f t="shared" si="362"/>
        <v>1.6542586632000002E-3</v>
      </c>
      <c r="AI200" s="226">
        <f>AI201*$AH200*0.66667</f>
        <v>0</v>
      </c>
      <c r="AJ200" s="226">
        <f t="shared" ref="AJ200:AT200" si="375">AJ201*$AH200*0.66667</f>
        <v>0</v>
      </c>
      <c r="AK200" s="226">
        <f t="shared" si="375"/>
        <v>0</v>
      </c>
      <c r="AL200" s="226">
        <f t="shared" si="375"/>
        <v>0</v>
      </c>
      <c r="AM200" s="226">
        <f t="shared" si="375"/>
        <v>0</v>
      </c>
      <c r="AN200" s="226">
        <f t="shared" si="375"/>
        <v>0</v>
      </c>
      <c r="AO200" s="226">
        <f t="shared" si="375"/>
        <v>0</v>
      </c>
      <c r="AP200" s="226">
        <f t="shared" si="375"/>
        <v>0</v>
      </c>
      <c r="AQ200" s="226">
        <f t="shared" si="375"/>
        <v>0</v>
      </c>
      <c r="AR200" s="226">
        <f t="shared" si="375"/>
        <v>0</v>
      </c>
      <c r="AS200" s="226">
        <f t="shared" si="375"/>
        <v>0</v>
      </c>
      <c r="AT200" s="226">
        <f t="shared" si="375"/>
        <v>0</v>
      </c>
      <c r="AU200" s="227">
        <f t="shared" si="364"/>
        <v>0</v>
      </c>
      <c r="AV200" s="228">
        <f t="shared" si="365"/>
        <v>0</v>
      </c>
    </row>
    <row r="201" spans="1:48" ht="30" hidden="1">
      <c r="A201" s="64" t="s">
        <v>162</v>
      </c>
      <c r="B201" s="65"/>
      <c r="C201" s="65" t="s">
        <v>57</v>
      </c>
      <c r="D201" s="66">
        <v>0.66700000000000004</v>
      </c>
      <c r="E201" s="67"/>
      <c r="F201" s="65"/>
      <c r="G201" s="68"/>
      <c r="H201" s="68"/>
      <c r="I201" s="69"/>
      <c r="J201" s="70"/>
      <c r="K201" s="71"/>
      <c r="L201" s="65"/>
      <c r="M201" s="66"/>
      <c r="N201" s="72"/>
      <c r="O201" s="73" t="s">
        <v>58</v>
      </c>
      <c r="P201" s="252"/>
      <c r="Q201" s="252"/>
      <c r="R201" s="252"/>
      <c r="S201" s="252"/>
      <c r="T201" s="252"/>
      <c r="U201" s="252"/>
      <c r="V201" s="252"/>
      <c r="W201" s="252"/>
      <c r="X201" s="252"/>
      <c r="Y201" s="252"/>
      <c r="Z201" s="252"/>
      <c r="AA201" s="252"/>
      <c r="AB201" s="230"/>
      <c r="AC201" s="71"/>
      <c r="AD201" s="76"/>
      <c r="AE201" s="76"/>
      <c r="AF201" s="65"/>
      <c r="AG201" s="66"/>
      <c r="AH201" s="77"/>
      <c r="AI201" s="229">
        <f t="shared" ref="AI201:AT201" si="376">P201</f>
        <v>0</v>
      </c>
      <c r="AJ201" s="229">
        <f t="shared" si="376"/>
        <v>0</v>
      </c>
      <c r="AK201" s="229">
        <f t="shared" si="376"/>
        <v>0</v>
      </c>
      <c r="AL201" s="229">
        <f t="shared" si="376"/>
        <v>0</v>
      </c>
      <c r="AM201" s="229">
        <f t="shared" si="376"/>
        <v>0</v>
      </c>
      <c r="AN201" s="229">
        <f t="shared" si="376"/>
        <v>0</v>
      </c>
      <c r="AO201" s="229">
        <f t="shared" si="376"/>
        <v>0</v>
      </c>
      <c r="AP201" s="229">
        <f t="shared" si="376"/>
        <v>0</v>
      </c>
      <c r="AQ201" s="229">
        <f t="shared" si="376"/>
        <v>0</v>
      </c>
      <c r="AR201" s="229">
        <f t="shared" si="376"/>
        <v>0</v>
      </c>
      <c r="AS201" s="229">
        <f t="shared" si="376"/>
        <v>0</v>
      </c>
      <c r="AT201" s="229">
        <f t="shared" si="376"/>
        <v>0</v>
      </c>
      <c r="AU201" s="230"/>
      <c r="AV201" s="231"/>
    </row>
    <row r="202" spans="1:48" ht="15.6">
      <c r="A202" s="90" t="s">
        <v>163</v>
      </c>
      <c r="B202" s="49" t="s">
        <v>49</v>
      </c>
      <c r="C202" s="49" t="s">
        <v>164</v>
      </c>
      <c r="D202" s="50" t="s">
        <v>165</v>
      </c>
      <c r="E202" s="50" t="s">
        <v>164</v>
      </c>
      <c r="F202" s="49">
        <v>2025</v>
      </c>
      <c r="G202" s="51">
        <v>670</v>
      </c>
      <c r="H202" s="51" t="s">
        <v>166</v>
      </c>
      <c r="I202" s="79"/>
      <c r="J202" s="93"/>
      <c r="K202" s="94"/>
      <c r="L202" s="49">
        <v>0.31</v>
      </c>
      <c r="M202" s="55"/>
      <c r="N202" s="56"/>
      <c r="O202" s="95">
        <f>($E$230*G202*L202)/0.9</f>
        <v>8.9523353871551012E-2</v>
      </c>
      <c r="P202" s="251">
        <f>P205*$O202</f>
        <v>0</v>
      </c>
      <c r="Q202" s="251">
        <f t="shared" ref="Q202:AA202" si="377">Q205*$O202</f>
        <v>0</v>
      </c>
      <c r="R202" s="251">
        <f t="shared" si="377"/>
        <v>0</v>
      </c>
      <c r="S202" s="251">
        <f t="shared" si="377"/>
        <v>268.57006161465301</v>
      </c>
      <c r="T202" s="251">
        <f t="shared" si="377"/>
        <v>358.09341548620404</v>
      </c>
      <c r="U202" s="251">
        <f t="shared" si="377"/>
        <v>358.09341548620404</v>
      </c>
      <c r="V202" s="251">
        <f t="shared" si="377"/>
        <v>402.85509242197958</v>
      </c>
      <c r="W202" s="251">
        <f t="shared" si="377"/>
        <v>402.85509242197958</v>
      </c>
      <c r="X202" s="251">
        <f t="shared" si="377"/>
        <v>402.85509242197958</v>
      </c>
      <c r="Y202" s="251">
        <f t="shared" si="377"/>
        <v>402.85509242197958</v>
      </c>
      <c r="Z202" s="251">
        <f t="shared" si="377"/>
        <v>402.85509242197958</v>
      </c>
      <c r="AA202" s="251">
        <f t="shared" si="377"/>
        <v>402.85509242197958</v>
      </c>
      <c r="AB202" s="227">
        <f>SUM(P202:AA202)</f>
        <v>3401.8874471189383</v>
      </c>
      <c r="AC202" s="94"/>
      <c r="AD202" s="88"/>
      <c r="AE202" s="60"/>
      <c r="AF202" s="49">
        <v>0.31</v>
      </c>
      <c r="AG202" s="55"/>
      <c r="AH202" s="62"/>
      <c r="AI202" s="226">
        <f>$AH$202*AI205</f>
        <v>0</v>
      </c>
      <c r="AJ202" s="226">
        <f t="shared" ref="AJ202:AT202" si="378">$AH$202*AJ205</f>
        <v>0</v>
      </c>
      <c r="AK202" s="226">
        <f t="shared" si="378"/>
        <v>0</v>
      </c>
      <c r="AL202" s="226">
        <f t="shared" si="378"/>
        <v>0</v>
      </c>
      <c r="AM202" s="226">
        <f t="shared" si="378"/>
        <v>0</v>
      </c>
      <c r="AN202" s="226">
        <f t="shared" si="378"/>
        <v>0</v>
      </c>
      <c r="AO202" s="226">
        <f t="shared" si="378"/>
        <v>0</v>
      </c>
      <c r="AP202" s="226">
        <f t="shared" si="378"/>
        <v>0</v>
      </c>
      <c r="AQ202" s="226">
        <f t="shared" si="378"/>
        <v>0</v>
      </c>
      <c r="AR202" s="226">
        <f t="shared" si="378"/>
        <v>0</v>
      </c>
      <c r="AS202" s="226">
        <f t="shared" si="378"/>
        <v>0</v>
      </c>
      <c r="AT202" s="226">
        <f t="shared" si="378"/>
        <v>0</v>
      </c>
      <c r="AU202" s="227">
        <f>SUM(AI202:AT202)</f>
        <v>0</v>
      </c>
      <c r="AV202" s="228">
        <f>AU202+AB202</f>
        <v>3401.8874471189383</v>
      </c>
    </row>
    <row r="203" spans="1:48" ht="15.6">
      <c r="A203" s="90" t="s">
        <v>167</v>
      </c>
      <c r="B203" s="49" t="s">
        <v>49</v>
      </c>
      <c r="C203" s="49" t="s">
        <v>164</v>
      </c>
      <c r="D203" s="50" t="s">
        <v>165</v>
      </c>
      <c r="E203" s="50" t="s">
        <v>164</v>
      </c>
      <c r="F203" s="49">
        <v>2025</v>
      </c>
      <c r="G203" s="51">
        <v>670</v>
      </c>
      <c r="H203" s="51" t="s">
        <v>166</v>
      </c>
      <c r="I203" s="79"/>
      <c r="J203" s="93"/>
      <c r="K203" s="94"/>
      <c r="L203" s="49">
        <v>0.31</v>
      </c>
      <c r="M203" s="55"/>
      <c r="N203" s="56"/>
      <c r="O203" s="95">
        <f>($E$230*G203*L203)/0.9</f>
        <v>8.9523353871551012E-2</v>
      </c>
      <c r="P203" s="251">
        <f>P205*$O203</f>
        <v>0</v>
      </c>
      <c r="Q203" s="251">
        <f t="shared" ref="Q203:AA203" si="379">Q205*$O203</f>
        <v>0</v>
      </c>
      <c r="R203" s="251">
        <f t="shared" si="379"/>
        <v>0</v>
      </c>
      <c r="S203" s="251">
        <f t="shared" si="379"/>
        <v>268.57006161465301</v>
      </c>
      <c r="T203" s="251">
        <f t="shared" si="379"/>
        <v>358.09341548620404</v>
      </c>
      <c r="U203" s="251">
        <f t="shared" si="379"/>
        <v>358.09341548620404</v>
      </c>
      <c r="V203" s="251">
        <f t="shared" si="379"/>
        <v>402.85509242197958</v>
      </c>
      <c r="W203" s="251">
        <f t="shared" si="379"/>
        <v>402.85509242197958</v>
      </c>
      <c r="X203" s="251">
        <f t="shared" si="379"/>
        <v>402.85509242197958</v>
      </c>
      <c r="Y203" s="251">
        <f t="shared" si="379"/>
        <v>402.85509242197958</v>
      </c>
      <c r="Z203" s="251">
        <f t="shared" si="379"/>
        <v>402.85509242197958</v>
      </c>
      <c r="AA203" s="251">
        <f t="shared" si="379"/>
        <v>402.85509242197958</v>
      </c>
      <c r="AB203" s="227">
        <f>SUM(P203:AA203)</f>
        <v>3401.8874471189383</v>
      </c>
      <c r="AC203" s="94"/>
      <c r="AD203" s="88"/>
      <c r="AE203" s="60"/>
      <c r="AF203" s="49">
        <v>0.31</v>
      </c>
      <c r="AG203" s="55"/>
      <c r="AH203" s="62"/>
      <c r="AI203" s="226">
        <f>$AH$203*AI205</f>
        <v>0</v>
      </c>
      <c r="AJ203" s="226">
        <f t="shared" ref="AJ203:AT203" si="380">$AH$203*AJ205</f>
        <v>0</v>
      </c>
      <c r="AK203" s="226">
        <f t="shared" si="380"/>
        <v>0</v>
      </c>
      <c r="AL203" s="226">
        <f t="shared" si="380"/>
        <v>0</v>
      </c>
      <c r="AM203" s="226">
        <f t="shared" si="380"/>
        <v>0</v>
      </c>
      <c r="AN203" s="226">
        <f t="shared" si="380"/>
        <v>0</v>
      </c>
      <c r="AO203" s="226">
        <f t="shared" si="380"/>
        <v>0</v>
      </c>
      <c r="AP203" s="226">
        <f t="shared" si="380"/>
        <v>0</v>
      </c>
      <c r="AQ203" s="226">
        <f t="shared" si="380"/>
        <v>0</v>
      </c>
      <c r="AR203" s="226">
        <f t="shared" si="380"/>
        <v>0</v>
      </c>
      <c r="AS203" s="226">
        <f t="shared" si="380"/>
        <v>0</v>
      </c>
      <c r="AT203" s="226">
        <f t="shared" si="380"/>
        <v>0</v>
      </c>
      <c r="AU203" s="227">
        <f>SUM(AI203:AT203)</f>
        <v>0</v>
      </c>
      <c r="AV203" s="228">
        <f>AU203+AB203</f>
        <v>3401.8874471189383</v>
      </c>
    </row>
    <row r="204" spans="1:48" ht="15.6">
      <c r="A204" s="90" t="s">
        <v>167</v>
      </c>
      <c r="B204" s="49" t="s">
        <v>52</v>
      </c>
      <c r="C204" s="49" t="s">
        <v>164</v>
      </c>
      <c r="D204" s="50" t="s">
        <v>164</v>
      </c>
      <c r="E204" s="50" t="s">
        <v>164</v>
      </c>
      <c r="F204" s="49">
        <v>2025</v>
      </c>
      <c r="G204" s="51">
        <v>20</v>
      </c>
      <c r="H204" s="51" t="s">
        <v>166</v>
      </c>
      <c r="I204" s="79"/>
      <c r="J204" s="93"/>
      <c r="K204" s="94"/>
      <c r="L204" s="49">
        <v>0.39</v>
      </c>
      <c r="M204" s="55"/>
      <c r="N204" s="56"/>
      <c r="O204" s="95">
        <f>($E$230*G204*L204)/0.9</f>
        <v>3.361974772258536E-3</v>
      </c>
      <c r="P204" s="251">
        <f>P205*$O204</f>
        <v>0</v>
      </c>
      <c r="Q204" s="251">
        <f t="shared" ref="Q204:AA204" si="381">Q205*$O204</f>
        <v>0</v>
      </c>
      <c r="R204" s="251">
        <f t="shared" si="381"/>
        <v>0</v>
      </c>
      <c r="S204" s="251">
        <f t="shared" si="381"/>
        <v>10.085924316775609</v>
      </c>
      <c r="T204" s="251">
        <f t="shared" si="381"/>
        <v>13.447899089034143</v>
      </c>
      <c r="U204" s="251">
        <f t="shared" si="381"/>
        <v>13.447899089034143</v>
      </c>
      <c r="V204" s="251">
        <f t="shared" si="381"/>
        <v>15.128886475163412</v>
      </c>
      <c r="W204" s="251">
        <f t="shared" si="381"/>
        <v>15.128886475163412</v>
      </c>
      <c r="X204" s="251">
        <f t="shared" si="381"/>
        <v>15.128886475163412</v>
      </c>
      <c r="Y204" s="251">
        <f t="shared" si="381"/>
        <v>15.128886475163412</v>
      </c>
      <c r="Z204" s="251">
        <f t="shared" si="381"/>
        <v>15.128886475163412</v>
      </c>
      <c r="AA204" s="251">
        <f t="shared" si="381"/>
        <v>15.128886475163412</v>
      </c>
      <c r="AB204" s="227">
        <f>SUM(P204:AA204)</f>
        <v>127.75504134582437</v>
      </c>
      <c r="AC204" s="94"/>
      <c r="AD204" s="88"/>
      <c r="AE204" s="60"/>
      <c r="AF204" s="49">
        <v>0.39</v>
      </c>
      <c r="AG204" s="55"/>
      <c r="AH204" s="62"/>
      <c r="AI204" s="226">
        <f t="shared" ref="AI204:AT204" si="382">$D$205*$AH$204*AI205</f>
        <v>0</v>
      </c>
      <c r="AJ204" s="226">
        <f t="shared" si="382"/>
        <v>0</v>
      </c>
      <c r="AK204" s="226">
        <f t="shared" si="382"/>
        <v>0</v>
      </c>
      <c r="AL204" s="226">
        <f t="shared" si="382"/>
        <v>0</v>
      </c>
      <c r="AM204" s="226">
        <f t="shared" si="382"/>
        <v>0</v>
      </c>
      <c r="AN204" s="226">
        <f t="shared" si="382"/>
        <v>0</v>
      </c>
      <c r="AO204" s="226">
        <f t="shared" si="382"/>
        <v>0</v>
      </c>
      <c r="AP204" s="226">
        <f t="shared" si="382"/>
        <v>0</v>
      </c>
      <c r="AQ204" s="226">
        <f t="shared" si="382"/>
        <v>0</v>
      </c>
      <c r="AR204" s="226">
        <f t="shared" si="382"/>
        <v>0</v>
      </c>
      <c r="AS204" s="226">
        <f t="shared" si="382"/>
        <v>0</v>
      </c>
      <c r="AT204" s="226">
        <f t="shared" si="382"/>
        <v>0</v>
      </c>
      <c r="AU204" s="227">
        <f>SUM(AI204:AT204)</f>
        <v>0</v>
      </c>
      <c r="AV204" s="228">
        <f>AU204+AB204</f>
        <v>127.75504134582437</v>
      </c>
    </row>
    <row r="205" spans="1:48" ht="30">
      <c r="A205" s="64" t="s">
        <v>168</v>
      </c>
      <c r="B205" s="65"/>
      <c r="C205" s="65" t="s">
        <v>57</v>
      </c>
      <c r="D205" s="66">
        <v>1</v>
      </c>
      <c r="E205" s="67"/>
      <c r="F205" s="65"/>
      <c r="G205" s="68"/>
      <c r="H205" s="68"/>
      <c r="I205" s="69"/>
      <c r="J205" s="70"/>
      <c r="K205" s="71"/>
      <c r="L205" s="65"/>
      <c r="M205" s="66"/>
      <c r="N205" s="72"/>
      <c r="O205" s="73" t="s">
        <v>58</v>
      </c>
      <c r="P205" s="229">
        <v>0</v>
      </c>
      <c r="Q205" s="229">
        <v>0</v>
      </c>
      <c r="R205" s="229">
        <v>0</v>
      </c>
      <c r="S205" s="229">
        <v>3000</v>
      </c>
      <c r="T205" s="229">
        <v>4000</v>
      </c>
      <c r="U205" s="229">
        <v>4000</v>
      </c>
      <c r="V205" s="229">
        <v>4500</v>
      </c>
      <c r="W205" s="229">
        <v>4500</v>
      </c>
      <c r="X205" s="229">
        <v>4500</v>
      </c>
      <c r="Y205" s="229">
        <v>4500</v>
      </c>
      <c r="Z205" s="229">
        <v>4500</v>
      </c>
      <c r="AA205" s="229">
        <v>4500</v>
      </c>
      <c r="AB205" s="230"/>
      <c r="AC205" s="71"/>
      <c r="AD205" s="76"/>
      <c r="AE205" s="76"/>
      <c r="AF205" s="65"/>
      <c r="AG205" s="66"/>
      <c r="AH205" s="77"/>
      <c r="AI205" s="229">
        <f t="shared" ref="AI205:AT205" si="383">P205</f>
        <v>0</v>
      </c>
      <c r="AJ205" s="229">
        <f t="shared" si="383"/>
        <v>0</v>
      </c>
      <c r="AK205" s="229">
        <f t="shared" si="383"/>
        <v>0</v>
      </c>
      <c r="AL205" s="229">
        <f t="shared" si="383"/>
        <v>3000</v>
      </c>
      <c r="AM205" s="229">
        <f t="shared" si="383"/>
        <v>4000</v>
      </c>
      <c r="AN205" s="229">
        <f t="shared" si="383"/>
        <v>4000</v>
      </c>
      <c r="AO205" s="229">
        <f t="shared" si="383"/>
        <v>4500</v>
      </c>
      <c r="AP205" s="229">
        <f t="shared" si="383"/>
        <v>4500</v>
      </c>
      <c r="AQ205" s="229">
        <f t="shared" si="383"/>
        <v>4500</v>
      </c>
      <c r="AR205" s="229">
        <f t="shared" si="383"/>
        <v>4500</v>
      </c>
      <c r="AS205" s="229">
        <f t="shared" si="383"/>
        <v>4500</v>
      </c>
      <c r="AT205" s="229">
        <f t="shared" si="383"/>
        <v>4500</v>
      </c>
      <c r="AU205" s="230"/>
      <c r="AV205" s="231"/>
    </row>
    <row r="206" spans="1:48" ht="15.6">
      <c r="A206" s="48" t="s">
        <v>169</v>
      </c>
      <c r="B206" s="49" t="s">
        <v>49</v>
      </c>
      <c r="C206" s="49" t="s">
        <v>164</v>
      </c>
      <c r="D206" s="50" t="s">
        <v>165</v>
      </c>
      <c r="E206" s="50" t="s">
        <v>164</v>
      </c>
      <c r="F206" s="49">
        <v>2025</v>
      </c>
      <c r="G206" s="51">
        <v>670</v>
      </c>
      <c r="H206" s="51" t="s">
        <v>166</v>
      </c>
      <c r="I206" s="79"/>
      <c r="J206" s="93"/>
      <c r="K206" s="94"/>
      <c r="L206" s="49">
        <v>0.31</v>
      </c>
      <c r="M206" s="55"/>
      <c r="N206" s="56"/>
      <c r="O206" s="95">
        <f>($E$230*G206*L206)/0.9</f>
        <v>8.9523353871551012E-2</v>
      </c>
      <c r="P206" s="251">
        <f>P209*$O206</f>
        <v>0</v>
      </c>
      <c r="Q206" s="251">
        <f t="shared" ref="Q206:AA206" si="384">Q209*$O206</f>
        <v>0</v>
      </c>
      <c r="R206" s="251">
        <f t="shared" si="384"/>
        <v>0</v>
      </c>
      <c r="S206" s="251">
        <f t="shared" si="384"/>
        <v>268.57006161465301</v>
      </c>
      <c r="T206" s="251">
        <f t="shared" si="384"/>
        <v>358.09341548620404</v>
      </c>
      <c r="U206" s="251">
        <f t="shared" si="384"/>
        <v>358.09341548620404</v>
      </c>
      <c r="V206" s="251">
        <f t="shared" si="384"/>
        <v>402.85509242197958</v>
      </c>
      <c r="W206" s="251">
        <f t="shared" si="384"/>
        <v>402.85509242197958</v>
      </c>
      <c r="X206" s="251">
        <f t="shared" si="384"/>
        <v>402.85509242197958</v>
      </c>
      <c r="Y206" s="251">
        <f t="shared" si="384"/>
        <v>402.85509242197958</v>
      </c>
      <c r="Z206" s="251">
        <f t="shared" si="384"/>
        <v>402.85509242197958</v>
      </c>
      <c r="AA206" s="251">
        <f t="shared" si="384"/>
        <v>402.85509242197958</v>
      </c>
      <c r="AB206" s="227">
        <f>SUM(P206:AA206)</f>
        <v>3401.8874471189383</v>
      </c>
      <c r="AC206" s="94"/>
      <c r="AD206" s="88"/>
      <c r="AE206" s="60"/>
      <c r="AF206" s="49">
        <v>0.31</v>
      </c>
      <c r="AG206" s="55"/>
      <c r="AH206" s="62"/>
      <c r="AI206" s="226">
        <f>$AH$202*AI209</f>
        <v>0</v>
      </c>
      <c r="AJ206" s="226">
        <f t="shared" ref="AJ206:AT206" si="385">$AH$202*AJ209</f>
        <v>0</v>
      </c>
      <c r="AK206" s="226">
        <f t="shared" si="385"/>
        <v>0</v>
      </c>
      <c r="AL206" s="226">
        <f t="shared" si="385"/>
        <v>0</v>
      </c>
      <c r="AM206" s="226">
        <f t="shared" si="385"/>
        <v>0</v>
      </c>
      <c r="AN206" s="226">
        <f t="shared" si="385"/>
        <v>0</v>
      </c>
      <c r="AO206" s="226">
        <f t="shared" si="385"/>
        <v>0</v>
      </c>
      <c r="AP206" s="226">
        <f t="shared" si="385"/>
        <v>0</v>
      </c>
      <c r="AQ206" s="226">
        <f t="shared" si="385"/>
        <v>0</v>
      </c>
      <c r="AR206" s="226">
        <f t="shared" si="385"/>
        <v>0</v>
      </c>
      <c r="AS206" s="226">
        <f t="shared" si="385"/>
        <v>0</v>
      </c>
      <c r="AT206" s="226">
        <f t="shared" si="385"/>
        <v>0</v>
      </c>
      <c r="AU206" s="227">
        <f>SUM(AI206:AT206)</f>
        <v>0</v>
      </c>
      <c r="AV206" s="228">
        <f>AU206+AB206</f>
        <v>3401.8874471189383</v>
      </c>
    </row>
    <row r="207" spans="1:48" ht="15.6">
      <c r="A207" s="48" t="s">
        <v>169</v>
      </c>
      <c r="B207" s="49" t="s">
        <v>49</v>
      </c>
      <c r="C207" s="49" t="s">
        <v>164</v>
      </c>
      <c r="D207" s="50" t="s">
        <v>165</v>
      </c>
      <c r="E207" s="50" t="s">
        <v>164</v>
      </c>
      <c r="F207" s="49">
        <v>2025</v>
      </c>
      <c r="G207" s="51">
        <v>670</v>
      </c>
      <c r="H207" s="51" t="s">
        <v>166</v>
      </c>
      <c r="I207" s="79"/>
      <c r="J207" s="93"/>
      <c r="K207" s="94"/>
      <c r="L207" s="49">
        <v>0.31</v>
      </c>
      <c r="M207" s="55"/>
      <c r="N207" s="56"/>
      <c r="O207" s="95">
        <f>($E$230*G207*L207)/0.9</f>
        <v>8.9523353871551012E-2</v>
      </c>
      <c r="P207" s="251">
        <f>P209*$O207</f>
        <v>0</v>
      </c>
      <c r="Q207" s="251">
        <f t="shared" ref="Q207:AA207" si="386">Q209*$O207</f>
        <v>0</v>
      </c>
      <c r="R207" s="251">
        <f t="shared" si="386"/>
        <v>0</v>
      </c>
      <c r="S207" s="251">
        <f t="shared" si="386"/>
        <v>268.57006161465301</v>
      </c>
      <c r="T207" s="251">
        <f t="shared" si="386"/>
        <v>358.09341548620404</v>
      </c>
      <c r="U207" s="251">
        <f t="shared" si="386"/>
        <v>358.09341548620404</v>
      </c>
      <c r="V207" s="251">
        <f t="shared" si="386"/>
        <v>402.85509242197958</v>
      </c>
      <c r="W207" s="251">
        <f t="shared" si="386"/>
        <v>402.85509242197958</v>
      </c>
      <c r="X207" s="251">
        <f t="shared" si="386"/>
        <v>402.85509242197958</v>
      </c>
      <c r="Y207" s="251">
        <f t="shared" si="386"/>
        <v>402.85509242197958</v>
      </c>
      <c r="Z207" s="251">
        <f t="shared" si="386"/>
        <v>402.85509242197958</v>
      </c>
      <c r="AA207" s="251">
        <f t="shared" si="386"/>
        <v>402.85509242197958</v>
      </c>
      <c r="AB207" s="227">
        <f>SUM(P207:AA207)</f>
        <v>3401.8874471189383</v>
      </c>
      <c r="AC207" s="94"/>
      <c r="AD207" s="88"/>
      <c r="AE207" s="60"/>
      <c r="AF207" s="49">
        <v>0.31</v>
      </c>
      <c r="AG207" s="55"/>
      <c r="AH207" s="62"/>
      <c r="AI207" s="226">
        <f>$AH$203*AI209</f>
        <v>0</v>
      </c>
      <c r="AJ207" s="226">
        <f t="shared" ref="AJ207:AT207" si="387">$AH$203*AJ209</f>
        <v>0</v>
      </c>
      <c r="AK207" s="226">
        <f t="shared" si="387"/>
        <v>0</v>
      </c>
      <c r="AL207" s="226">
        <f t="shared" si="387"/>
        <v>0</v>
      </c>
      <c r="AM207" s="226">
        <f t="shared" si="387"/>
        <v>0</v>
      </c>
      <c r="AN207" s="226">
        <f t="shared" si="387"/>
        <v>0</v>
      </c>
      <c r="AO207" s="226">
        <f t="shared" si="387"/>
        <v>0</v>
      </c>
      <c r="AP207" s="226">
        <f t="shared" si="387"/>
        <v>0</v>
      </c>
      <c r="AQ207" s="226">
        <f t="shared" si="387"/>
        <v>0</v>
      </c>
      <c r="AR207" s="226">
        <f t="shared" si="387"/>
        <v>0</v>
      </c>
      <c r="AS207" s="226">
        <f t="shared" si="387"/>
        <v>0</v>
      </c>
      <c r="AT207" s="226">
        <f t="shared" si="387"/>
        <v>0</v>
      </c>
      <c r="AU207" s="227">
        <f>SUM(AI207:AT207)</f>
        <v>0</v>
      </c>
      <c r="AV207" s="228">
        <f>AU207+AB207</f>
        <v>3401.8874471189383</v>
      </c>
    </row>
    <row r="208" spans="1:48" ht="15.6">
      <c r="A208" s="48" t="s">
        <v>169</v>
      </c>
      <c r="B208" s="49" t="s">
        <v>52</v>
      </c>
      <c r="C208" s="49" t="s">
        <v>164</v>
      </c>
      <c r="D208" s="50" t="s">
        <v>164</v>
      </c>
      <c r="E208" s="50" t="s">
        <v>164</v>
      </c>
      <c r="F208" s="49">
        <v>2025</v>
      </c>
      <c r="G208" s="51">
        <v>20</v>
      </c>
      <c r="H208" s="51" t="s">
        <v>166</v>
      </c>
      <c r="I208" s="79"/>
      <c r="J208" s="93"/>
      <c r="K208" s="94"/>
      <c r="L208" s="49">
        <v>0.39</v>
      </c>
      <c r="M208" s="55"/>
      <c r="N208" s="56"/>
      <c r="O208" s="95">
        <f>($E$230*G208*L208)/0.9</f>
        <v>3.361974772258536E-3</v>
      </c>
      <c r="P208" s="251">
        <f>P209*$O208</f>
        <v>0</v>
      </c>
      <c r="Q208" s="251">
        <f t="shared" ref="Q208:AA208" si="388">Q209*$O208</f>
        <v>0</v>
      </c>
      <c r="R208" s="251">
        <f t="shared" si="388"/>
        <v>0</v>
      </c>
      <c r="S208" s="251">
        <f t="shared" si="388"/>
        <v>10.085924316775609</v>
      </c>
      <c r="T208" s="251">
        <f t="shared" si="388"/>
        <v>13.447899089034143</v>
      </c>
      <c r="U208" s="251">
        <f t="shared" si="388"/>
        <v>13.447899089034143</v>
      </c>
      <c r="V208" s="251">
        <f t="shared" si="388"/>
        <v>15.128886475163412</v>
      </c>
      <c r="W208" s="251">
        <f t="shared" si="388"/>
        <v>15.128886475163412</v>
      </c>
      <c r="X208" s="251">
        <f t="shared" si="388"/>
        <v>15.128886475163412</v>
      </c>
      <c r="Y208" s="251">
        <f t="shared" si="388"/>
        <v>15.128886475163412</v>
      </c>
      <c r="Z208" s="251">
        <f t="shared" si="388"/>
        <v>15.128886475163412</v>
      </c>
      <c r="AA208" s="251">
        <f t="shared" si="388"/>
        <v>15.128886475163412</v>
      </c>
      <c r="AB208" s="227">
        <f>SUM(P208:AA208)</f>
        <v>127.75504134582437</v>
      </c>
      <c r="AC208" s="94"/>
      <c r="AD208" s="88"/>
      <c r="AE208" s="60"/>
      <c r="AF208" s="49">
        <v>0.39</v>
      </c>
      <c r="AG208" s="55"/>
      <c r="AH208" s="62"/>
      <c r="AI208" s="226">
        <f t="shared" ref="AI208:AT208" si="389">$D$205*$AH$204*AI209</f>
        <v>0</v>
      </c>
      <c r="AJ208" s="226">
        <f t="shared" si="389"/>
        <v>0</v>
      </c>
      <c r="AK208" s="226">
        <f t="shared" si="389"/>
        <v>0</v>
      </c>
      <c r="AL208" s="226">
        <f t="shared" si="389"/>
        <v>0</v>
      </c>
      <c r="AM208" s="226">
        <f t="shared" si="389"/>
        <v>0</v>
      </c>
      <c r="AN208" s="226">
        <f t="shared" si="389"/>
        <v>0</v>
      </c>
      <c r="AO208" s="226">
        <f t="shared" si="389"/>
        <v>0</v>
      </c>
      <c r="AP208" s="226">
        <f t="shared" si="389"/>
        <v>0</v>
      </c>
      <c r="AQ208" s="226">
        <f t="shared" si="389"/>
        <v>0</v>
      </c>
      <c r="AR208" s="226">
        <f t="shared" si="389"/>
        <v>0</v>
      </c>
      <c r="AS208" s="226">
        <f t="shared" si="389"/>
        <v>0</v>
      </c>
      <c r="AT208" s="226">
        <f t="shared" si="389"/>
        <v>0</v>
      </c>
      <c r="AU208" s="227">
        <f>SUM(AI208:AT208)</f>
        <v>0</v>
      </c>
      <c r="AV208" s="228">
        <f>AU208+AB208</f>
        <v>127.75504134582437</v>
      </c>
    </row>
    <row r="209" spans="1:48" ht="30">
      <c r="A209" s="64" t="s">
        <v>170</v>
      </c>
      <c r="B209" s="65"/>
      <c r="C209" s="65" t="s">
        <v>57</v>
      </c>
      <c r="D209" s="66">
        <v>1</v>
      </c>
      <c r="E209" s="67"/>
      <c r="F209" s="65"/>
      <c r="G209" s="68"/>
      <c r="H209" s="68"/>
      <c r="I209" s="69"/>
      <c r="J209" s="70"/>
      <c r="K209" s="71"/>
      <c r="L209" s="65"/>
      <c r="M209" s="66"/>
      <c r="N209" s="72"/>
      <c r="O209" s="73" t="s">
        <v>58</v>
      </c>
      <c r="P209" s="229">
        <v>0</v>
      </c>
      <c r="Q209" s="229">
        <v>0</v>
      </c>
      <c r="R209" s="229">
        <v>0</v>
      </c>
      <c r="S209" s="229">
        <v>3000</v>
      </c>
      <c r="T209" s="229">
        <v>4000</v>
      </c>
      <c r="U209" s="229">
        <v>4000</v>
      </c>
      <c r="V209" s="229">
        <v>4500</v>
      </c>
      <c r="W209" s="229">
        <v>4500</v>
      </c>
      <c r="X209" s="229">
        <v>4500</v>
      </c>
      <c r="Y209" s="229">
        <v>4500</v>
      </c>
      <c r="Z209" s="229">
        <v>4500</v>
      </c>
      <c r="AA209" s="229">
        <v>4500</v>
      </c>
      <c r="AB209" s="230"/>
      <c r="AC209" s="71"/>
      <c r="AD209" s="76"/>
      <c r="AE209" s="76"/>
      <c r="AF209" s="65"/>
      <c r="AG209" s="66"/>
      <c r="AH209" s="77"/>
      <c r="AI209" s="229">
        <f t="shared" ref="AI209:AT209" si="390">P209</f>
        <v>0</v>
      </c>
      <c r="AJ209" s="229">
        <f t="shared" si="390"/>
        <v>0</v>
      </c>
      <c r="AK209" s="229">
        <f t="shared" si="390"/>
        <v>0</v>
      </c>
      <c r="AL209" s="229">
        <f t="shared" si="390"/>
        <v>3000</v>
      </c>
      <c r="AM209" s="229">
        <f t="shared" si="390"/>
        <v>4000</v>
      </c>
      <c r="AN209" s="229">
        <f t="shared" si="390"/>
        <v>4000</v>
      </c>
      <c r="AO209" s="229">
        <f t="shared" si="390"/>
        <v>4500</v>
      </c>
      <c r="AP209" s="229">
        <f t="shared" si="390"/>
        <v>4500</v>
      </c>
      <c r="AQ209" s="229">
        <f t="shared" si="390"/>
        <v>4500</v>
      </c>
      <c r="AR209" s="229">
        <f t="shared" si="390"/>
        <v>4500</v>
      </c>
      <c r="AS209" s="229">
        <f t="shared" si="390"/>
        <v>4500</v>
      </c>
      <c r="AT209" s="229">
        <f t="shared" si="390"/>
        <v>4500</v>
      </c>
      <c r="AU209" s="230"/>
      <c r="AV209" s="231"/>
    </row>
    <row r="210" spans="1:48" ht="15.6">
      <c r="A210" s="87" t="s">
        <v>171</v>
      </c>
      <c r="B210" s="49" t="s">
        <v>49</v>
      </c>
      <c r="C210" s="49" t="s">
        <v>164</v>
      </c>
      <c r="D210" s="50" t="s">
        <v>165</v>
      </c>
      <c r="E210" s="50" t="s">
        <v>164</v>
      </c>
      <c r="F210" s="49">
        <v>2026</v>
      </c>
      <c r="G210" s="51">
        <v>670</v>
      </c>
      <c r="H210" s="51" t="s">
        <v>166</v>
      </c>
      <c r="I210" s="79"/>
      <c r="J210" s="93"/>
      <c r="K210" s="94"/>
      <c r="L210" s="49">
        <v>0.31</v>
      </c>
      <c r="M210" s="55"/>
      <c r="N210" s="56"/>
      <c r="O210" s="95">
        <f>($E$230*G210*L210)/0.9</f>
        <v>8.9523353871551012E-2</v>
      </c>
      <c r="P210" s="251">
        <f>P213*$O210</f>
        <v>0</v>
      </c>
      <c r="Q210" s="251">
        <f t="shared" ref="Q210:AA210" si="391">Q213*$O210</f>
        <v>0</v>
      </c>
      <c r="R210" s="251">
        <f t="shared" si="391"/>
        <v>0</v>
      </c>
      <c r="S210" s="251">
        <f t="shared" si="391"/>
        <v>0</v>
      </c>
      <c r="T210" s="251">
        <f t="shared" si="391"/>
        <v>223.80838467887753</v>
      </c>
      <c r="U210" s="251">
        <f t="shared" si="391"/>
        <v>358.09341548620404</v>
      </c>
      <c r="V210" s="251">
        <f t="shared" si="391"/>
        <v>402.85509242197958</v>
      </c>
      <c r="W210" s="251">
        <f t="shared" si="391"/>
        <v>402.85509242197958</v>
      </c>
      <c r="X210" s="251">
        <f t="shared" si="391"/>
        <v>402.85509242197958</v>
      </c>
      <c r="Y210" s="251">
        <f t="shared" si="391"/>
        <v>402.85509242197958</v>
      </c>
      <c r="Z210" s="251">
        <f t="shared" si="391"/>
        <v>402.85509242197958</v>
      </c>
      <c r="AA210" s="251">
        <f t="shared" si="391"/>
        <v>402.85509242197958</v>
      </c>
      <c r="AB210" s="227">
        <f>SUM(P210:AA210)</f>
        <v>2999.0323546969589</v>
      </c>
      <c r="AC210" s="94"/>
      <c r="AD210" s="88"/>
      <c r="AE210" s="60"/>
      <c r="AF210" s="49">
        <v>0.31</v>
      </c>
      <c r="AG210" s="55"/>
      <c r="AH210" s="62"/>
      <c r="AI210" s="226">
        <f>$AH$202*AI213</f>
        <v>0</v>
      </c>
      <c r="AJ210" s="226">
        <f t="shared" ref="AJ210:AT210" si="392">$AH$202*AJ213</f>
        <v>0</v>
      </c>
      <c r="AK210" s="226">
        <f t="shared" si="392"/>
        <v>0</v>
      </c>
      <c r="AL210" s="226">
        <f t="shared" si="392"/>
        <v>0</v>
      </c>
      <c r="AM210" s="226">
        <f t="shared" si="392"/>
        <v>0</v>
      </c>
      <c r="AN210" s="226">
        <f t="shared" si="392"/>
        <v>0</v>
      </c>
      <c r="AO210" s="226">
        <f t="shared" si="392"/>
        <v>0</v>
      </c>
      <c r="AP210" s="226">
        <f t="shared" si="392"/>
        <v>0</v>
      </c>
      <c r="AQ210" s="226">
        <f t="shared" si="392"/>
        <v>0</v>
      </c>
      <c r="AR210" s="226">
        <f t="shared" si="392"/>
        <v>0</v>
      </c>
      <c r="AS210" s="226">
        <f t="shared" si="392"/>
        <v>0</v>
      </c>
      <c r="AT210" s="226">
        <f t="shared" si="392"/>
        <v>0</v>
      </c>
      <c r="AU210" s="227">
        <f>SUM(AI210:AT210)</f>
        <v>0</v>
      </c>
      <c r="AV210" s="228">
        <f>AU210+AB210</f>
        <v>2999.0323546969589</v>
      </c>
    </row>
    <row r="211" spans="1:48" ht="15.6">
      <c r="A211" s="87" t="s">
        <v>171</v>
      </c>
      <c r="B211" s="49" t="s">
        <v>49</v>
      </c>
      <c r="C211" s="49" t="s">
        <v>164</v>
      </c>
      <c r="D211" s="50" t="s">
        <v>165</v>
      </c>
      <c r="E211" s="50" t="s">
        <v>164</v>
      </c>
      <c r="F211" s="49">
        <v>2026</v>
      </c>
      <c r="G211" s="51">
        <v>670</v>
      </c>
      <c r="H211" s="51" t="s">
        <v>166</v>
      </c>
      <c r="I211" s="79"/>
      <c r="J211" s="93"/>
      <c r="K211" s="94"/>
      <c r="L211" s="49">
        <v>0.31</v>
      </c>
      <c r="M211" s="55"/>
      <c r="N211" s="56"/>
      <c r="O211" s="95">
        <f>($E$230*G211*L211)/0.9</f>
        <v>8.9523353871551012E-2</v>
      </c>
      <c r="P211" s="251">
        <f>P213*$O211</f>
        <v>0</v>
      </c>
      <c r="Q211" s="251">
        <f t="shared" ref="Q211:AA211" si="393">Q213*$O211</f>
        <v>0</v>
      </c>
      <c r="R211" s="251">
        <f t="shared" si="393"/>
        <v>0</v>
      </c>
      <c r="S211" s="251">
        <f t="shared" si="393"/>
        <v>0</v>
      </c>
      <c r="T211" s="251">
        <f t="shared" si="393"/>
        <v>223.80838467887753</v>
      </c>
      <c r="U211" s="251">
        <f t="shared" si="393"/>
        <v>358.09341548620404</v>
      </c>
      <c r="V211" s="251">
        <f t="shared" si="393"/>
        <v>402.85509242197958</v>
      </c>
      <c r="W211" s="251">
        <f t="shared" si="393"/>
        <v>402.85509242197958</v>
      </c>
      <c r="X211" s="251">
        <f t="shared" si="393"/>
        <v>402.85509242197958</v>
      </c>
      <c r="Y211" s="251">
        <f t="shared" si="393"/>
        <v>402.85509242197958</v>
      </c>
      <c r="Z211" s="251">
        <f t="shared" si="393"/>
        <v>402.85509242197958</v>
      </c>
      <c r="AA211" s="251">
        <f t="shared" si="393"/>
        <v>402.85509242197958</v>
      </c>
      <c r="AB211" s="227">
        <f>SUM(P211:AA211)</f>
        <v>2999.0323546969589</v>
      </c>
      <c r="AC211" s="94"/>
      <c r="AD211" s="88"/>
      <c r="AE211" s="60"/>
      <c r="AF211" s="49">
        <v>0.31</v>
      </c>
      <c r="AG211" s="55"/>
      <c r="AH211" s="62"/>
      <c r="AI211" s="226">
        <f>$AH$203*AI213</f>
        <v>0</v>
      </c>
      <c r="AJ211" s="226">
        <f t="shared" ref="AJ211:AT211" si="394">$AH$203*AJ213</f>
        <v>0</v>
      </c>
      <c r="AK211" s="226">
        <f t="shared" si="394"/>
        <v>0</v>
      </c>
      <c r="AL211" s="226">
        <f t="shared" si="394"/>
        <v>0</v>
      </c>
      <c r="AM211" s="226">
        <f t="shared" si="394"/>
        <v>0</v>
      </c>
      <c r="AN211" s="226">
        <f t="shared" si="394"/>
        <v>0</v>
      </c>
      <c r="AO211" s="226">
        <f t="shared" si="394"/>
        <v>0</v>
      </c>
      <c r="AP211" s="226">
        <f t="shared" si="394"/>
        <v>0</v>
      </c>
      <c r="AQ211" s="226">
        <f t="shared" si="394"/>
        <v>0</v>
      </c>
      <c r="AR211" s="226">
        <f t="shared" si="394"/>
        <v>0</v>
      </c>
      <c r="AS211" s="226">
        <f t="shared" si="394"/>
        <v>0</v>
      </c>
      <c r="AT211" s="226">
        <f t="shared" si="394"/>
        <v>0</v>
      </c>
      <c r="AU211" s="227">
        <f>SUM(AI211:AT211)</f>
        <v>0</v>
      </c>
      <c r="AV211" s="228">
        <f>AU211+AB211</f>
        <v>2999.0323546969589</v>
      </c>
    </row>
    <row r="212" spans="1:48" ht="15.6">
      <c r="A212" s="87" t="s">
        <v>171</v>
      </c>
      <c r="B212" s="49" t="s">
        <v>52</v>
      </c>
      <c r="C212" s="49" t="s">
        <v>164</v>
      </c>
      <c r="D212" s="50" t="s">
        <v>164</v>
      </c>
      <c r="E212" s="50" t="s">
        <v>164</v>
      </c>
      <c r="F212" s="49">
        <v>2026</v>
      </c>
      <c r="G212" s="51">
        <v>20</v>
      </c>
      <c r="H212" s="51" t="s">
        <v>166</v>
      </c>
      <c r="I212" s="79"/>
      <c r="J212" s="93"/>
      <c r="K212" s="94"/>
      <c r="L212" s="49">
        <v>0.39</v>
      </c>
      <c r="M212" s="55"/>
      <c r="N212" s="56"/>
      <c r="O212" s="95">
        <f>($E$230*G212*L212)/0.9</f>
        <v>3.361974772258536E-3</v>
      </c>
      <c r="P212" s="251">
        <f>P213*$O212</f>
        <v>0</v>
      </c>
      <c r="Q212" s="251">
        <f t="shared" ref="Q212:AA212" si="395">Q213*$O212</f>
        <v>0</v>
      </c>
      <c r="R212" s="251">
        <f t="shared" si="395"/>
        <v>0</v>
      </c>
      <c r="S212" s="251">
        <f t="shared" si="395"/>
        <v>0</v>
      </c>
      <c r="T212" s="251">
        <f t="shared" si="395"/>
        <v>8.4049369306463397</v>
      </c>
      <c r="U212" s="251">
        <f t="shared" si="395"/>
        <v>13.447899089034143</v>
      </c>
      <c r="V212" s="251">
        <f t="shared" si="395"/>
        <v>15.128886475163412</v>
      </c>
      <c r="W212" s="251">
        <f t="shared" si="395"/>
        <v>15.128886475163412</v>
      </c>
      <c r="X212" s="251">
        <f t="shared" si="395"/>
        <v>15.128886475163412</v>
      </c>
      <c r="Y212" s="251">
        <f t="shared" si="395"/>
        <v>15.128886475163412</v>
      </c>
      <c r="Z212" s="251">
        <f t="shared" si="395"/>
        <v>15.128886475163412</v>
      </c>
      <c r="AA212" s="251">
        <f t="shared" si="395"/>
        <v>15.128886475163412</v>
      </c>
      <c r="AB212" s="227">
        <f>SUM(P212:AA212)</f>
        <v>112.62615487066095</v>
      </c>
      <c r="AC212" s="94"/>
      <c r="AD212" s="88"/>
      <c r="AE212" s="60"/>
      <c r="AF212" s="49">
        <v>0.39</v>
      </c>
      <c r="AG212" s="55"/>
      <c r="AH212" s="62"/>
      <c r="AI212" s="226">
        <f t="shared" ref="AI212:AT212" si="396">$D$205*$AH$204*AI213</f>
        <v>0</v>
      </c>
      <c r="AJ212" s="226">
        <f t="shared" si="396"/>
        <v>0</v>
      </c>
      <c r="AK212" s="226">
        <f t="shared" si="396"/>
        <v>0</v>
      </c>
      <c r="AL212" s="226">
        <f t="shared" si="396"/>
        <v>0</v>
      </c>
      <c r="AM212" s="226">
        <f t="shared" si="396"/>
        <v>0</v>
      </c>
      <c r="AN212" s="226">
        <f t="shared" si="396"/>
        <v>0</v>
      </c>
      <c r="AO212" s="226">
        <f t="shared" si="396"/>
        <v>0</v>
      </c>
      <c r="AP212" s="226">
        <f t="shared" si="396"/>
        <v>0</v>
      </c>
      <c r="AQ212" s="226">
        <f t="shared" si="396"/>
        <v>0</v>
      </c>
      <c r="AR212" s="226">
        <f t="shared" si="396"/>
        <v>0</v>
      </c>
      <c r="AS212" s="226">
        <f t="shared" si="396"/>
        <v>0</v>
      </c>
      <c r="AT212" s="226">
        <f t="shared" si="396"/>
        <v>0</v>
      </c>
      <c r="AU212" s="227">
        <f>SUM(AI212:AT212)</f>
        <v>0</v>
      </c>
      <c r="AV212" s="228">
        <f>AU212+AB212</f>
        <v>112.62615487066095</v>
      </c>
    </row>
    <row r="213" spans="1:48" ht="30">
      <c r="A213" s="64" t="s">
        <v>172</v>
      </c>
      <c r="B213" s="65"/>
      <c r="C213" s="65" t="s">
        <v>57</v>
      </c>
      <c r="D213" s="66">
        <v>1</v>
      </c>
      <c r="E213" s="67"/>
      <c r="F213" s="65"/>
      <c r="G213" s="68"/>
      <c r="H213" s="68"/>
      <c r="I213" s="69"/>
      <c r="J213" s="70"/>
      <c r="K213" s="71"/>
      <c r="L213" s="65"/>
      <c r="M213" s="66"/>
      <c r="N213" s="72"/>
      <c r="O213" s="73" t="s">
        <v>58</v>
      </c>
      <c r="P213" s="229">
        <v>0</v>
      </c>
      <c r="Q213" s="229">
        <v>0</v>
      </c>
      <c r="R213" s="229">
        <v>0</v>
      </c>
      <c r="S213" s="229">
        <v>0</v>
      </c>
      <c r="T213" s="229">
        <v>2500</v>
      </c>
      <c r="U213" s="229">
        <v>4000</v>
      </c>
      <c r="V213" s="229">
        <v>4500</v>
      </c>
      <c r="W213" s="229">
        <v>4500</v>
      </c>
      <c r="X213" s="229">
        <v>4500</v>
      </c>
      <c r="Y213" s="229">
        <v>4500</v>
      </c>
      <c r="Z213" s="229">
        <v>4500</v>
      </c>
      <c r="AA213" s="229">
        <v>4500</v>
      </c>
      <c r="AB213" s="230"/>
      <c r="AC213" s="71"/>
      <c r="AD213" s="76"/>
      <c r="AE213" s="76"/>
      <c r="AF213" s="65"/>
      <c r="AG213" s="66"/>
      <c r="AH213" s="77"/>
      <c r="AI213" s="229">
        <f t="shared" ref="AI213:AT213" si="397">P213</f>
        <v>0</v>
      </c>
      <c r="AJ213" s="229">
        <f t="shared" si="397"/>
        <v>0</v>
      </c>
      <c r="AK213" s="229">
        <f t="shared" si="397"/>
        <v>0</v>
      </c>
      <c r="AL213" s="229">
        <f t="shared" si="397"/>
        <v>0</v>
      </c>
      <c r="AM213" s="229">
        <f t="shared" si="397"/>
        <v>2500</v>
      </c>
      <c r="AN213" s="229">
        <f t="shared" si="397"/>
        <v>4000</v>
      </c>
      <c r="AO213" s="229">
        <f t="shared" si="397"/>
        <v>4500</v>
      </c>
      <c r="AP213" s="229">
        <f t="shared" si="397"/>
        <v>4500</v>
      </c>
      <c r="AQ213" s="229">
        <f t="shared" si="397"/>
        <v>4500</v>
      </c>
      <c r="AR213" s="229">
        <f t="shared" si="397"/>
        <v>4500</v>
      </c>
      <c r="AS213" s="229">
        <f t="shared" si="397"/>
        <v>4500</v>
      </c>
      <c r="AT213" s="229">
        <f t="shared" si="397"/>
        <v>4500</v>
      </c>
      <c r="AU213" s="230"/>
      <c r="AV213" s="231"/>
    </row>
    <row r="214" spans="1:48" ht="15.6">
      <c r="A214" s="193" t="s">
        <v>206</v>
      </c>
      <c r="B214" s="49" t="s">
        <v>49</v>
      </c>
      <c r="C214" s="49" t="s">
        <v>164</v>
      </c>
      <c r="D214" s="50" t="s">
        <v>165</v>
      </c>
      <c r="E214" s="50" t="s">
        <v>164</v>
      </c>
      <c r="F214" s="49">
        <v>2028</v>
      </c>
      <c r="G214" s="51">
        <v>1676</v>
      </c>
      <c r="H214" s="51" t="s">
        <v>166</v>
      </c>
      <c r="I214" s="81"/>
      <c r="J214" s="82"/>
      <c r="K214" s="83"/>
      <c r="L214" s="49">
        <v>0.31</v>
      </c>
      <c r="M214" s="55"/>
      <c r="N214" s="56"/>
      <c r="O214" s="95">
        <f>($E$230*G214*L214)/0.9</f>
        <v>0.22394200162495451</v>
      </c>
      <c r="P214" s="251">
        <f>P217*$O214</f>
        <v>0</v>
      </c>
      <c r="Q214" s="251">
        <f t="shared" ref="Q214:AA214" si="398">Q217*$O214</f>
        <v>0</v>
      </c>
      <c r="R214" s="251">
        <f t="shared" si="398"/>
        <v>0</v>
      </c>
      <c r="S214" s="251">
        <f t="shared" si="398"/>
        <v>0</v>
      </c>
      <c r="T214" s="251">
        <f t="shared" si="398"/>
        <v>0</v>
      </c>
      <c r="U214" s="251">
        <f t="shared" si="398"/>
        <v>783.79700568734074</v>
      </c>
      <c r="V214" s="251">
        <f t="shared" si="398"/>
        <v>1007.7390073122953</v>
      </c>
      <c r="W214" s="251">
        <f t="shared" si="398"/>
        <v>1007.7390073122953</v>
      </c>
      <c r="X214" s="251">
        <f t="shared" si="398"/>
        <v>1007.7390073122953</v>
      </c>
      <c r="Y214" s="251">
        <f t="shared" si="398"/>
        <v>1007.7390073122953</v>
      </c>
      <c r="Z214" s="251">
        <f t="shared" si="398"/>
        <v>1007.7390073122953</v>
      </c>
      <c r="AA214" s="251">
        <f t="shared" si="398"/>
        <v>1007.7390073122953</v>
      </c>
      <c r="AB214" s="227">
        <f>SUM(P214:AA214)</f>
        <v>6830.2310495611118</v>
      </c>
      <c r="AC214" s="83"/>
      <c r="AD214" s="85"/>
      <c r="AE214" s="86"/>
      <c r="AF214" s="49">
        <v>0.31</v>
      </c>
      <c r="AG214" s="55"/>
      <c r="AH214" s="62"/>
      <c r="AI214" s="226">
        <f t="shared" ref="AI214:AT214" si="399">AI217*$AH214</f>
        <v>0</v>
      </c>
      <c r="AJ214" s="226">
        <f t="shared" si="399"/>
        <v>0</v>
      </c>
      <c r="AK214" s="226">
        <f t="shared" si="399"/>
        <v>0</v>
      </c>
      <c r="AL214" s="226">
        <f t="shared" si="399"/>
        <v>0</v>
      </c>
      <c r="AM214" s="226">
        <f t="shared" si="399"/>
        <v>0</v>
      </c>
      <c r="AN214" s="226">
        <f t="shared" si="399"/>
        <v>0</v>
      </c>
      <c r="AO214" s="226">
        <f t="shared" si="399"/>
        <v>0</v>
      </c>
      <c r="AP214" s="226">
        <f t="shared" si="399"/>
        <v>0</v>
      </c>
      <c r="AQ214" s="226">
        <f t="shared" si="399"/>
        <v>0</v>
      </c>
      <c r="AR214" s="226">
        <f t="shared" si="399"/>
        <v>0</v>
      </c>
      <c r="AS214" s="226">
        <f t="shared" si="399"/>
        <v>0</v>
      </c>
      <c r="AT214" s="226">
        <f t="shared" si="399"/>
        <v>0</v>
      </c>
      <c r="AU214" s="227">
        <f>SUM(AI214:AT214)</f>
        <v>0</v>
      </c>
      <c r="AV214" s="228">
        <f>AU214+AB214</f>
        <v>6830.2310495611118</v>
      </c>
    </row>
    <row r="215" spans="1:48" ht="15.6">
      <c r="A215" s="193" t="s">
        <v>206</v>
      </c>
      <c r="B215" s="49" t="s">
        <v>49</v>
      </c>
      <c r="C215" s="49" t="s">
        <v>164</v>
      </c>
      <c r="D215" s="50" t="s">
        <v>165</v>
      </c>
      <c r="E215" s="50" t="s">
        <v>164</v>
      </c>
      <c r="F215" s="49">
        <v>2028</v>
      </c>
      <c r="G215" s="51">
        <v>1676</v>
      </c>
      <c r="H215" s="51" t="s">
        <v>166</v>
      </c>
      <c r="I215" s="81"/>
      <c r="J215" s="82"/>
      <c r="K215" s="83"/>
      <c r="L215" s="49">
        <v>0.31</v>
      </c>
      <c r="M215" s="55"/>
      <c r="N215" s="56"/>
      <c r="O215" s="95">
        <f>($E$230*G215*L215)/0.9</f>
        <v>0.22394200162495451</v>
      </c>
      <c r="P215" s="251">
        <f>P217*$O215</f>
        <v>0</v>
      </c>
      <c r="Q215" s="251">
        <f t="shared" ref="Q215:AA215" si="400">Q217*$O215</f>
        <v>0</v>
      </c>
      <c r="R215" s="251">
        <f t="shared" si="400"/>
        <v>0</v>
      </c>
      <c r="S215" s="251">
        <f t="shared" si="400"/>
        <v>0</v>
      </c>
      <c r="T215" s="251">
        <f t="shared" si="400"/>
        <v>0</v>
      </c>
      <c r="U215" s="251">
        <f t="shared" si="400"/>
        <v>783.79700568734074</v>
      </c>
      <c r="V215" s="251">
        <f t="shared" si="400"/>
        <v>1007.7390073122953</v>
      </c>
      <c r="W215" s="251">
        <f t="shared" si="400"/>
        <v>1007.7390073122953</v>
      </c>
      <c r="X215" s="251">
        <f t="shared" si="400"/>
        <v>1007.7390073122953</v>
      </c>
      <c r="Y215" s="251">
        <f t="shared" si="400"/>
        <v>1007.7390073122953</v>
      </c>
      <c r="Z215" s="251">
        <f t="shared" si="400"/>
        <v>1007.7390073122953</v>
      </c>
      <c r="AA215" s="251">
        <f t="shared" si="400"/>
        <v>1007.7390073122953</v>
      </c>
      <c r="AB215" s="227">
        <f>SUM(P215:AA215)</f>
        <v>6830.2310495611118</v>
      </c>
      <c r="AC215" s="83"/>
      <c r="AD215" s="85"/>
      <c r="AE215" s="86"/>
      <c r="AF215" s="49">
        <v>0.31</v>
      </c>
      <c r="AG215" s="55"/>
      <c r="AH215" s="62"/>
      <c r="AI215" s="226">
        <f t="shared" ref="AI215:AT215" si="401">AI217*$AH215</f>
        <v>0</v>
      </c>
      <c r="AJ215" s="226">
        <f t="shared" si="401"/>
        <v>0</v>
      </c>
      <c r="AK215" s="226">
        <f t="shared" si="401"/>
        <v>0</v>
      </c>
      <c r="AL215" s="226">
        <f t="shared" si="401"/>
        <v>0</v>
      </c>
      <c r="AM215" s="226">
        <f t="shared" si="401"/>
        <v>0</v>
      </c>
      <c r="AN215" s="226">
        <f t="shared" si="401"/>
        <v>0</v>
      </c>
      <c r="AO215" s="226">
        <f t="shared" si="401"/>
        <v>0</v>
      </c>
      <c r="AP215" s="226">
        <f t="shared" si="401"/>
        <v>0</v>
      </c>
      <c r="AQ215" s="226">
        <f t="shared" si="401"/>
        <v>0</v>
      </c>
      <c r="AR215" s="226">
        <f t="shared" si="401"/>
        <v>0</v>
      </c>
      <c r="AS215" s="226">
        <f t="shared" si="401"/>
        <v>0</v>
      </c>
      <c r="AT215" s="226">
        <f t="shared" si="401"/>
        <v>0</v>
      </c>
      <c r="AU215" s="227">
        <f>SUM(AI215:AT215)</f>
        <v>0</v>
      </c>
      <c r="AV215" s="228">
        <f>AU215+AB215</f>
        <v>6830.2310495611118</v>
      </c>
    </row>
    <row r="216" spans="1:48" ht="15.6">
      <c r="A216" s="193" t="s">
        <v>206</v>
      </c>
      <c r="B216" s="49" t="s">
        <v>52</v>
      </c>
      <c r="C216" s="49" t="s">
        <v>164</v>
      </c>
      <c r="D216" s="50" t="s">
        <v>164</v>
      </c>
      <c r="E216" s="50" t="s">
        <v>164</v>
      </c>
      <c r="F216" s="49">
        <v>2028</v>
      </c>
      <c r="G216" s="51">
        <v>175</v>
      </c>
      <c r="H216" s="51" t="s">
        <v>166</v>
      </c>
      <c r="I216" s="81"/>
      <c r="J216" s="82"/>
      <c r="K216" s="83"/>
      <c r="L216" s="49">
        <v>0.39</v>
      </c>
      <c r="M216" s="55"/>
      <c r="N216" s="56"/>
      <c r="O216" s="95">
        <f>($E$230*G216*L216)/0.9</f>
        <v>2.9417279257262192E-2</v>
      </c>
      <c r="P216" s="251">
        <f>P217*$O216</f>
        <v>0</v>
      </c>
      <c r="Q216" s="251">
        <f t="shared" ref="Q216:AA216" si="402">Q217*$O216</f>
        <v>0</v>
      </c>
      <c r="R216" s="251">
        <f t="shared" si="402"/>
        <v>0</v>
      </c>
      <c r="S216" s="251">
        <f t="shared" si="402"/>
        <v>0</v>
      </c>
      <c r="T216" s="251">
        <f t="shared" si="402"/>
        <v>0</v>
      </c>
      <c r="U216" s="251">
        <f t="shared" si="402"/>
        <v>102.96047740041767</v>
      </c>
      <c r="V216" s="251">
        <f t="shared" si="402"/>
        <v>132.37775665767987</v>
      </c>
      <c r="W216" s="251">
        <f t="shared" si="402"/>
        <v>132.37775665767987</v>
      </c>
      <c r="X216" s="251">
        <f t="shared" si="402"/>
        <v>132.37775665767987</v>
      </c>
      <c r="Y216" s="251">
        <f t="shared" si="402"/>
        <v>132.37775665767987</v>
      </c>
      <c r="Z216" s="251">
        <f t="shared" si="402"/>
        <v>132.37775665767987</v>
      </c>
      <c r="AA216" s="251">
        <f t="shared" si="402"/>
        <v>132.37775665767987</v>
      </c>
      <c r="AB216" s="227">
        <f>SUM(P216:AA216)</f>
        <v>897.22701734649672</v>
      </c>
      <c r="AC216" s="83"/>
      <c r="AD216" s="60"/>
      <c r="AE216" s="84"/>
      <c r="AF216" s="49">
        <v>0.39</v>
      </c>
      <c r="AG216" s="55"/>
      <c r="AH216" s="62"/>
      <c r="AI216" s="226">
        <f t="shared" ref="AI216:AT216" si="403">AI217*$AH216*0.66667</f>
        <v>0</v>
      </c>
      <c r="AJ216" s="226">
        <f t="shared" si="403"/>
        <v>0</v>
      </c>
      <c r="AK216" s="226">
        <f t="shared" si="403"/>
        <v>0</v>
      </c>
      <c r="AL216" s="226">
        <f t="shared" si="403"/>
        <v>0</v>
      </c>
      <c r="AM216" s="226">
        <f t="shared" si="403"/>
        <v>0</v>
      </c>
      <c r="AN216" s="226">
        <f t="shared" si="403"/>
        <v>0</v>
      </c>
      <c r="AO216" s="226">
        <f t="shared" si="403"/>
        <v>0</v>
      </c>
      <c r="AP216" s="226">
        <f t="shared" si="403"/>
        <v>0</v>
      </c>
      <c r="AQ216" s="226">
        <f t="shared" si="403"/>
        <v>0</v>
      </c>
      <c r="AR216" s="226">
        <f t="shared" si="403"/>
        <v>0</v>
      </c>
      <c r="AS216" s="226">
        <f t="shared" si="403"/>
        <v>0</v>
      </c>
      <c r="AT216" s="226">
        <f t="shared" si="403"/>
        <v>0</v>
      </c>
      <c r="AU216" s="227">
        <f>SUM(AI216:AT216)</f>
        <v>0</v>
      </c>
      <c r="AV216" s="228">
        <f>AU216+AB216</f>
        <v>897.22701734649672</v>
      </c>
    </row>
    <row r="217" spans="1:48" ht="30">
      <c r="A217" s="64" t="s">
        <v>207</v>
      </c>
      <c r="B217" s="65"/>
      <c r="C217" s="65" t="s">
        <v>57</v>
      </c>
      <c r="D217" s="66">
        <v>1</v>
      </c>
      <c r="E217" s="67"/>
      <c r="F217" s="65"/>
      <c r="G217" s="68"/>
      <c r="H217" s="68"/>
      <c r="I217" s="69"/>
      <c r="J217" s="70"/>
      <c r="K217" s="71"/>
      <c r="L217" s="65"/>
      <c r="M217" s="66"/>
      <c r="N217" s="72"/>
      <c r="O217" s="73" t="s">
        <v>58</v>
      </c>
      <c r="P217" s="229">
        <v>0</v>
      </c>
      <c r="Q217" s="229">
        <v>0</v>
      </c>
      <c r="R217" s="229">
        <v>0</v>
      </c>
      <c r="S217" s="229">
        <v>0</v>
      </c>
      <c r="T217" s="229">
        <v>0</v>
      </c>
      <c r="U217" s="229">
        <v>3500</v>
      </c>
      <c r="V217" s="229">
        <v>4500</v>
      </c>
      <c r="W217" s="229">
        <v>4500</v>
      </c>
      <c r="X217" s="229">
        <v>4500</v>
      </c>
      <c r="Y217" s="229">
        <v>4500</v>
      </c>
      <c r="Z217" s="229">
        <v>4500</v>
      </c>
      <c r="AA217" s="229">
        <v>4500</v>
      </c>
      <c r="AB217" s="230"/>
      <c r="AC217" s="71"/>
      <c r="AD217" s="76"/>
      <c r="AE217" s="76"/>
      <c r="AF217" s="65"/>
      <c r="AG217" s="66"/>
      <c r="AH217" s="77"/>
      <c r="AI217" s="229">
        <f t="shared" ref="AI217:AT217" si="404">P217</f>
        <v>0</v>
      </c>
      <c r="AJ217" s="229">
        <f t="shared" si="404"/>
        <v>0</v>
      </c>
      <c r="AK217" s="229">
        <f t="shared" si="404"/>
        <v>0</v>
      </c>
      <c r="AL217" s="229">
        <f t="shared" si="404"/>
        <v>0</v>
      </c>
      <c r="AM217" s="229">
        <f t="shared" si="404"/>
        <v>0</v>
      </c>
      <c r="AN217" s="229">
        <f t="shared" si="404"/>
        <v>3500</v>
      </c>
      <c r="AO217" s="229">
        <f t="shared" si="404"/>
        <v>4500</v>
      </c>
      <c r="AP217" s="229">
        <f t="shared" si="404"/>
        <v>4500</v>
      </c>
      <c r="AQ217" s="229">
        <f t="shared" si="404"/>
        <v>4500</v>
      </c>
      <c r="AR217" s="229">
        <f t="shared" si="404"/>
        <v>4500</v>
      </c>
      <c r="AS217" s="229">
        <f t="shared" si="404"/>
        <v>4500</v>
      </c>
      <c r="AT217" s="229">
        <f t="shared" si="404"/>
        <v>4500</v>
      </c>
      <c r="AU217" s="230"/>
      <c r="AV217" s="231"/>
    </row>
    <row r="218" spans="1:48" ht="15.6">
      <c r="A218" s="194" t="s">
        <v>208</v>
      </c>
      <c r="B218" s="49" t="s">
        <v>49</v>
      </c>
      <c r="C218" s="49" t="s">
        <v>164</v>
      </c>
      <c r="D218" s="50" t="s">
        <v>165</v>
      </c>
      <c r="E218" s="50" t="s">
        <v>164</v>
      </c>
      <c r="F218" s="49">
        <v>2029</v>
      </c>
      <c r="G218" s="51">
        <v>1676</v>
      </c>
      <c r="H218" s="51" t="s">
        <v>166</v>
      </c>
      <c r="I218" s="81"/>
      <c r="J218" s="82"/>
      <c r="K218" s="83"/>
      <c r="L218" s="49">
        <v>0.31</v>
      </c>
      <c r="M218" s="55"/>
      <c r="N218" s="56"/>
      <c r="O218" s="95">
        <f>($E$230*G218*L218)/0.9</f>
        <v>0.22394200162495451</v>
      </c>
      <c r="P218" s="251">
        <f>P221*$O218</f>
        <v>0</v>
      </c>
      <c r="Q218" s="251">
        <f t="shared" ref="Q218:AA218" si="405">Q221*$O218</f>
        <v>0</v>
      </c>
      <c r="R218" s="251">
        <f t="shared" si="405"/>
        <v>0</v>
      </c>
      <c r="S218" s="251">
        <f t="shared" si="405"/>
        <v>0</v>
      </c>
      <c r="T218" s="251">
        <f t="shared" si="405"/>
        <v>0</v>
      </c>
      <c r="U218" s="251">
        <f t="shared" si="405"/>
        <v>0</v>
      </c>
      <c r="V218" s="251">
        <f t="shared" si="405"/>
        <v>895.76800649981806</v>
      </c>
      <c r="W218" s="251">
        <f t="shared" si="405"/>
        <v>1007.7390073122953</v>
      </c>
      <c r="X218" s="251">
        <f t="shared" si="405"/>
        <v>1007.7390073122953</v>
      </c>
      <c r="Y218" s="251">
        <f t="shared" si="405"/>
        <v>1007.7390073122953</v>
      </c>
      <c r="Z218" s="251">
        <f t="shared" si="405"/>
        <v>1007.7390073122953</v>
      </c>
      <c r="AA218" s="251">
        <f t="shared" si="405"/>
        <v>1007.7390073122953</v>
      </c>
      <c r="AB218" s="227">
        <f>SUM(P218:AA218)</f>
        <v>5934.4630430612942</v>
      </c>
      <c r="AC218" s="83"/>
      <c r="AD218" s="85"/>
      <c r="AE218" s="86"/>
      <c r="AF218" s="49">
        <v>0.31</v>
      </c>
      <c r="AG218" s="55"/>
      <c r="AH218" s="62"/>
      <c r="AI218" s="226">
        <f t="shared" ref="AI218:AT218" si="406">AI221*$AH218</f>
        <v>0</v>
      </c>
      <c r="AJ218" s="226">
        <f t="shared" si="406"/>
        <v>0</v>
      </c>
      <c r="AK218" s="226">
        <f t="shared" si="406"/>
        <v>0</v>
      </c>
      <c r="AL218" s="226">
        <f t="shared" si="406"/>
        <v>0</v>
      </c>
      <c r="AM218" s="226">
        <f t="shared" si="406"/>
        <v>0</v>
      </c>
      <c r="AN218" s="226">
        <f t="shared" si="406"/>
        <v>0</v>
      </c>
      <c r="AO218" s="226">
        <f t="shared" si="406"/>
        <v>0</v>
      </c>
      <c r="AP218" s="226">
        <f t="shared" si="406"/>
        <v>0</v>
      </c>
      <c r="AQ218" s="226">
        <f t="shared" si="406"/>
        <v>0</v>
      </c>
      <c r="AR218" s="226">
        <f t="shared" si="406"/>
        <v>0</v>
      </c>
      <c r="AS218" s="226">
        <f t="shared" si="406"/>
        <v>0</v>
      </c>
      <c r="AT218" s="226">
        <f t="shared" si="406"/>
        <v>0</v>
      </c>
      <c r="AU218" s="227">
        <f>SUM(AI218:AT218)</f>
        <v>0</v>
      </c>
      <c r="AV218" s="228">
        <f>AU218+AB218</f>
        <v>5934.4630430612942</v>
      </c>
    </row>
    <row r="219" spans="1:48" ht="15.6">
      <c r="A219" s="194" t="s">
        <v>208</v>
      </c>
      <c r="B219" s="49" t="s">
        <v>49</v>
      </c>
      <c r="C219" s="49" t="s">
        <v>164</v>
      </c>
      <c r="D219" s="50" t="s">
        <v>165</v>
      </c>
      <c r="E219" s="50" t="s">
        <v>164</v>
      </c>
      <c r="F219" s="49">
        <v>2029</v>
      </c>
      <c r="G219" s="51">
        <v>1676</v>
      </c>
      <c r="H219" s="51" t="s">
        <v>166</v>
      </c>
      <c r="I219" s="81"/>
      <c r="J219" s="82"/>
      <c r="K219" s="83"/>
      <c r="L219" s="49">
        <v>0.31</v>
      </c>
      <c r="M219" s="55"/>
      <c r="N219" s="56"/>
      <c r="O219" s="95">
        <f>($E$230*G219*L219)/0.9</f>
        <v>0.22394200162495451</v>
      </c>
      <c r="P219" s="251">
        <f>P221*$O219</f>
        <v>0</v>
      </c>
      <c r="Q219" s="251">
        <f t="shared" ref="Q219:AA219" si="407">Q221*$O219</f>
        <v>0</v>
      </c>
      <c r="R219" s="251">
        <f t="shared" si="407"/>
        <v>0</v>
      </c>
      <c r="S219" s="251">
        <f t="shared" si="407"/>
        <v>0</v>
      </c>
      <c r="T219" s="251">
        <f t="shared" si="407"/>
        <v>0</v>
      </c>
      <c r="U219" s="251">
        <f t="shared" si="407"/>
        <v>0</v>
      </c>
      <c r="V219" s="251">
        <f t="shared" si="407"/>
        <v>895.76800649981806</v>
      </c>
      <c r="W219" s="251">
        <f t="shared" si="407"/>
        <v>1007.7390073122953</v>
      </c>
      <c r="X219" s="251">
        <f t="shared" si="407"/>
        <v>1007.7390073122953</v>
      </c>
      <c r="Y219" s="251">
        <f t="shared" si="407"/>
        <v>1007.7390073122953</v>
      </c>
      <c r="Z219" s="251">
        <f t="shared" si="407"/>
        <v>1007.7390073122953</v>
      </c>
      <c r="AA219" s="251">
        <f t="shared" si="407"/>
        <v>1007.7390073122953</v>
      </c>
      <c r="AB219" s="227">
        <f>SUM(P219:AA219)</f>
        <v>5934.4630430612942</v>
      </c>
      <c r="AC219" s="83"/>
      <c r="AD219" s="85"/>
      <c r="AE219" s="86"/>
      <c r="AF219" s="49">
        <v>0.31</v>
      </c>
      <c r="AG219" s="55"/>
      <c r="AH219" s="62"/>
      <c r="AI219" s="226">
        <f t="shared" ref="AI219:AT219" si="408">AI221*$AH219</f>
        <v>0</v>
      </c>
      <c r="AJ219" s="226">
        <f t="shared" si="408"/>
        <v>0</v>
      </c>
      <c r="AK219" s="226">
        <f t="shared" si="408"/>
        <v>0</v>
      </c>
      <c r="AL219" s="226">
        <f t="shared" si="408"/>
        <v>0</v>
      </c>
      <c r="AM219" s="226">
        <f t="shared" si="408"/>
        <v>0</v>
      </c>
      <c r="AN219" s="226">
        <f t="shared" si="408"/>
        <v>0</v>
      </c>
      <c r="AO219" s="226">
        <f t="shared" si="408"/>
        <v>0</v>
      </c>
      <c r="AP219" s="226">
        <f t="shared" si="408"/>
        <v>0</v>
      </c>
      <c r="AQ219" s="226">
        <f t="shared" si="408"/>
        <v>0</v>
      </c>
      <c r="AR219" s="226">
        <f t="shared" si="408"/>
        <v>0</v>
      </c>
      <c r="AS219" s="226">
        <f t="shared" si="408"/>
        <v>0</v>
      </c>
      <c r="AT219" s="226">
        <f t="shared" si="408"/>
        <v>0</v>
      </c>
      <c r="AU219" s="227">
        <f>SUM(AI219:AT219)</f>
        <v>0</v>
      </c>
      <c r="AV219" s="228">
        <f>AU219+AB219</f>
        <v>5934.4630430612942</v>
      </c>
    </row>
    <row r="220" spans="1:48" ht="15.6">
      <c r="A220" s="194" t="s">
        <v>208</v>
      </c>
      <c r="B220" s="49" t="s">
        <v>52</v>
      </c>
      <c r="C220" s="49" t="s">
        <v>164</v>
      </c>
      <c r="D220" s="50" t="s">
        <v>164</v>
      </c>
      <c r="E220" s="50" t="s">
        <v>164</v>
      </c>
      <c r="F220" s="49">
        <v>2029</v>
      </c>
      <c r="G220" s="51">
        <v>175</v>
      </c>
      <c r="H220" s="51" t="s">
        <v>166</v>
      </c>
      <c r="I220" s="81"/>
      <c r="J220" s="82"/>
      <c r="K220" s="83"/>
      <c r="L220" s="49">
        <v>0.39</v>
      </c>
      <c r="M220" s="55"/>
      <c r="N220" s="56"/>
      <c r="O220" s="95">
        <f>($E$230*G220*L220)/0.9</f>
        <v>2.9417279257262192E-2</v>
      </c>
      <c r="P220" s="251">
        <f>P221*$O220</f>
        <v>0</v>
      </c>
      <c r="Q220" s="251">
        <f t="shared" ref="Q220:AA220" si="409">Q221*$O220</f>
        <v>0</v>
      </c>
      <c r="R220" s="251">
        <f t="shared" si="409"/>
        <v>0</v>
      </c>
      <c r="S220" s="251">
        <f t="shared" si="409"/>
        <v>0</v>
      </c>
      <c r="T220" s="251">
        <f t="shared" si="409"/>
        <v>0</v>
      </c>
      <c r="U220" s="251">
        <f t="shared" si="409"/>
        <v>0</v>
      </c>
      <c r="V220" s="251">
        <f t="shared" si="409"/>
        <v>117.66911702904876</v>
      </c>
      <c r="W220" s="251">
        <f t="shared" si="409"/>
        <v>132.37775665767987</v>
      </c>
      <c r="X220" s="251">
        <f t="shared" si="409"/>
        <v>132.37775665767987</v>
      </c>
      <c r="Y220" s="251">
        <f t="shared" si="409"/>
        <v>132.37775665767987</v>
      </c>
      <c r="Z220" s="251">
        <f t="shared" si="409"/>
        <v>132.37775665767987</v>
      </c>
      <c r="AA220" s="251">
        <f t="shared" si="409"/>
        <v>132.37775665767987</v>
      </c>
      <c r="AB220" s="227">
        <f>SUM(P220:AA220)</f>
        <v>779.557900317448</v>
      </c>
      <c r="AC220" s="83"/>
      <c r="AD220" s="60"/>
      <c r="AE220" s="84"/>
      <c r="AF220" s="49">
        <v>0.39</v>
      </c>
      <c r="AG220" s="55"/>
      <c r="AH220" s="62"/>
      <c r="AI220" s="226">
        <f t="shared" ref="AI220:AT220" si="410">AI221*$AH220*0.667</f>
        <v>0</v>
      </c>
      <c r="AJ220" s="226">
        <f t="shared" si="410"/>
        <v>0</v>
      </c>
      <c r="AK220" s="226">
        <f t="shared" si="410"/>
        <v>0</v>
      </c>
      <c r="AL220" s="226">
        <f t="shared" si="410"/>
        <v>0</v>
      </c>
      <c r="AM220" s="226">
        <f t="shared" si="410"/>
        <v>0</v>
      </c>
      <c r="AN220" s="226">
        <f t="shared" si="410"/>
        <v>0</v>
      </c>
      <c r="AO220" s="226">
        <f t="shared" si="410"/>
        <v>0</v>
      </c>
      <c r="AP220" s="226">
        <f t="shared" si="410"/>
        <v>0</v>
      </c>
      <c r="AQ220" s="226">
        <f t="shared" si="410"/>
        <v>0</v>
      </c>
      <c r="AR220" s="226">
        <f t="shared" si="410"/>
        <v>0</v>
      </c>
      <c r="AS220" s="226">
        <f t="shared" si="410"/>
        <v>0</v>
      </c>
      <c r="AT220" s="226">
        <f t="shared" si="410"/>
        <v>0</v>
      </c>
      <c r="AU220" s="227">
        <f>SUM(AI220:AT220)</f>
        <v>0</v>
      </c>
      <c r="AV220" s="228">
        <f>AU220+AB220</f>
        <v>779.557900317448</v>
      </c>
    </row>
    <row r="221" spans="1:48" ht="30.6" thickBot="1">
      <c r="A221" s="96" t="s">
        <v>209</v>
      </c>
      <c r="B221" s="97"/>
      <c r="C221" s="97" t="s">
        <v>57</v>
      </c>
      <c r="D221" s="98">
        <v>1</v>
      </c>
      <c r="E221" s="99"/>
      <c r="F221" s="97"/>
      <c r="G221" s="100"/>
      <c r="H221" s="100"/>
      <c r="I221" s="101"/>
      <c r="J221" s="102"/>
      <c r="K221" s="103"/>
      <c r="L221" s="97"/>
      <c r="M221" s="98"/>
      <c r="N221" s="104"/>
      <c r="O221" s="73" t="s">
        <v>58</v>
      </c>
      <c r="P221" s="236">
        <v>0</v>
      </c>
      <c r="Q221" s="236">
        <v>0</v>
      </c>
      <c r="R221" s="236">
        <v>0</v>
      </c>
      <c r="S221" s="236">
        <v>0</v>
      </c>
      <c r="T221" s="236">
        <v>0</v>
      </c>
      <c r="U221" s="236">
        <v>0</v>
      </c>
      <c r="V221" s="236">
        <v>4000</v>
      </c>
      <c r="W221" s="236">
        <v>4500</v>
      </c>
      <c r="X221" s="236">
        <v>4500</v>
      </c>
      <c r="Y221" s="236">
        <v>4500</v>
      </c>
      <c r="Z221" s="236">
        <v>4500</v>
      </c>
      <c r="AA221" s="236">
        <v>4500</v>
      </c>
      <c r="AB221" s="239"/>
      <c r="AC221" s="103"/>
      <c r="AD221" s="107"/>
      <c r="AE221" s="107"/>
      <c r="AF221" s="97"/>
      <c r="AG221" s="98"/>
      <c r="AH221" s="108"/>
      <c r="AI221" s="229">
        <f t="shared" ref="AI221:AT221" si="411">P221</f>
        <v>0</v>
      </c>
      <c r="AJ221" s="229">
        <f t="shared" si="411"/>
        <v>0</v>
      </c>
      <c r="AK221" s="229">
        <f t="shared" si="411"/>
        <v>0</v>
      </c>
      <c r="AL221" s="229">
        <f t="shared" si="411"/>
        <v>0</v>
      </c>
      <c r="AM221" s="229">
        <f t="shared" si="411"/>
        <v>0</v>
      </c>
      <c r="AN221" s="229">
        <f t="shared" si="411"/>
        <v>0</v>
      </c>
      <c r="AO221" s="229">
        <f t="shared" si="411"/>
        <v>4000</v>
      </c>
      <c r="AP221" s="229">
        <f t="shared" si="411"/>
        <v>4500</v>
      </c>
      <c r="AQ221" s="229">
        <f t="shared" si="411"/>
        <v>4500</v>
      </c>
      <c r="AR221" s="229">
        <f t="shared" si="411"/>
        <v>4500</v>
      </c>
      <c r="AS221" s="229">
        <f t="shared" si="411"/>
        <v>4500</v>
      </c>
      <c r="AT221" s="229">
        <f t="shared" si="411"/>
        <v>4500</v>
      </c>
      <c r="AU221" s="239"/>
      <c r="AV221" s="240"/>
    </row>
    <row r="222" spans="1:48" ht="16.149999999999999" thickBot="1">
      <c r="A222" s="253"/>
      <c r="B222" s="254"/>
      <c r="C222" s="254"/>
      <c r="D222" s="255"/>
      <c r="E222" s="256"/>
      <c r="F222" s="254"/>
      <c r="G222" s="257"/>
      <c r="H222" s="257"/>
      <c r="I222" s="258"/>
      <c r="J222" s="259"/>
      <c r="K222" s="260"/>
      <c r="L222" s="261"/>
      <c r="M222" s="262"/>
      <c r="N222" s="260"/>
      <c r="O222" s="263"/>
      <c r="P222" s="264"/>
      <c r="Q222" s="264"/>
      <c r="R222" s="264"/>
      <c r="S222" s="264"/>
      <c r="T222" s="264"/>
      <c r="U222" s="264"/>
      <c r="V222" s="264"/>
      <c r="W222" s="264"/>
      <c r="X222" s="264"/>
      <c r="Y222" s="264"/>
      <c r="Z222" s="264"/>
      <c r="AA222" s="264"/>
      <c r="AB222" s="265"/>
      <c r="AC222" s="260"/>
      <c r="AD222" s="266"/>
      <c r="AE222" s="266"/>
      <c r="AF222" s="261"/>
      <c r="AG222" s="262"/>
      <c r="AH222" s="267"/>
      <c r="AI222" s="264"/>
      <c r="AJ222" s="268"/>
      <c r="AK222" s="268"/>
      <c r="AL222" s="268"/>
      <c r="AM222" s="268"/>
      <c r="AN222" s="268"/>
      <c r="AO222" s="268"/>
      <c r="AP222" s="268"/>
      <c r="AQ222" s="268"/>
      <c r="AR222" s="268"/>
      <c r="AS222" s="268"/>
      <c r="AT222" s="268"/>
      <c r="AU222" s="269"/>
      <c r="AV222" s="270"/>
    </row>
    <row r="223" spans="1:48" ht="16.149999999999999" thickBot="1">
      <c r="A223" s="124" t="s">
        <v>177</v>
      </c>
      <c r="B223" s="125"/>
      <c r="C223" s="125"/>
      <c r="D223" s="126"/>
      <c r="E223" s="127"/>
      <c r="F223" s="125"/>
      <c r="G223" s="128"/>
      <c r="H223" s="128"/>
      <c r="I223" s="129"/>
      <c r="J223" s="130"/>
      <c r="K223" s="271"/>
      <c r="L223" s="272"/>
      <c r="M223" s="272"/>
      <c r="N223" s="272"/>
      <c r="O223" s="272"/>
      <c r="P223" s="272">
        <f>SUM(P3:P6,P8:P11,P13:P16,P18:P21,P23:P26,P28:P31,P33:P36,P38:P41,P43:P46,P48:P51,P53:P56,P58:P61,P63:P66,P68:P70,P72:P75,P77:P79,P81:P84,P86:P88,P90:P93,P95:P97,P99:P102,P104:P107,P109:P112,P114:P117,P119:P122,P124:P127,P129:P132,P134:P137,P139:P142,P144:P147,P149:P152,P154:P157,P159:P162,P164:P167,P169:P172,P174:P179,P181:P186,P188:P193,P195:P200,P202:P204,P206:P208,P210:P212,P214:P216,P218:P220)</f>
        <v>358717.10801667185</v>
      </c>
      <c r="Q223" s="272">
        <f t="shared" ref="Q223:AA223" si="412">SUM(Q3:Q6,Q8:Q11,Q13:Q16,Q18:Q21,Q23:Q26,Q28:Q31,Q33:Q36,Q38:Q41,Q43:Q46,Q48:Q51,Q53:Q56,Q58:Q61,Q63:Q66,Q68:Q70,Q72:Q75,Q77:Q79,Q81:Q84,Q86:Q88,Q90:Q93,Q95:Q97,Q99:Q102,Q104:Q107,Q109:Q112,Q114:Q117,Q119:Q122,Q124:Q127,Q129:Q132,Q134:Q137,Q139:Q142,Q144:Q147,Q149:Q152,Q154:Q157,Q159:Q162,Q164:Q167,Q169:Q172,Q174:Q179,Q181:Q186,Q188:Q193,Q195:Q200,Q202:Q204,Q206:Q208,Q210:Q212,Q214:Q216,Q218:Q220)</f>
        <v>336322.19062227255</v>
      </c>
      <c r="R223" s="272">
        <f t="shared" si="412"/>
        <v>309999.1231528279</v>
      </c>
      <c r="S223" s="272">
        <f t="shared" si="412"/>
        <v>287857.97746832645</v>
      </c>
      <c r="T223" s="272">
        <f t="shared" si="412"/>
        <v>274754.59911147173</v>
      </c>
      <c r="U223" s="272">
        <f t="shared" si="412"/>
        <v>283392.2775354968</v>
      </c>
      <c r="V223" s="272">
        <f t="shared" si="412"/>
        <v>223470.84014839234</v>
      </c>
      <c r="W223" s="272">
        <f t="shared" si="412"/>
        <v>180503.00558401502</v>
      </c>
      <c r="X223" s="272">
        <f t="shared" si="412"/>
        <v>157869.41869521668</v>
      </c>
      <c r="Y223" s="272">
        <f t="shared" si="412"/>
        <v>148252.86624904917</v>
      </c>
      <c r="Z223" s="272">
        <f t="shared" si="412"/>
        <v>146415.4359419765</v>
      </c>
      <c r="AA223" s="272">
        <f t="shared" si="412"/>
        <v>146415.4359419765</v>
      </c>
      <c r="AB223" s="273">
        <f>SUM(AB3:AB221)</f>
        <v>2853970.2784676901</v>
      </c>
      <c r="AC223" s="272"/>
      <c r="AD223" s="272"/>
      <c r="AE223" s="272"/>
      <c r="AF223" s="272"/>
      <c r="AG223" s="272"/>
      <c r="AH223" s="274"/>
      <c r="AI223" s="272">
        <f>SUM(AI3:AI6,AI8:AI11,AI13:AI16,AI18:AI21,AI23:AI26,AI28:AI31,AI33:AI36,AI38:AI41,AI43:AI46,AI48:AI51,AI53:AI56,AI58:AI61,AI63:AI66,AI68:AI70,AI72:AI75,AI77:AI79,AI81:AI84,AI86:AI88,AI90:AI93,AI95:AI97,AI99:AI102,AI104:AI107,AI109:AI112,AI114:AI117,AI119:AI122,AI124:AI127,AI129:AI132,AI134:AI137,AI139:AI142,AI144:AI147,AI149:AI152,AI154:AI157,AI159:AI162,AI164:AI167,AI169:AI172,AI174:AI179,AI181:AI186,AI188:AI193,AI195:AI200,AI202:AI204,AI206:AI208,AI210:AI212,AI214:AI216,AI218:AI220)</f>
        <v>5260.7824757476437</v>
      </c>
      <c r="AJ223" s="133">
        <f t="shared" ref="AJ223:AT223" si="413">SUM(AJ3:AJ6,AJ8:AJ11,AJ13:AJ16,AJ18:AJ21,AJ23:AJ26,AJ28:AJ31,AJ33:AJ36,AJ38:AJ41,AJ43:AJ46,AJ48:AJ51,AJ53:AJ56,AJ58:AJ61,AJ63:AJ66,AJ68:AJ70,AJ72:AJ75,AJ77:AJ79,AJ81:AJ84,AJ86:AJ88,AJ90:AJ93,AJ95:AJ97,AJ99:AJ102,AJ104:AJ107,AJ109:AJ112,AJ114:AJ117,AJ119:AJ122,AJ124:AJ127,AJ129:AJ132,AJ134:AJ137,AJ139:AJ142,AJ144:AJ147,AJ149:AJ152,AJ154:AJ157,AJ159:AJ162,AJ164:AJ167,AJ169:AJ172,AJ174:AJ179,AJ181:AJ186,AJ188:AJ193,AJ195:AJ200,AJ202:AJ204,AJ206:AJ208,AJ210:AJ212,AJ214:AJ216,AJ218:AJ220)</f>
        <v>4943.9132186266979</v>
      </c>
      <c r="AK223" s="133">
        <f t="shared" si="413"/>
        <v>4534.6586754768341</v>
      </c>
      <c r="AL223" s="133">
        <f t="shared" si="413"/>
        <v>3900.7732586131942</v>
      </c>
      <c r="AM223" s="133">
        <f t="shared" si="413"/>
        <v>3757.6401480964778</v>
      </c>
      <c r="AN223" s="133">
        <f t="shared" si="413"/>
        <v>4124.8936317372718</v>
      </c>
      <c r="AO223" s="133">
        <f t="shared" si="413"/>
        <v>3324.5317069460671</v>
      </c>
      <c r="AP223" s="133">
        <f t="shared" si="413"/>
        <v>2769.2209931174607</v>
      </c>
      <c r="AQ223" s="133">
        <f t="shared" si="413"/>
        <v>2436.9073222213592</v>
      </c>
      <c r="AR223" s="133">
        <f t="shared" si="413"/>
        <v>2181.8347126368021</v>
      </c>
      <c r="AS223" s="133">
        <f t="shared" si="413"/>
        <v>2140.721240535127</v>
      </c>
      <c r="AT223" s="133">
        <f t="shared" si="413"/>
        <v>2140.721240535127</v>
      </c>
      <c r="AU223" s="138">
        <f>SUM(AU3:AU221)</f>
        <v>41516.598624290062</v>
      </c>
      <c r="AV223" s="139">
        <f>SUM(AV3:AV221)</f>
        <v>2895486.8770919829</v>
      </c>
    </row>
    <row r="224" spans="1:48" ht="15.6">
      <c r="A224" s="140" t="s">
        <v>178</v>
      </c>
      <c r="B224" s="49"/>
      <c r="C224" s="50"/>
      <c r="D224" s="50"/>
      <c r="E224" s="50"/>
      <c r="F224" s="49"/>
      <c r="G224" s="51"/>
      <c r="H224" s="51"/>
      <c r="I224" s="52"/>
      <c r="J224" s="52"/>
      <c r="K224" s="56"/>
      <c r="L224" s="49"/>
      <c r="M224" s="55"/>
      <c r="N224" s="56"/>
      <c r="O224" s="141"/>
      <c r="P224" s="226">
        <f>P221+P217+P213+P209+P205+P113+P108+P103+P98+P94+P89+P85+P80+P76+P71+P67+P62+P57+P52+P47+P42+P37+P32+P27+P22+P17+P12+P7</f>
        <v>31000</v>
      </c>
      <c r="Q224" s="226">
        <f>Q221+Q217+Q213+Q209+Q205+Q113+Q108+Q103+Q98+Q94+Q89+Q85+Q80+Q76+Q71+Q67+Q62+Q57+Q52+Q47+Q42+Q37+Q32+Q27+Q22+Q17+Q12+Q7</f>
        <v>31000</v>
      </c>
      <c r="R224" s="226">
        <f>R221+R217+R213+R209+R205+R113+R108+R103+R98+R94+R89+R85+R80+R76+R71+R67+R62+R57+R52+R47+R42+R37+R32+R27+R22+R17+R12+R7</f>
        <v>30500</v>
      </c>
      <c r="S224" s="226">
        <f t="shared" ref="S224:AA224" si="414">S221+S217+S213+S209+S205+S113+S108+S103+S98+S94+S89+S85+S80+S76+S71+S67+S62+S57+S52+S47+S42+S37+S32+S27+S22+S17+S12+S7+S158+S168</f>
        <v>33500</v>
      </c>
      <c r="T224" s="226">
        <f t="shared" si="414"/>
        <v>38000</v>
      </c>
      <c r="U224" s="226">
        <f t="shared" si="414"/>
        <v>52000</v>
      </c>
      <c r="V224" s="226">
        <f t="shared" si="414"/>
        <v>55000</v>
      </c>
      <c r="W224" s="226">
        <f t="shared" si="414"/>
        <v>55000</v>
      </c>
      <c r="X224" s="226">
        <f t="shared" si="414"/>
        <v>55000</v>
      </c>
      <c r="Y224" s="226">
        <f t="shared" si="414"/>
        <v>55000</v>
      </c>
      <c r="Z224" s="226">
        <f t="shared" si="414"/>
        <v>55000</v>
      </c>
      <c r="AA224" s="226">
        <f t="shared" si="414"/>
        <v>55000</v>
      </c>
      <c r="AB224" s="244"/>
      <c r="AC224" s="56"/>
      <c r="AD224" s="91"/>
      <c r="AE224" s="144"/>
      <c r="AF224" s="49"/>
      <c r="AG224" s="55"/>
      <c r="AH224" s="62"/>
      <c r="AI224" s="226">
        <f>AI221+AI217+AI213+AI209+AI205+AI113+AI108+AI103+AI98+AI94+AI89+AI85+AI80+AI76+AI71+AI67+AI62+AI57+AI52+AI47+AI42+AI37+AI32+AI27+AI22+AI17+AI12+AI7</f>
        <v>31000</v>
      </c>
      <c r="AJ224" s="226">
        <f>AJ221+AJ217+AJ213+AJ209+AJ205+AJ113+AJ108+AJ103+AJ98+AJ94+AJ89+AJ85+AJ80+AJ76+AJ71+AJ67+AJ62+AJ57+AJ52+AJ47+AJ42+AJ37+AJ32+AJ27+AJ22+AJ17+AJ12+AJ7</f>
        <v>31000</v>
      </c>
      <c r="AK224" s="226">
        <f>AK221+AK217+AK213+AK209+AK205+AK113+AK108+AK103+AK98+AK94+AK89+AK85+AK80+AK76+AK71+AK67+AK62+AK57+AK52+AK47+AK42+AK37+AK32+AK27+AK22+AK17+AK12+AK7</f>
        <v>30500</v>
      </c>
      <c r="AL224" s="226">
        <f t="shared" ref="AL224:AT224" si="415">AL221+AL217+AL213+AL209+AL205+AL113+AL108+AL103+AL98+AL94+AL89+AL85+AL80+AL76+AL71+AL67+AL62+AL57+AL52+AL47+AL42+AL37+AL32+AL27+AL22+AL17+AL12+AL7+AL158+AL168</f>
        <v>33500</v>
      </c>
      <c r="AM224" s="226">
        <f t="shared" si="415"/>
        <v>38000</v>
      </c>
      <c r="AN224" s="226">
        <f t="shared" si="415"/>
        <v>52000</v>
      </c>
      <c r="AO224" s="226">
        <f t="shared" si="415"/>
        <v>55000</v>
      </c>
      <c r="AP224" s="226">
        <f t="shared" si="415"/>
        <v>55000</v>
      </c>
      <c r="AQ224" s="226">
        <f t="shared" si="415"/>
        <v>55000</v>
      </c>
      <c r="AR224" s="226">
        <f t="shared" si="415"/>
        <v>55000</v>
      </c>
      <c r="AS224" s="226">
        <f t="shared" si="415"/>
        <v>55000</v>
      </c>
      <c r="AT224" s="226">
        <f t="shared" si="415"/>
        <v>55000</v>
      </c>
      <c r="AU224" s="244"/>
      <c r="AV224" s="244"/>
    </row>
    <row r="225" spans="1:48" ht="15.6">
      <c r="A225" s="140" t="s">
        <v>179</v>
      </c>
      <c r="B225" s="49"/>
      <c r="C225" s="50"/>
      <c r="D225" s="50"/>
      <c r="E225" s="50"/>
      <c r="F225" s="49"/>
      <c r="G225" s="51"/>
      <c r="H225" s="51"/>
      <c r="I225" s="52"/>
      <c r="J225" s="52"/>
      <c r="K225" s="56"/>
      <c r="L225" s="49"/>
      <c r="M225" s="55"/>
      <c r="N225" s="56"/>
      <c r="O225" s="141"/>
      <c r="P225" s="226">
        <f>P201+P194+P187+P180+P153+P148+P143+P138+P133+P128+P123+P118+P158+P163</f>
        <v>17000</v>
      </c>
      <c r="Q225" s="226">
        <f>Q201+Q194+Q187+Q180+Q153+Q148+Q143+Q138+Q133+Q128+Q123+Q118+Q173+Q168+Q163+Q158</f>
        <v>17000</v>
      </c>
      <c r="R225" s="226">
        <f>R201+R194+R168+R173+R180+R187+R153+R148+R143+R138+R133+R128+R123+R118+R158</f>
        <v>17500</v>
      </c>
      <c r="S225" s="226">
        <f t="shared" ref="S225:AA225" si="416">S201+S194+S187+S180+S153+S148+S143+S138+S133+S128+S123+S118</f>
        <v>17000</v>
      </c>
      <c r="T225" s="226">
        <f t="shared" si="416"/>
        <v>17000</v>
      </c>
      <c r="U225" s="226">
        <f t="shared" si="416"/>
        <v>17000</v>
      </c>
      <c r="V225" s="226">
        <f t="shared" si="416"/>
        <v>17000</v>
      </c>
      <c r="W225" s="226">
        <f t="shared" si="416"/>
        <v>17000</v>
      </c>
      <c r="X225" s="226">
        <f t="shared" si="416"/>
        <v>17000</v>
      </c>
      <c r="Y225" s="226">
        <f t="shared" si="416"/>
        <v>17000</v>
      </c>
      <c r="Z225" s="226">
        <f t="shared" si="416"/>
        <v>17000</v>
      </c>
      <c r="AA225" s="226">
        <f t="shared" si="416"/>
        <v>17000</v>
      </c>
      <c r="AB225" s="244"/>
      <c r="AC225" s="56"/>
      <c r="AD225" s="91"/>
      <c r="AE225" s="144"/>
      <c r="AF225" s="49"/>
      <c r="AG225" s="55"/>
      <c r="AH225" s="62"/>
      <c r="AI225" s="226">
        <f>AI201+AI194+AI187+AI180+AI153+AI148+AI143+AI138+AI133+AI128+AI123+AI118+AI158+AI163</f>
        <v>17000</v>
      </c>
      <c r="AJ225" s="226">
        <f>AJ201+AJ194+AJ187+AJ180+AJ153+AJ148+AJ143+AJ138+AJ133+AJ128+AJ123+AJ118+AJ173+AJ168+AJ163+AJ158</f>
        <v>17000</v>
      </c>
      <c r="AK225" s="226">
        <f>AK201+AK194+AK168+AK173+AK180+AK187+AK153+AK148+AK143+AK138+AK133+AK128+AK123+AK118+AK158</f>
        <v>17500</v>
      </c>
      <c r="AL225" s="226">
        <f>AL201+AL194+AL187+AL180+AL153+AL148+AL143+AL138+AL133+AL128+AL123+AL118</f>
        <v>17000</v>
      </c>
      <c r="AM225" s="226">
        <f>AM194+AM180+AM153+AM148+AM138+AM128+AM118</f>
        <v>17000</v>
      </c>
      <c r="AN225" s="226">
        <f t="shared" ref="AN225:AT225" si="417">AN201+AN194+AN187+AN180+AN153+AN148+AN143+AN138+AN133+AN128+AN123+AN118</f>
        <v>17000</v>
      </c>
      <c r="AO225" s="226">
        <f t="shared" si="417"/>
        <v>17000</v>
      </c>
      <c r="AP225" s="226">
        <f t="shared" si="417"/>
        <v>17000</v>
      </c>
      <c r="AQ225" s="226">
        <f t="shared" si="417"/>
        <v>17000</v>
      </c>
      <c r="AR225" s="226">
        <f t="shared" si="417"/>
        <v>17000</v>
      </c>
      <c r="AS225" s="226">
        <f t="shared" si="417"/>
        <v>17000</v>
      </c>
      <c r="AT225" s="226">
        <f t="shared" si="417"/>
        <v>17000</v>
      </c>
      <c r="AU225" s="244"/>
      <c r="AV225" s="244"/>
    </row>
    <row r="226" spans="1:48" ht="15.6">
      <c r="A226" s="145" t="s">
        <v>180</v>
      </c>
      <c r="B226" s="146"/>
      <c r="C226" s="147"/>
      <c r="D226" s="147"/>
      <c r="E226" s="147"/>
      <c r="F226" s="146"/>
      <c r="G226" s="148"/>
      <c r="H226" s="148"/>
      <c r="I226" s="81"/>
      <c r="J226" s="81"/>
      <c r="K226" s="149"/>
      <c r="L226" s="146"/>
      <c r="M226" s="211"/>
      <c r="N226" s="149"/>
      <c r="O226" s="57"/>
      <c r="P226" s="275">
        <f t="shared" ref="P226:U226" si="418">P221+P217+P213+P209+P201+P194+P187+P180+P173+P168+P163+P158+P153+P148+P143+P138+P133+P128+P123+P118+P113+P108+P103+P98+P94+P89+P85+P80+P76+P71+P67+P62+P57+P52+P47+P42+P37+P32+P27+P22+P17+P12+P7+P205</f>
        <v>48000</v>
      </c>
      <c r="Q226" s="275">
        <f t="shared" si="418"/>
        <v>48000</v>
      </c>
      <c r="R226" s="275">
        <f t="shared" si="418"/>
        <v>48000</v>
      </c>
      <c r="S226" s="275">
        <f t="shared" si="418"/>
        <v>50500</v>
      </c>
      <c r="T226" s="275">
        <f t="shared" si="418"/>
        <v>55000</v>
      </c>
      <c r="U226" s="275">
        <f t="shared" si="418"/>
        <v>69000</v>
      </c>
      <c r="V226" s="275">
        <f>V221+V217+V213+V209+V205+V201+V194+V187+V180+V173+V168+V163+V158+V153+V148+V143+V138+V133+V128+V123+V118+V113+V108+V103+V98+V94+V89+V85+V80+V76+V71+V67+V62+V57+V52+V47+V42+V37+V32+V27+V22+V17+V12+V7</f>
        <v>72000</v>
      </c>
      <c r="W226" s="275">
        <f>W221+W217+W213+W209+W205+W201+W194+W187+W180+W173+W168+W163+W158+W153+W148+W143+W138+W133+W128+W123+W118+W113+W108+W103+W98+W94+W89+W85+W80+W76+W71+W67+W62+W57+W52+W47+W42+W37+W32+W27+W22+W17+W12+W7</f>
        <v>72000</v>
      </c>
      <c r="X226" s="275">
        <f>X221+X217+X213+X209+X201+X194+X187+X180+X173+X168+X163+X158+X153+X148+X143+X138+X133+X128+X123+X118+X113+X108+X103+X98+X94+X89+X85+X80+X76+X71+X67+X62+X57+X52+X47+X42+X37+X32+X27+X22+X17+X12+X7+X205</f>
        <v>72000</v>
      </c>
      <c r="Y226" s="275">
        <f>Y221+Y217+Y213+Y209+Y201+Y194+Y187+Y180+Y173+Y168+Y163+Y158+Y153+Y148+Y143+Y138+Y133+Y128+Y123+Y118+Y113+Y108+Y103+Y98+Y94+Y89+Y85+Y80+Y76+Y71+Y67+Y62+Y57+Y52+Y47+Y42+Y37+Y32+Y27+Y22+Y17+Y12+Y7+Y205</f>
        <v>72000</v>
      </c>
      <c r="Z226" s="275">
        <f>Z221+Z217+Z213+Z209+Z201+Z194+Z187+Z180+Z173+Z168+Z163+Z158+Z153+Z148+Z143+Z138+Z133+Z128+Z123+Z118+Z113+Z108+Z103+Z98+Z94+Z89+Z85+Z80+Z76+Z71+Z67+Z62+Z57+Z52+Z47+Z42+Z37+Z32+Z27+Z22+Z17+Z12+Z7+Z205</f>
        <v>72000</v>
      </c>
      <c r="AA226" s="275">
        <f>AA221+AA217+AA213+AA209+AA201+AA194+AA187+AA180+AA173+AA168+AA163+AA158+AA153+AA148+AA143+AA138+AA133+AA128+AA123+AA118+AA113+AA108+AA103+AA98+AA94+AA89+AA85+AA80+AA76+AA71+AA67+AA62+AA57+AA52+AA47+AA42+AA37+AA32+AA27+AA22+AA17+AA12+AA7+AA205</f>
        <v>72000</v>
      </c>
      <c r="AB226" s="246"/>
      <c r="AC226" s="149"/>
      <c r="AD226" s="60"/>
      <c r="AE226" s="61"/>
      <c r="AF226" s="146"/>
      <c r="AG226" s="211"/>
      <c r="AH226" s="152"/>
      <c r="AI226" s="245">
        <f t="shared" ref="AI226:AN226" si="419">AI221+AI217+AI213+AI209+AI201+AI194+AI187+AI180+AI173+AI168+AI163+AI158+AI153+AI148+AI143+AI138+AI133+AI128+AI123+AI118+AI113+AI108+AI103+AI98+AI94+AI89+AI85+AI80+AI76+AI71+AI67+AI62+AI57+AI52+AI47+AI42+AI37+AI32+AI27+AI22+AI17+AI12+AI7+AI205</f>
        <v>48000</v>
      </c>
      <c r="AJ226" s="245">
        <f t="shared" si="419"/>
        <v>48000</v>
      </c>
      <c r="AK226" s="245">
        <f t="shared" si="419"/>
        <v>48000</v>
      </c>
      <c r="AL226" s="245">
        <f t="shared" si="419"/>
        <v>50500</v>
      </c>
      <c r="AM226" s="245">
        <f t="shared" si="419"/>
        <v>55000</v>
      </c>
      <c r="AN226" s="245">
        <f t="shared" si="419"/>
        <v>69000</v>
      </c>
      <c r="AO226" s="245">
        <f>AO221+AO217+AO213+AO209+AO205+AO201+AO194+AO187+AO180+AO173+AO168+AO163+AO158+AO153+AO148+AO143+AO138+AO133+AO128+AO123+AO118+AO113+AO108+AO103+AO98+AO94+AO89+AO85+AO80+AO76+AO71+AO67+AO62+AO57+AO52+AO47+AO42+AO37+AO32+AO27+AO22+AO17+AO12+AO7</f>
        <v>72000</v>
      </c>
      <c r="AP226" s="245">
        <f>AP221+AP217+AP213+AP209+AP205+AP201+AP194+AP187+AP180+AP173+AP168+AP163+AP158+AP153+AP148+AP143+AP138+AP133+AP128+AP123+AP118+AP113+AP108+AP103+AP98+AP94+AP89+AP85+AP80+AP76+AP71+AP67+AP62+AP57+AP52+AP47+AP42+AP37+AP32+AP27+AP22+AP17+AP12+AP7</f>
        <v>72000</v>
      </c>
      <c r="AQ226" s="245">
        <f>AQ221+AQ217+AQ213+AQ209+AQ201+AQ194+AQ187+AQ180+AQ173+AQ168+AQ163+AQ158+AQ153+AQ148+AQ143+AQ138+AQ133+AQ128+AQ123+AQ118+AQ113+AQ108+AQ103+AQ98+AQ94+AQ89+AQ85+AQ80+AQ76+AQ71+AQ67+AQ62+AQ57+AQ52+AQ47+AQ42+AQ37+AQ32+AQ27+AQ22+AQ17+AQ12+AQ7+AQ205</f>
        <v>72000</v>
      </c>
      <c r="AR226" s="245">
        <f>AR221+AR217+AR213+AR209+AR201+AR194+AR187+AR180+AR173+AR168+AR163+AR158+AR153+AR148+AR143+AR138+AR133+AR128+AR123+AR118+AR113+AR108+AR103+AR98+AR94+AR89+AR85+AR80+AR76+AR71+AR67+AR62+AR57+AR52+AR47+AR42+AR37+AR32+AR27+AR22+AR17+AR12+AR7+AR205</f>
        <v>72000</v>
      </c>
      <c r="AS226" s="245">
        <f>AS221+AS217+AS213+AS209+AS201+AS194+AS187+AS180+AS173+AS168+AS163+AS158+AS153+AS148+AS143+AS138+AS133+AS128+AS123+AS118+AS113+AS108+AS103+AS98+AS94+AS89+AS85+AS80+AS76+AS71+AS67+AS62+AS57+AS52+AS47+AS42+AS37+AS32+AS27+AS22+AS17+AS12+AS7+AS205</f>
        <v>72000</v>
      </c>
      <c r="AT226" s="245">
        <f>AT221+AT217+AT213+AT209+AT201+AT194+AT187+AT180+AT173+AT168+AT163+AT158+AT153+AT148+AT143+AT138+AT133+AT128+AT123+AT118+AT113+AT108+AT103+AT98+AT94+AT89+AT85+AT80+AT76+AT71+AT67+AT62+AT57+AT52+AT47+AT42+AT37+AT32+AT27+AT22+AT17+AT12+AT7+AT205</f>
        <v>72000</v>
      </c>
      <c r="AU226" s="246"/>
      <c r="AV226" s="246"/>
    </row>
    <row r="227" spans="1:48" ht="15.6">
      <c r="A227" s="213"/>
      <c r="B227" s="158"/>
      <c r="C227" s="276"/>
      <c r="D227" s="276"/>
      <c r="E227" s="276"/>
      <c r="F227" s="158"/>
      <c r="G227" s="156"/>
      <c r="H227" s="156"/>
      <c r="I227" s="157"/>
      <c r="J227" s="157"/>
      <c r="K227" s="160"/>
      <c r="L227" s="158"/>
      <c r="M227" s="216"/>
      <c r="N227" s="160"/>
      <c r="O227" s="161"/>
      <c r="P227" s="277"/>
      <c r="Q227" s="277"/>
      <c r="R227" s="277"/>
      <c r="S227" s="277"/>
      <c r="T227" s="277"/>
      <c r="U227" s="277"/>
      <c r="V227" s="277"/>
      <c r="W227" s="277"/>
      <c r="X227" s="277"/>
      <c r="Y227" s="277"/>
      <c r="Z227" s="277"/>
      <c r="AA227" s="277"/>
      <c r="AB227" s="277"/>
      <c r="AC227" s="160"/>
      <c r="AD227" s="164"/>
      <c r="AE227" s="165"/>
      <c r="AF227" s="158"/>
      <c r="AG227" s="216"/>
      <c r="AH227" s="166"/>
      <c r="AI227" s="278"/>
      <c r="AJ227" s="278"/>
      <c r="AK227" s="278"/>
      <c r="AL227" s="278"/>
      <c r="AM227" s="278"/>
      <c r="AN227" s="278"/>
      <c r="AO227" s="278"/>
      <c r="AP227" s="278"/>
      <c r="AQ227" s="278"/>
      <c r="AR227" s="278"/>
      <c r="AS227" s="278"/>
      <c r="AT227" s="278"/>
      <c r="AU227" s="279"/>
      <c r="AV227" s="279"/>
    </row>
    <row r="228" spans="1:48" ht="15.75" customHeight="1">
      <c r="A228" s="153" t="s">
        <v>181</v>
      </c>
      <c r="B228" s="51" t="s">
        <v>182</v>
      </c>
      <c r="C228" s="52" t="s">
        <v>183</v>
      </c>
      <c r="D228" s="52" t="s">
        <v>184</v>
      </c>
      <c r="E228" s="56">
        <v>1.3</v>
      </c>
      <c r="F228" s="84">
        <v>5.0000000000000001E-3</v>
      </c>
      <c r="G228" s="172"/>
      <c r="L228" s="171"/>
      <c r="M228" s="219"/>
      <c r="N228" s="172"/>
      <c r="O228" s="173"/>
      <c r="P228" s="22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  <c r="AB228" s="281"/>
      <c r="AC228" s="217"/>
      <c r="AD228" s="217"/>
      <c r="AE228" s="217"/>
      <c r="AF228" s="171"/>
      <c r="AG228" s="221"/>
      <c r="AH228" s="217"/>
      <c r="AI228" s="173"/>
      <c r="AJ228" s="248"/>
      <c r="AK228" s="248"/>
      <c r="AL228" s="248"/>
      <c r="AM228" s="248"/>
      <c r="AN228" s="248"/>
      <c r="AO228" s="249"/>
      <c r="AP228" s="248"/>
      <c r="AQ228" s="248"/>
      <c r="AR228" s="248"/>
      <c r="AS228" s="248"/>
      <c r="AT228" s="248"/>
      <c r="AU228" s="350"/>
      <c r="AV228" s="350"/>
    </row>
    <row r="229" spans="1:48" ht="15.75" customHeight="1">
      <c r="A229" s="140" t="s">
        <v>185</v>
      </c>
      <c r="B229" s="51" t="s">
        <v>186</v>
      </c>
      <c r="C229" s="52" t="s">
        <v>187</v>
      </c>
      <c r="D229" s="52" t="s">
        <v>188</v>
      </c>
      <c r="E229" s="56">
        <v>3.22</v>
      </c>
      <c r="F229" s="84">
        <v>1.2999999999999999E-2</v>
      </c>
      <c r="G229" s="160"/>
      <c r="L229" s="158"/>
      <c r="M229" s="216"/>
      <c r="N229" s="160"/>
      <c r="O229" s="165"/>
      <c r="P229" s="22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  <c r="AB229" s="281"/>
      <c r="AC229" s="217"/>
      <c r="AD229" s="217"/>
      <c r="AE229" s="217"/>
      <c r="AF229" s="158"/>
      <c r="AG229" s="221"/>
      <c r="AH229" s="217"/>
      <c r="AI229" s="173"/>
      <c r="AJ229" s="248"/>
      <c r="AK229" s="248"/>
      <c r="AL229" s="248"/>
      <c r="AM229" s="248"/>
      <c r="AN229" s="248"/>
      <c r="AO229" s="248"/>
      <c r="AP229" s="248"/>
      <c r="AQ229" s="248"/>
      <c r="AR229" s="248"/>
      <c r="AS229" s="248"/>
      <c r="AT229" s="248"/>
      <c r="AU229" s="350"/>
      <c r="AV229" s="350"/>
    </row>
    <row r="230" spans="1:48" ht="17.45">
      <c r="A230" s="140" t="s">
        <v>189</v>
      </c>
      <c r="B230" s="51" t="s">
        <v>190</v>
      </c>
      <c r="C230" s="52" t="s">
        <v>191</v>
      </c>
      <c r="D230" s="52" t="s">
        <v>192</v>
      </c>
      <c r="E230" s="175">
        <f>0.52/1340.482</f>
        <v>3.8792016602983109E-4</v>
      </c>
      <c r="F230" s="84">
        <v>0</v>
      </c>
      <c r="G230" s="160"/>
      <c r="L230" s="158"/>
      <c r="M230" s="216"/>
      <c r="N230" s="160"/>
      <c r="O230" s="165"/>
      <c r="P230" s="220"/>
      <c r="Q230" s="280"/>
      <c r="R230" s="280"/>
      <c r="S230" s="280"/>
      <c r="T230" s="280"/>
      <c r="U230" s="280"/>
      <c r="V230" s="280"/>
      <c r="W230" s="280"/>
      <c r="X230" s="280"/>
      <c r="Y230" s="280"/>
      <c r="Z230" s="280"/>
      <c r="AA230" s="282"/>
      <c r="AB230" s="335"/>
      <c r="AC230" s="217"/>
      <c r="AD230" s="217"/>
      <c r="AE230" s="217"/>
      <c r="AF230" s="158"/>
      <c r="AG230" s="221"/>
      <c r="AH230" s="217"/>
      <c r="AI230" s="173"/>
      <c r="AJ230" s="248"/>
      <c r="AK230" s="248"/>
      <c r="AL230" s="248"/>
      <c r="AM230" s="248"/>
      <c r="AN230" s="248"/>
      <c r="AO230" s="248"/>
      <c r="AP230" s="248"/>
      <c r="AQ230" s="248"/>
      <c r="AR230" s="248"/>
      <c r="AS230" s="248"/>
      <c r="AT230" s="248"/>
      <c r="AU230" s="335"/>
      <c r="AV230" s="335"/>
    </row>
    <row r="231" spans="1:48" ht="52.5" customHeight="1">
      <c r="A231" s="140" t="s">
        <v>193</v>
      </c>
      <c r="B231" s="346" t="s">
        <v>210</v>
      </c>
      <c r="C231" s="347"/>
      <c r="D231" s="348"/>
      <c r="E231" s="346" t="s">
        <v>195</v>
      </c>
      <c r="F231" s="348"/>
      <c r="G231" s="170"/>
      <c r="L231" s="158"/>
      <c r="M231" s="216"/>
      <c r="N231" s="160"/>
      <c r="O231" s="165"/>
      <c r="P231" s="173"/>
      <c r="Q231"/>
      <c r="R231"/>
      <c r="S231"/>
      <c r="T231"/>
      <c r="U231"/>
      <c r="V231"/>
      <c r="W231"/>
      <c r="X231"/>
      <c r="Y231"/>
      <c r="Z231"/>
      <c r="AA231"/>
      <c r="AB231"/>
      <c r="AF231"/>
      <c r="AG231" s="221"/>
      <c r="AH231"/>
      <c r="AU231"/>
      <c r="AV231"/>
    </row>
    <row r="232" spans="1:48" ht="22.9">
      <c r="A232" s="110" t="s">
        <v>196</v>
      </c>
      <c r="B232" s="176">
        <v>0.74570000000000003</v>
      </c>
      <c r="C232" s="248"/>
      <c r="D232" s="248"/>
      <c r="E232" s="248"/>
      <c r="F232" s="248"/>
      <c r="G232" s="116"/>
      <c r="H232" s="116"/>
      <c r="I232" s="177"/>
      <c r="J232" s="177"/>
      <c r="K232" s="116"/>
      <c r="L232" s="177"/>
      <c r="M232" s="117"/>
      <c r="N232" s="178"/>
      <c r="O232" s="116"/>
      <c r="P232" s="248"/>
      <c r="Q232" s="248"/>
      <c r="R232" s="248"/>
      <c r="S232" s="248"/>
      <c r="T232" s="248"/>
      <c r="U232" s="248"/>
      <c r="V232" s="248"/>
      <c r="W232" s="248"/>
      <c r="X232" s="248"/>
      <c r="Y232" s="248"/>
      <c r="Z232" s="248"/>
      <c r="AA232" s="248"/>
      <c r="AB232" s="116"/>
      <c r="AC232" s="217"/>
      <c r="AD232" s="217"/>
      <c r="AE232" s="217"/>
      <c r="AF232" s="177"/>
      <c r="AG232" s="221"/>
      <c r="AH232" s="217"/>
      <c r="AI232" s="248"/>
      <c r="AJ232" s="248"/>
      <c r="AK232" s="248"/>
      <c r="AL232" s="248"/>
      <c r="AM232" s="248"/>
      <c r="AN232" s="248"/>
      <c r="AO232" s="248"/>
      <c r="AP232" s="248"/>
      <c r="AQ232" s="248"/>
      <c r="AR232" s="248"/>
      <c r="AS232" s="248"/>
      <c r="AT232" s="248"/>
      <c r="AU232" s="248"/>
      <c r="AV232" s="248"/>
    </row>
    <row r="233" spans="1:48" ht="22.9">
      <c r="G233" s="116"/>
      <c r="H233" s="116"/>
      <c r="I233" s="177"/>
      <c r="J233" s="177"/>
      <c r="K233" s="116"/>
      <c r="L233" s="177"/>
      <c r="M233" s="117"/>
      <c r="N233" s="178"/>
      <c r="AC233" s="116"/>
      <c r="AD233" s="116"/>
      <c r="AE233" s="116"/>
      <c r="AF233" s="177"/>
      <c r="AG233" s="117"/>
      <c r="AH233" s="180"/>
    </row>
    <row r="234" spans="1:48" ht="22.9">
      <c r="G234" s="116"/>
      <c r="H234" s="116"/>
      <c r="I234" s="177"/>
      <c r="J234" s="177"/>
      <c r="K234" s="116"/>
      <c r="L234" s="177"/>
      <c r="M234" s="117"/>
      <c r="N234" s="178"/>
      <c r="O234" s="116"/>
      <c r="AC234" s="116"/>
      <c r="AD234" s="116"/>
      <c r="AE234" s="116"/>
      <c r="AF234" s="177"/>
      <c r="AG234" s="117"/>
      <c r="AH234" s="180"/>
    </row>
    <row r="235" spans="1:48" ht="22.9">
      <c r="G235" s="116"/>
      <c r="H235" s="116"/>
      <c r="I235" s="177"/>
      <c r="J235" s="177"/>
      <c r="K235" s="116"/>
      <c r="L235" s="177"/>
      <c r="M235" s="117"/>
      <c r="N235" s="178"/>
      <c r="O235" s="116"/>
      <c r="AC235" s="116"/>
      <c r="AD235" s="116"/>
      <c r="AE235" s="116"/>
      <c r="AF235" s="177"/>
      <c r="AG235" s="117"/>
      <c r="AH235" s="180"/>
    </row>
    <row r="236" spans="1:48" ht="22.9">
      <c r="G236" s="116"/>
      <c r="H236" s="116"/>
      <c r="I236" s="177"/>
      <c r="J236" s="177"/>
      <c r="K236" s="116"/>
      <c r="L236" s="177"/>
      <c r="M236" s="117"/>
      <c r="N236" s="178"/>
      <c r="O236" s="116"/>
      <c r="AC236" s="116"/>
      <c r="AD236" s="116"/>
      <c r="AE236" s="116"/>
      <c r="AF236" s="177"/>
      <c r="AG236" s="117"/>
      <c r="AH236" s="180"/>
    </row>
    <row r="237" spans="1:48" ht="22.9">
      <c r="G237" s="116"/>
      <c r="H237" s="116"/>
      <c r="I237" s="177"/>
      <c r="J237" s="177"/>
      <c r="K237" s="116"/>
      <c r="AC237" s="116"/>
      <c r="AD237" s="116"/>
      <c r="AE237" s="116"/>
    </row>
    <row r="238" spans="1:48" ht="22.9">
      <c r="G238" s="116"/>
      <c r="H238" s="116"/>
      <c r="I238" s="177"/>
      <c r="J238" s="177"/>
      <c r="K238" s="116"/>
      <c r="AC238" s="116"/>
      <c r="AD238" s="116"/>
      <c r="AE238" s="116"/>
    </row>
    <row r="239" spans="1:48" ht="22.9">
      <c r="G239" s="116"/>
      <c r="H239" s="116"/>
      <c r="I239" s="177"/>
      <c r="J239" s="177"/>
      <c r="K239" s="116"/>
      <c r="AC239" s="116"/>
      <c r="AD239" s="116"/>
      <c r="AE239" s="116"/>
    </row>
    <row r="240" spans="1:48" ht="22.9">
      <c r="G240" s="116"/>
      <c r="H240" s="116"/>
      <c r="I240" s="177"/>
      <c r="J240" s="177"/>
      <c r="K240" s="116"/>
      <c r="AC240" s="116"/>
      <c r="AD240" s="116"/>
      <c r="AE240" s="116"/>
    </row>
    <row r="241" spans="3:38" ht="22.9">
      <c r="G241" s="116"/>
      <c r="H241" s="116"/>
      <c r="I241" s="177"/>
      <c r="J241" s="177"/>
      <c r="K241" s="116"/>
      <c r="AC241" s="116"/>
      <c r="AD241" s="116"/>
      <c r="AE241" s="116"/>
    </row>
    <row r="242" spans="3:38" ht="22.9">
      <c r="G242" s="116"/>
      <c r="H242" s="116"/>
      <c r="I242" s="177"/>
      <c r="J242" s="177"/>
      <c r="K242" s="116"/>
      <c r="AC242" s="116"/>
      <c r="AD242" s="116"/>
      <c r="AE242" s="116"/>
    </row>
    <row r="243" spans="3:38" ht="22.9">
      <c r="G243" s="116"/>
      <c r="H243" s="116"/>
      <c r="I243" s="177"/>
      <c r="J243" s="177"/>
      <c r="K243" s="116"/>
      <c r="AC243" s="116"/>
      <c r="AD243" s="116"/>
      <c r="AE243" s="116"/>
    </row>
    <row r="244" spans="3:38" ht="22.9">
      <c r="G244" s="116"/>
      <c r="H244" s="116"/>
      <c r="I244" s="177"/>
      <c r="J244" s="177"/>
      <c r="K244" s="116"/>
      <c r="AC244" s="116"/>
      <c r="AD244" s="116"/>
      <c r="AE244" s="116"/>
    </row>
    <row r="245" spans="3:38" ht="22.9">
      <c r="G245" s="116"/>
      <c r="H245" s="116"/>
      <c r="I245" s="177"/>
      <c r="J245" s="177"/>
      <c r="K245" s="116"/>
      <c r="AC245" s="116"/>
      <c r="AD245" s="116"/>
      <c r="AE245" s="116"/>
    </row>
    <row r="246" spans="3:38" ht="22.9">
      <c r="G246" s="116"/>
      <c r="H246" s="116"/>
      <c r="I246" s="177"/>
      <c r="J246" s="177"/>
      <c r="K246" s="116"/>
      <c r="AC246" s="116"/>
      <c r="AD246" s="116"/>
      <c r="AE246" s="116"/>
    </row>
    <row r="247" spans="3:38" ht="22.9">
      <c r="G247" s="116"/>
      <c r="H247" s="116"/>
      <c r="I247" s="177"/>
      <c r="J247" s="177"/>
      <c r="K247" s="116"/>
      <c r="AC247" s="116"/>
      <c r="AD247" s="116"/>
      <c r="AE247" s="116"/>
    </row>
    <row r="248" spans="3:38" ht="44.45">
      <c r="C248" s="184"/>
      <c r="D248" s="184"/>
      <c r="E248" s="184"/>
      <c r="F248" s="184"/>
      <c r="G248" s="116"/>
      <c r="H248" s="116"/>
      <c r="I248" s="177"/>
      <c r="J248" s="177"/>
      <c r="K248" s="116"/>
      <c r="L248" s="185"/>
      <c r="M248" s="181"/>
      <c r="N248" s="186"/>
      <c r="O248" s="184"/>
      <c r="P248" s="223"/>
      <c r="Q248" s="223"/>
      <c r="R248" s="223"/>
      <c r="S248" s="223"/>
      <c r="AC248" s="116"/>
      <c r="AD248" s="184"/>
      <c r="AE248" s="184"/>
      <c r="AF248" s="185"/>
      <c r="AG248" s="181"/>
      <c r="AH248" s="187"/>
      <c r="AI248" s="184"/>
      <c r="AJ248" s="184"/>
      <c r="AK248" s="184"/>
      <c r="AL248" s="184"/>
    </row>
    <row r="249" spans="3:38" ht="44.45">
      <c r="C249" s="184"/>
      <c r="D249" s="184"/>
      <c r="E249" s="184"/>
      <c r="F249" s="184"/>
      <c r="G249" s="116"/>
      <c r="H249" s="116"/>
      <c r="I249" s="177"/>
      <c r="J249" s="177"/>
      <c r="K249" s="116"/>
      <c r="L249" s="185"/>
      <c r="M249" s="181"/>
      <c r="N249" s="186"/>
      <c r="O249" s="184"/>
      <c r="P249" s="223"/>
      <c r="Q249" s="223"/>
      <c r="R249" s="223"/>
      <c r="S249" s="223"/>
      <c r="AC249" s="116"/>
      <c r="AD249" s="184"/>
      <c r="AE249" s="184"/>
      <c r="AF249" s="185"/>
      <c r="AG249" s="181"/>
      <c r="AH249" s="187"/>
      <c r="AI249" s="184"/>
      <c r="AJ249" s="184"/>
      <c r="AK249" s="184"/>
      <c r="AL249" s="184"/>
    </row>
    <row r="250" spans="3:38" ht="44.45">
      <c r="C250" s="184"/>
      <c r="D250" s="184"/>
      <c r="E250" s="184"/>
      <c r="F250" s="184"/>
      <c r="G250" s="116"/>
      <c r="H250" s="116"/>
      <c r="I250" s="177"/>
      <c r="J250" s="177"/>
      <c r="K250" s="116"/>
      <c r="L250" s="185"/>
      <c r="M250" s="181"/>
      <c r="N250" s="186"/>
      <c r="O250" s="184"/>
      <c r="P250" s="223"/>
      <c r="Q250" s="223"/>
      <c r="R250" s="223"/>
      <c r="S250" s="223"/>
      <c r="AC250" s="116"/>
      <c r="AD250" s="184"/>
      <c r="AE250" s="184"/>
      <c r="AF250" s="185"/>
      <c r="AG250" s="181"/>
      <c r="AH250" s="187"/>
      <c r="AI250" s="184"/>
      <c r="AJ250" s="184"/>
      <c r="AK250" s="184"/>
      <c r="AL250" s="184"/>
    </row>
    <row r="251" spans="3:38" ht="44.45">
      <c r="C251" s="184"/>
      <c r="D251" s="184"/>
      <c r="E251" s="184"/>
      <c r="F251" s="184"/>
      <c r="G251" s="116"/>
      <c r="H251" s="116"/>
      <c r="I251" s="177"/>
      <c r="J251" s="177"/>
      <c r="K251" s="116"/>
      <c r="L251" s="185"/>
      <c r="M251" s="181"/>
      <c r="N251" s="186"/>
      <c r="O251" s="184"/>
      <c r="P251" s="223"/>
      <c r="Q251" s="223"/>
      <c r="R251" s="223"/>
      <c r="S251" s="223"/>
      <c r="AC251" s="116"/>
      <c r="AD251" s="184"/>
      <c r="AE251" s="184"/>
      <c r="AF251" s="185"/>
      <c r="AG251" s="181"/>
      <c r="AH251" s="187"/>
      <c r="AI251" s="184"/>
      <c r="AJ251" s="184"/>
      <c r="AK251" s="184"/>
      <c r="AL251" s="184"/>
    </row>
    <row r="252" spans="3:38" ht="44.45">
      <c r="C252" s="184"/>
      <c r="D252" s="184"/>
      <c r="E252" s="184"/>
      <c r="F252" s="184"/>
      <c r="G252" s="116"/>
      <c r="H252" s="116"/>
      <c r="I252" s="177"/>
      <c r="J252" s="177"/>
      <c r="K252" s="116"/>
      <c r="L252" s="185"/>
      <c r="M252" s="181"/>
      <c r="N252" s="186"/>
      <c r="O252" s="184"/>
      <c r="P252" s="223"/>
      <c r="Q252" s="223"/>
      <c r="R252" s="223"/>
      <c r="S252" s="223"/>
      <c r="AC252" s="116"/>
      <c r="AD252" s="184"/>
      <c r="AE252" s="184"/>
      <c r="AF252" s="185"/>
      <c r="AG252" s="181"/>
      <c r="AH252" s="187"/>
      <c r="AI252" s="184"/>
      <c r="AJ252" s="184"/>
      <c r="AK252" s="184"/>
      <c r="AL252" s="184"/>
    </row>
    <row r="253" spans="3:38" ht="44.45">
      <c r="C253" s="184"/>
      <c r="D253" s="184"/>
      <c r="E253" s="184"/>
      <c r="F253" s="184"/>
      <c r="G253" s="116"/>
      <c r="H253" s="116"/>
      <c r="I253" s="177"/>
      <c r="J253" s="177"/>
      <c r="K253" s="116"/>
      <c r="L253" s="185"/>
      <c r="M253" s="181"/>
      <c r="N253" s="186"/>
      <c r="O253" s="184"/>
      <c r="P253" s="223"/>
      <c r="Q253" s="223"/>
      <c r="R253" s="223"/>
      <c r="S253" s="223"/>
      <c r="AC253" s="116"/>
      <c r="AD253" s="184"/>
      <c r="AE253" s="184"/>
      <c r="AF253" s="185"/>
      <c r="AG253" s="181"/>
      <c r="AH253" s="187"/>
      <c r="AI253" s="184"/>
      <c r="AJ253" s="184"/>
      <c r="AK253" s="184"/>
      <c r="AL253" s="184"/>
    </row>
    <row r="254" spans="3:38" ht="44.45">
      <c r="C254" s="184"/>
      <c r="D254" s="184"/>
      <c r="E254" s="184"/>
      <c r="F254" s="184"/>
      <c r="G254" s="116"/>
      <c r="H254" s="116"/>
      <c r="I254" s="177"/>
      <c r="J254" s="177"/>
      <c r="K254" s="116"/>
      <c r="L254" s="185"/>
      <c r="M254" s="181"/>
      <c r="N254" s="186"/>
      <c r="O254" s="184"/>
      <c r="P254" s="223"/>
      <c r="Q254" s="223"/>
      <c r="R254" s="223"/>
      <c r="S254" s="223"/>
      <c r="AC254" s="116"/>
      <c r="AD254" s="184"/>
      <c r="AE254" s="184"/>
      <c r="AF254" s="185"/>
      <c r="AG254" s="181"/>
      <c r="AH254" s="187"/>
      <c r="AI254" s="184"/>
      <c r="AJ254" s="184"/>
      <c r="AK254" s="184"/>
      <c r="AL254" s="184"/>
    </row>
    <row r="255" spans="3:38" ht="44.45">
      <c r="C255" s="184"/>
      <c r="D255" s="184"/>
      <c r="E255" s="184"/>
      <c r="F255" s="184"/>
      <c r="G255" s="116"/>
      <c r="H255" s="116"/>
      <c r="I255" s="177"/>
      <c r="J255" s="177"/>
      <c r="K255" s="116"/>
      <c r="L255" s="185"/>
      <c r="M255" s="181"/>
      <c r="N255" s="186"/>
      <c r="O255" s="184"/>
      <c r="P255" s="223"/>
      <c r="Q255" s="223"/>
      <c r="R255" s="223"/>
      <c r="S255" s="223"/>
      <c r="AC255" s="116"/>
      <c r="AD255" s="184"/>
      <c r="AE255" s="184"/>
      <c r="AF255" s="185"/>
      <c r="AG255" s="181"/>
      <c r="AH255" s="187"/>
      <c r="AI255" s="184"/>
      <c r="AJ255" s="184"/>
      <c r="AK255" s="184"/>
      <c r="AL255" s="184"/>
    </row>
    <row r="256" spans="3:38" ht="22.9">
      <c r="G256" s="116"/>
      <c r="H256" s="116"/>
      <c r="I256" s="177"/>
      <c r="J256" s="177"/>
      <c r="K256" s="116"/>
      <c r="AC256" s="116"/>
    </row>
    <row r="257" spans="7:29" ht="22.9">
      <c r="G257" s="116"/>
      <c r="H257" s="116"/>
      <c r="I257" s="177"/>
      <c r="J257" s="177"/>
      <c r="K257" s="116"/>
      <c r="AC257" s="116"/>
    </row>
    <row r="258" spans="7:29" ht="22.9">
      <c r="G258" s="116"/>
      <c r="H258" s="116"/>
      <c r="I258" s="177"/>
      <c r="J258" s="177"/>
      <c r="K258" s="116"/>
      <c r="AC258" s="116"/>
    </row>
    <row r="259" spans="7:29" ht="22.9">
      <c r="G259" s="116"/>
      <c r="H259" s="116"/>
      <c r="I259" s="177"/>
      <c r="J259" s="177"/>
      <c r="K259" s="116"/>
      <c r="AC259" s="116"/>
    </row>
    <row r="260" spans="7:29" ht="22.9">
      <c r="G260" s="116"/>
      <c r="H260" s="116"/>
      <c r="I260" s="177"/>
      <c r="J260" s="177"/>
      <c r="K260" s="116"/>
      <c r="AC260" s="116"/>
    </row>
    <row r="261" spans="7:29" ht="22.9">
      <c r="G261" s="116"/>
      <c r="H261" s="116"/>
      <c r="I261" s="177"/>
      <c r="J261" s="177"/>
      <c r="K261" s="116"/>
      <c r="AC261" s="116"/>
    </row>
    <row r="262" spans="7:29" ht="22.9">
      <c r="G262" s="116"/>
      <c r="H262" s="116"/>
      <c r="I262" s="177"/>
      <c r="J262" s="177"/>
      <c r="K262" s="116"/>
      <c r="AC262" s="116"/>
    </row>
    <row r="263" spans="7:29" ht="22.9">
      <c r="G263" s="116"/>
      <c r="H263" s="116"/>
      <c r="I263" s="177"/>
      <c r="J263" s="177"/>
      <c r="K263" s="116"/>
      <c r="AC263" s="116"/>
    </row>
    <row r="264" spans="7:29" ht="22.9">
      <c r="G264" s="116"/>
      <c r="H264" s="116"/>
      <c r="I264" s="177"/>
      <c r="J264" s="177"/>
      <c r="K264" s="116"/>
      <c r="AC264" s="116"/>
    </row>
    <row r="265" spans="7:29" ht="22.9">
      <c r="G265" s="116"/>
      <c r="H265" s="116"/>
      <c r="I265" s="177"/>
      <c r="J265" s="177"/>
      <c r="K265" s="116"/>
      <c r="AC265" s="116"/>
    </row>
    <row r="266" spans="7:29" ht="22.9">
      <c r="G266" s="116"/>
      <c r="H266" s="116"/>
      <c r="I266" s="177"/>
      <c r="J266" s="177"/>
      <c r="K266" s="116"/>
      <c r="AC266" s="116"/>
    </row>
    <row r="267" spans="7:29" ht="22.9">
      <c r="G267" s="116"/>
      <c r="H267" s="116"/>
      <c r="I267" s="177"/>
      <c r="J267" s="177"/>
      <c r="K267" s="116"/>
      <c r="AC267" s="116"/>
    </row>
    <row r="268" spans="7:29" ht="22.9">
      <c r="G268" s="116"/>
      <c r="H268" s="116"/>
      <c r="I268" s="177"/>
      <c r="J268" s="177"/>
      <c r="K268" s="116"/>
      <c r="AC268" s="116"/>
    </row>
    <row r="269" spans="7:29" ht="22.9">
      <c r="G269" s="116"/>
      <c r="H269" s="116"/>
      <c r="I269" s="177"/>
      <c r="J269" s="177"/>
      <c r="K269" s="116"/>
      <c r="AC269" s="116"/>
    </row>
    <row r="270" spans="7:29" ht="22.9">
      <c r="G270" s="116"/>
      <c r="H270" s="116"/>
      <c r="I270" s="177"/>
      <c r="J270" s="177"/>
      <c r="K270" s="116"/>
      <c r="AC270" s="116"/>
    </row>
    <row r="271" spans="7:29" ht="22.9">
      <c r="G271" s="116"/>
      <c r="H271" s="116"/>
      <c r="I271" s="177"/>
      <c r="J271" s="177"/>
      <c r="K271" s="116"/>
      <c r="AC271" s="116"/>
    </row>
    <row r="272" spans="7:29" ht="22.9">
      <c r="G272" s="116"/>
      <c r="H272" s="116"/>
      <c r="I272" s="177"/>
      <c r="J272" s="177"/>
      <c r="K272" s="116"/>
      <c r="AC272" s="116"/>
    </row>
    <row r="273" spans="7:29" ht="22.9">
      <c r="G273" s="116"/>
      <c r="H273" s="116"/>
      <c r="I273" s="177"/>
      <c r="J273" s="177"/>
      <c r="K273" s="116"/>
      <c r="AC273" s="116"/>
    </row>
    <row r="274" spans="7:29" ht="22.9">
      <c r="G274" s="116"/>
      <c r="H274" s="116"/>
      <c r="I274" s="177"/>
      <c r="J274" s="177"/>
      <c r="K274" s="116"/>
      <c r="AC274" s="116"/>
    </row>
    <row r="275" spans="7:29" ht="22.9">
      <c r="G275" s="116"/>
      <c r="H275" s="116"/>
      <c r="I275" s="177"/>
      <c r="J275" s="177"/>
      <c r="K275" s="116"/>
      <c r="AC275" s="116"/>
    </row>
    <row r="276" spans="7:29" ht="22.9">
      <c r="G276" s="116"/>
      <c r="H276" s="116"/>
      <c r="I276" s="177"/>
      <c r="J276" s="177"/>
      <c r="K276" s="116"/>
      <c r="AC276" s="116"/>
    </row>
    <row r="277" spans="7:29" ht="22.9">
      <c r="G277" s="116"/>
      <c r="H277" s="116"/>
      <c r="I277" s="177"/>
      <c r="J277" s="177"/>
      <c r="K277" s="116"/>
      <c r="AC277" s="116"/>
    </row>
  </sheetData>
  <sheetProtection algorithmName="SHA-512" hashValue="F1yE5uaYQUbgxxfWaCR0fIMSof1QL9A82CnBlOQQBGo/VOzKp5dEY6EvSnxZ9EJ4SWZybMrgMl9CQFV/5vlnJA==" saltValue="wH2VFNWenjsJxKWBYWxH6A==" spinCount="100000" sheet="1" objects="1" scenarios="1"/>
  <mergeCells count="7">
    <mergeCell ref="AV228:AV229"/>
    <mergeCell ref="B231:D231"/>
    <mergeCell ref="E231:F231"/>
    <mergeCell ref="P1:AA1"/>
    <mergeCell ref="AD1:AE1"/>
    <mergeCell ref="AI1:AT1"/>
    <mergeCell ref="AU228:AU229"/>
  </mergeCells>
  <dataValidations count="1">
    <dataValidation type="list" allowBlank="1" showInputMessage="1" showErrorMessage="1" sqref="B3:B227" xr:uid="{923C43E1-1FBD-4D2B-AD8C-1116F3EFA794}">
      <formula1>#REF!</formula1>
    </dataValidation>
  </dataValidations>
  <pageMargins left="0.25" right="0.25" top="0.75" bottom="0.75" header="0.3" footer="0.3"/>
  <pageSetup paperSize="4" scale="31" fitToHeight="0" orientation="portrait" horizontalDpi="4294967293" verticalDpi="4294967293" r:id="rId1"/>
  <headerFooter>
    <oddHeader>&amp;L&amp;"Arial,Regular"&amp;16WETA ACE Plan - ACE High Calculations</oddHeader>
    <oddFooter>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5EB7-E14F-4E1E-8A1A-CC0824502808}">
  <sheetPr>
    <pageSetUpPr fitToPage="1"/>
  </sheetPr>
  <dimension ref="A1:AC92"/>
  <sheetViews>
    <sheetView zoomScaleNormal="100" workbookViewId="0">
      <pane xSplit="1" topLeftCell="B1" activePane="topRight" state="frozen"/>
      <selection pane="topRight" activeCell="C18" sqref="C18:C19"/>
    </sheetView>
  </sheetViews>
  <sheetFormatPr defaultColWidth="8.85546875" defaultRowHeight="13.9"/>
  <cols>
    <col min="1" max="1" width="15.7109375" style="284" customWidth="1"/>
    <col min="2" max="2" width="14.5703125" style="284" bestFit="1" customWidth="1"/>
    <col min="3" max="3" width="14.140625" style="284" bestFit="1" customWidth="1"/>
    <col min="4" max="4" width="12.7109375" style="284" bestFit="1" customWidth="1"/>
    <col min="5" max="5" width="10.28515625" style="284" customWidth="1"/>
    <col min="6" max="6" width="10.140625" style="283" bestFit="1" customWidth="1"/>
    <col min="7" max="7" width="17.7109375" style="283" bestFit="1" customWidth="1"/>
    <col min="8" max="8" width="10.140625" style="283" bestFit="1" customWidth="1"/>
    <col min="9" max="9" width="15.7109375" style="283" bestFit="1" customWidth="1"/>
    <col min="10" max="10" width="17.7109375" style="283" bestFit="1" customWidth="1"/>
    <col min="11" max="11" width="8.140625" style="283" customWidth="1"/>
    <col min="12" max="12" width="15.7109375" style="283" bestFit="1" customWidth="1"/>
    <col min="13" max="13" width="16.28515625" style="283" bestFit="1" customWidth="1"/>
    <col min="14" max="14" width="9" style="283" customWidth="1"/>
    <col min="15" max="15" width="15.28515625" style="283" bestFit="1" customWidth="1"/>
    <col min="16" max="16" width="16.28515625" style="283" bestFit="1" customWidth="1"/>
    <col min="17" max="17" width="6.85546875" style="283" customWidth="1"/>
    <col min="18" max="18" width="15.28515625" style="283" bestFit="1" customWidth="1"/>
    <col min="19" max="19" width="11.7109375" style="283" bestFit="1" customWidth="1"/>
    <col min="20" max="20" width="10.140625" style="283" bestFit="1" customWidth="1"/>
    <col min="21" max="21" width="4.28515625" style="284" bestFit="1" customWidth="1"/>
    <col min="22" max="22" width="6.85546875" style="284" bestFit="1" customWidth="1"/>
    <col min="23" max="23" width="6.85546875" style="284" customWidth="1"/>
    <col min="24" max="24" width="14.28515625" style="284" bestFit="1" customWidth="1"/>
    <col min="25" max="25" width="8.85546875" style="284" bestFit="1" customWidth="1"/>
    <col min="26" max="26" width="13.5703125" style="284" bestFit="1" customWidth="1"/>
    <col min="27" max="27" width="14.28515625" style="284" bestFit="1" customWidth="1"/>
    <col min="28" max="28" width="7.85546875" style="284" customWidth="1"/>
    <col min="29" max="29" width="13.5703125" style="284" bestFit="1" customWidth="1"/>
    <col min="30" max="16384" width="8.85546875" style="284"/>
  </cols>
  <sheetData>
    <row r="1" spans="1:20" s="305" customFormat="1" ht="20.65" customHeight="1">
      <c r="A1" s="351" t="s">
        <v>211</v>
      </c>
      <c r="B1" s="352"/>
      <c r="C1" s="352"/>
      <c r="D1" s="352"/>
      <c r="E1" s="352"/>
      <c r="F1" s="352"/>
      <c r="G1" s="353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1:20" s="285" customFormat="1" ht="28.9">
      <c r="A2" s="330" t="s">
        <v>212</v>
      </c>
      <c r="B2" s="330" t="s">
        <v>213</v>
      </c>
      <c r="C2" s="330" t="s">
        <v>214</v>
      </c>
      <c r="D2" s="330" t="s">
        <v>215</v>
      </c>
      <c r="E2" s="330" t="s">
        <v>216</v>
      </c>
      <c r="F2" s="330" t="s">
        <v>217</v>
      </c>
      <c r="G2" s="330" t="s">
        <v>218</v>
      </c>
    </row>
    <row r="3" spans="1:20" ht="16.350000000000001" customHeight="1">
      <c r="A3" s="286" t="s">
        <v>219</v>
      </c>
      <c r="B3" s="286" t="s">
        <v>220</v>
      </c>
      <c r="C3" s="287" t="s">
        <v>221</v>
      </c>
      <c r="D3" s="287" t="s">
        <v>222</v>
      </c>
      <c r="E3" s="287">
        <v>1020550</v>
      </c>
      <c r="F3" s="287" t="s">
        <v>223</v>
      </c>
      <c r="G3" s="322">
        <v>366971280</v>
      </c>
    </row>
    <row r="4" spans="1:20" ht="16.350000000000001" customHeight="1">
      <c r="A4" s="290" t="s">
        <v>224</v>
      </c>
      <c r="B4" s="290" t="s">
        <v>220</v>
      </c>
      <c r="C4" s="291" t="s">
        <v>221</v>
      </c>
      <c r="D4" s="291" t="s">
        <v>225</v>
      </c>
      <c r="E4" s="291">
        <v>1050665</v>
      </c>
      <c r="F4" s="291" t="s">
        <v>226</v>
      </c>
      <c r="G4" s="323">
        <v>366989360</v>
      </c>
    </row>
    <row r="5" spans="1:20" ht="16.350000000000001" customHeight="1">
      <c r="A5" s="290" t="s">
        <v>227</v>
      </c>
      <c r="B5" s="290" t="s">
        <v>220</v>
      </c>
      <c r="C5" s="291" t="s">
        <v>221</v>
      </c>
      <c r="D5" s="291" t="s">
        <v>228</v>
      </c>
      <c r="E5" s="291">
        <v>1053103</v>
      </c>
      <c r="F5" s="291" t="s">
        <v>229</v>
      </c>
      <c r="G5" s="323">
        <v>366989380</v>
      </c>
    </row>
    <row r="6" spans="1:20" ht="16.350000000000001" customHeight="1">
      <c r="A6" s="294" t="s">
        <v>230</v>
      </c>
      <c r="B6" s="294" t="s">
        <v>220</v>
      </c>
      <c r="C6" s="295" t="s">
        <v>221</v>
      </c>
      <c r="D6" s="295" t="s">
        <v>231</v>
      </c>
      <c r="E6" s="295">
        <v>1118810</v>
      </c>
      <c r="F6" s="295" t="s">
        <v>232</v>
      </c>
      <c r="G6" s="324">
        <v>366983830</v>
      </c>
    </row>
    <row r="7" spans="1:20" ht="16.350000000000001" customHeight="1">
      <c r="A7" s="290" t="s">
        <v>233</v>
      </c>
      <c r="B7" s="290" t="s">
        <v>220</v>
      </c>
      <c r="C7" s="291" t="s">
        <v>221</v>
      </c>
      <c r="D7" s="291" t="s">
        <v>234</v>
      </c>
      <c r="E7" s="291">
        <v>1213097</v>
      </c>
      <c r="F7" s="291" t="s">
        <v>235</v>
      </c>
      <c r="G7" s="323">
        <v>367380880</v>
      </c>
    </row>
    <row r="8" spans="1:20" ht="16.350000000000001" customHeight="1">
      <c r="A8" s="290" t="s">
        <v>236</v>
      </c>
      <c r="B8" s="290" t="s">
        <v>220</v>
      </c>
      <c r="C8" s="291" t="s">
        <v>221</v>
      </c>
      <c r="D8" s="291" t="s">
        <v>237</v>
      </c>
      <c r="E8" s="291">
        <v>1213095</v>
      </c>
      <c r="F8" s="291" t="s">
        <v>238</v>
      </c>
      <c r="G8" s="323">
        <v>367391830</v>
      </c>
    </row>
    <row r="9" spans="1:20" ht="16.350000000000001" customHeight="1">
      <c r="A9" s="290" t="s">
        <v>239</v>
      </c>
      <c r="B9" s="290" t="s">
        <v>220</v>
      </c>
      <c r="C9" s="291" t="s">
        <v>221</v>
      </c>
      <c r="D9" s="291" t="s">
        <v>240</v>
      </c>
      <c r="E9" s="291">
        <v>1215086</v>
      </c>
      <c r="F9" s="291" t="s">
        <v>241</v>
      </c>
      <c r="G9" s="323">
        <v>367425520</v>
      </c>
    </row>
    <row r="10" spans="1:20" ht="16.350000000000001" customHeight="1">
      <c r="A10" s="290" t="s">
        <v>242</v>
      </c>
      <c r="B10" s="290" t="s">
        <v>220</v>
      </c>
      <c r="C10" s="291" t="s">
        <v>221</v>
      </c>
      <c r="D10" s="291" t="s">
        <v>243</v>
      </c>
      <c r="E10" s="293">
        <v>1215087</v>
      </c>
      <c r="F10" s="293" t="s">
        <v>244</v>
      </c>
      <c r="G10" s="325">
        <v>367436230</v>
      </c>
    </row>
    <row r="11" spans="1:20" ht="16.350000000000001" customHeight="1">
      <c r="A11" s="294" t="s">
        <v>245</v>
      </c>
      <c r="B11" s="294" t="s">
        <v>220</v>
      </c>
      <c r="C11" s="295" t="s">
        <v>221</v>
      </c>
      <c r="D11" s="295" t="s">
        <v>246</v>
      </c>
      <c r="E11" s="295">
        <v>1275311</v>
      </c>
      <c r="F11" s="295" t="s">
        <v>247</v>
      </c>
      <c r="G11" s="324">
        <v>367765240</v>
      </c>
    </row>
    <row r="12" spans="1:20" ht="16.350000000000001" customHeight="1">
      <c r="A12" s="294" t="s">
        <v>248</v>
      </c>
      <c r="B12" s="294" t="s">
        <v>220</v>
      </c>
      <c r="C12" s="295" t="s">
        <v>221</v>
      </c>
      <c r="D12" s="295" t="s">
        <v>249</v>
      </c>
      <c r="E12" s="295">
        <v>1277145</v>
      </c>
      <c r="F12" s="295" t="s">
        <v>250</v>
      </c>
      <c r="G12" s="324">
        <v>367786010</v>
      </c>
    </row>
    <row r="13" spans="1:20" ht="16.350000000000001" customHeight="1">
      <c r="A13" s="294" t="s">
        <v>251</v>
      </c>
      <c r="B13" s="294" t="s">
        <v>220</v>
      </c>
      <c r="C13" s="295" t="s">
        <v>221</v>
      </c>
      <c r="D13" s="295" t="s">
        <v>252</v>
      </c>
      <c r="E13" s="295">
        <v>1282716</v>
      </c>
      <c r="F13" s="295" t="s">
        <v>253</v>
      </c>
      <c r="G13" s="324">
        <v>368018070</v>
      </c>
    </row>
    <row r="14" spans="1:20" ht="16.350000000000001" customHeight="1">
      <c r="A14" s="294" t="s">
        <v>254</v>
      </c>
      <c r="B14" s="294" t="s">
        <v>220</v>
      </c>
      <c r="C14" s="295" t="s">
        <v>221</v>
      </c>
      <c r="D14" s="295" t="s">
        <v>255</v>
      </c>
      <c r="E14" s="297">
        <v>1290482</v>
      </c>
      <c r="F14" s="297" t="s">
        <v>256</v>
      </c>
      <c r="G14" s="326">
        <v>368063440</v>
      </c>
    </row>
    <row r="15" spans="1:20" ht="16.350000000000001" customHeight="1">
      <c r="A15" s="290" t="s">
        <v>257</v>
      </c>
      <c r="B15" s="290" t="s">
        <v>258</v>
      </c>
      <c r="C15" s="291" t="s">
        <v>221</v>
      </c>
      <c r="D15" s="291" t="s">
        <v>259</v>
      </c>
      <c r="E15" s="291">
        <v>1286883</v>
      </c>
      <c r="F15" s="291" t="s">
        <v>260</v>
      </c>
      <c r="G15" s="323">
        <v>368053730</v>
      </c>
    </row>
    <row r="16" spans="1:20" ht="16.350000000000001" customHeight="1">
      <c r="A16" s="290" t="s">
        <v>261</v>
      </c>
      <c r="B16" s="290" t="s">
        <v>258</v>
      </c>
      <c r="C16" s="291" t="s">
        <v>221</v>
      </c>
      <c r="D16" s="291" t="s">
        <v>262</v>
      </c>
      <c r="E16" s="291">
        <v>1286882</v>
      </c>
      <c r="F16" s="291" t="s">
        <v>263</v>
      </c>
      <c r="G16" s="323">
        <v>368088590</v>
      </c>
    </row>
    <row r="17" spans="1:29" ht="16.350000000000001" customHeight="1">
      <c r="A17" s="290" t="s">
        <v>264</v>
      </c>
      <c r="B17" s="290" t="s">
        <v>258</v>
      </c>
      <c r="C17" s="291" t="s">
        <v>221</v>
      </c>
      <c r="D17" s="291" t="s">
        <v>265</v>
      </c>
      <c r="E17" s="293">
        <v>1286881</v>
      </c>
      <c r="F17" s="293" t="s">
        <v>266</v>
      </c>
      <c r="G17" s="325">
        <v>368088610</v>
      </c>
    </row>
    <row r="18" spans="1:29" ht="16.350000000000001" customHeight="1">
      <c r="A18" s="294" t="s">
        <v>267</v>
      </c>
      <c r="B18" s="294" t="s">
        <v>258</v>
      </c>
      <c r="C18" s="295" t="s">
        <v>221</v>
      </c>
      <c r="D18" s="295" t="s">
        <v>268</v>
      </c>
      <c r="E18" s="295">
        <v>1324772</v>
      </c>
      <c r="F18" s="295" t="s">
        <v>269</v>
      </c>
      <c r="G18" s="324">
        <v>368248520</v>
      </c>
    </row>
    <row r="19" spans="1:29" ht="16.350000000000001" customHeight="1">
      <c r="A19" s="294" t="s">
        <v>270</v>
      </c>
      <c r="B19" s="294" t="s">
        <v>258</v>
      </c>
      <c r="C19" s="295" t="s">
        <v>221</v>
      </c>
      <c r="D19" s="295" t="s">
        <v>271</v>
      </c>
      <c r="E19" s="295">
        <v>1331494</v>
      </c>
      <c r="F19" s="295" t="s">
        <v>272</v>
      </c>
      <c r="G19" s="324">
        <v>368341690</v>
      </c>
    </row>
    <row r="20" spans="1:29" ht="16.350000000000001" customHeight="1">
      <c r="A20" s="290" t="s">
        <v>273</v>
      </c>
      <c r="B20" s="290" t="s">
        <v>258</v>
      </c>
      <c r="C20" s="291" t="s">
        <v>221</v>
      </c>
      <c r="D20" s="291" t="s">
        <v>164</v>
      </c>
      <c r="E20" s="291" t="s">
        <v>164</v>
      </c>
      <c r="F20" s="291" t="s">
        <v>164</v>
      </c>
      <c r="G20" s="323" t="s">
        <v>164</v>
      </c>
    </row>
    <row r="21" spans="1:29" ht="16.350000000000001" customHeight="1">
      <c r="A21" s="290" t="s">
        <v>274</v>
      </c>
      <c r="B21" s="290" t="s">
        <v>258</v>
      </c>
      <c r="C21" s="291" t="s">
        <v>221</v>
      </c>
      <c r="D21" s="291" t="s">
        <v>164</v>
      </c>
      <c r="E21" s="293" t="s">
        <v>164</v>
      </c>
      <c r="F21" s="293" t="s">
        <v>164</v>
      </c>
      <c r="G21" s="325" t="s">
        <v>164</v>
      </c>
    </row>
    <row r="22" spans="1:29" ht="16.350000000000001" customHeight="1">
      <c r="A22" s="294" t="s">
        <v>275</v>
      </c>
      <c r="B22" s="294" t="s">
        <v>220</v>
      </c>
      <c r="C22" s="295" t="s">
        <v>276</v>
      </c>
      <c r="D22" s="295" t="s">
        <v>164</v>
      </c>
      <c r="E22" s="295" t="s">
        <v>164</v>
      </c>
      <c r="F22" s="295" t="s">
        <v>164</v>
      </c>
      <c r="G22" s="324" t="s">
        <v>164</v>
      </c>
    </row>
    <row r="23" spans="1:29" ht="16.350000000000001" customHeight="1">
      <c r="A23" s="294" t="s">
        <v>277</v>
      </c>
      <c r="B23" s="294" t="s">
        <v>220</v>
      </c>
      <c r="C23" s="295" t="s">
        <v>276</v>
      </c>
      <c r="D23" s="295" t="s">
        <v>164</v>
      </c>
      <c r="E23" s="295" t="s">
        <v>164</v>
      </c>
      <c r="F23" s="295" t="s">
        <v>164</v>
      </c>
      <c r="G23" s="324" t="s">
        <v>164</v>
      </c>
    </row>
    <row r="24" spans="1:29" ht="16.350000000000001" customHeight="1">
      <c r="A24" s="294" t="s">
        <v>278</v>
      </c>
      <c r="B24" s="294" t="s">
        <v>220</v>
      </c>
      <c r="C24" s="295" t="s">
        <v>276</v>
      </c>
      <c r="D24" s="295" t="s">
        <v>164</v>
      </c>
      <c r="E24" s="297" t="s">
        <v>164</v>
      </c>
      <c r="F24" s="297" t="s">
        <v>164</v>
      </c>
      <c r="G24" s="326" t="s">
        <v>164</v>
      </c>
    </row>
    <row r="25" spans="1:29" ht="16.350000000000001" customHeight="1">
      <c r="A25" s="290" t="s">
        <v>279</v>
      </c>
      <c r="B25" s="290" t="s">
        <v>220</v>
      </c>
      <c r="C25" s="291" t="s">
        <v>221</v>
      </c>
      <c r="D25" s="291" t="s">
        <v>164</v>
      </c>
      <c r="E25" s="291" t="s">
        <v>164</v>
      </c>
      <c r="F25" s="291" t="s">
        <v>164</v>
      </c>
      <c r="G25" s="323" t="s">
        <v>164</v>
      </c>
    </row>
    <row r="26" spans="1:29" ht="16.350000000000001" customHeight="1">
      <c r="A26" s="290" t="s">
        <v>280</v>
      </c>
      <c r="B26" s="290" t="s">
        <v>220</v>
      </c>
      <c r="C26" s="291" t="s">
        <v>221</v>
      </c>
      <c r="D26" s="291" t="s">
        <v>164</v>
      </c>
      <c r="E26" s="291" t="s">
        <v>164</v>
      </c>
      <c r="F26" s="291" t="s">
        <v>164</v>
      </c>
      <c r="G26" s="323" t="s">
        <v>164</v>
      </c>
    </row>
    <row r="27" spans="1:29" ht="16.350000000000001" customHeight="1">
      <c r="A27" s="294" t="s">
        <v>281</v>
      </c>
      <c r="B27" s="294" t="s">
        <v>220</v>
      </c>
      <c r="C27" s="295" t="s">
        <v>221</v>
      </c>
      <c r="D27" s="295" t="s">
        <v>246</v>
      </c>
      <c r="E27" s="295">
        <v>1275311</v>
      </c>
      <c r="F27" s="295" t="s">
        <v>247</v>
      </c>
      <c r="G27" s="324">
        <v>367765240</v>
      </c>
    </row>
    <row r="28" spans="1:29" ht="16.350000000000001" customHeight="1">
      <c r="A28" s="294" t="s">
        <v>282</v>
      </c>
      <c r="B28" s="294" t="s">
        <v>220</v>
      </c>
      <c r="C28" s="295" t="s">
        <v>221</v>
      </c>
      <c r="D28" s="295" t="s">
        <v>249</v>
      </c>
      <c r="E28" s="295">
        <v>1277145</v>
      </c>
      <c r="F28" s="295" t="s">
        <v>250</v>
      </c>
      <c r="G28" s="324">
        <v>367786010</v>
      </c>
    </row>
    <row r="29" spans="1:29" ht="16.350000000000001" customHeight="1">
      <c r="A29" s="294" t="s">
        <v>283</v>
      </c>
      <c r="B29" s="294" t="s">
        <v>220</v>
      </c>
      <c r="C29" s="295" t="s">
        <v>221</v>
      </c>
      <c r="D29" s="295" t="s">
        <v>252</v>
      </c>
      <c r="E29" s="295">
        <v>1282716</v>
      </c>
      <c r="F29" s="295" t="s">
        <v>253</v>
      </c>
      <c r="G29" s="324">
        <v>368018070</v>
      </c>
    </row>
    <row r="30" spans="1:29" ht="16.350000000000001" customHeight="1">
      <c r="A30" s="327" t="s">
        <v>284</v>
      </c>
      <c r="B30" s="327" t="s">
        <v>220</v>
      </c>
      <c r="C30" s="328" t="s">
        <v>221</v>
      </c>
      <c r="D30" s="328" t="s">
        <v>255</v>
      </c>
      <c r="E30" s="298">
        <v>1290482</v>
      </c>
      <c r="F30" s="298" t="s">
        <v>256</v>
      </c>
      <c r="G30" s="329">
        <v>368063440</v>
      </c>
      <c r="S30" s="284"/>
      <c r="T30" s="284"/>
    </row>
    <row r="31" spans="1:29" ht="16.350000000000001" customHeight="1">
      <c r="A31" s="303"/>
      <c r="B31" s="303"/>
      <c r="C31" s="303"/>
      <c r="D31" s="303"/>
      <c r="E31" s="302"/>
      <c r="F31" s="302"/>
      <c r="G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</row>
    <row r="32" spans="1:29" s="305" customFormat="1" ht="20.65" customHeight="1">
      <c r="A32" s="351" t="s">
        <v>285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3"/>
      <c r="M32" s="304"/>
      <c r="N32" s="304"/>
      <c r="O32" s="304"/>
      <c r="P32" s="304"/>
      <c r="Q32" s="304"/>
      <c r="R32" s="304"/>
      <c r="S32" s="304"/>
      <c r="T32" s="304"/>
    </row>
    <row r="33" spans="1:12" ht="43.15">
      <c r="A33" s="330" t="s">
        <v>212</v>
      </c>
      <c r="B33" s="332" t="s">
        <v>286</v>
      </c>
      <c r="C33" s="332" t="s">
        <v>25</v>
      </c>
      <c r="D33" s="332" t="s">
        <v>287</v>
      </c>
      <c r="E33" s="332" t="s">
        <v>288</v>
      </c>
      <c r="F33" s="332" t="s">
        <v>289</v>
      </c>
      <c r="G33" s="332" t="s">
        <v>290</v>
      </c>
      <c r="H33" s="332" t="s">
        <v>291</v>
      </c>
      <c r="I33" s="332" t="s">
        <v>292</v>
      </c>
      <c r="J33" s="332" t="s">
        <v>293</v>
      </c>
      <c r="K33" s="332" t="s">
        <v>291</v>
      </c>
      <c r="L33" s="332" t="s">
        <v>292</v>
      </c>
    </row>
    <row r="34" spans="1:12" ht="14.45">
      <c r="A34" s="288" t="s">
        <v>219</v>
      </c>
      <c r="B34" s="288" t="s">
        <v>118</v>
      </c>
      <c r="C34" s="289" t="s">
        <v>85</v>
      </c>
      <c r="D34" s="289">
        <v>1410</v>
      </c>
      <c r="E34" s="289">
        <v>16</v>
      </c>
      <c r="F34" s="289">
        <v>2</v>
      </c>
      <c r="G34" s="289">
        <v>5362004477</v>
      </c>
      <c r="H34" s="289">
        <v>2007</v>
      </c>
      <c r="I34" s="289" t="s">
        <v>294</v>
      </c>
      <c r="J34" s="289">
        <v>536109491</v>
      </c>
      <c r="K34" s="289">
        <v>2010</v>
      </c>
      <c r="L34" s="331" t="s">
        <v>295</v>
      </c>
    </row>
    <row r="35" spans="1:12" ht="14.45">
      <c r="A35" s="292" t="s">
        <v>224</v>
      </c>
      <c r="B35" s="292" t="s">
        <v>139</v>
      </c>
      <c r="C35" s="293" t="s">
        <v>85</v>
      </c>
      <c r="D35" s="293">
        <v>3433</v>
      </c>
      <c r="E35" s="293">
        <v>16</v>
      </c>
      <c r="F35" s="293">
        <v>2</v>
      </c>
      <c r="G35" s="293">
        <v>527107963</v>
      </c>
      <c r="H35" s="293">
        <v>2010</v>
      </c>
      <c r="I35" s="293" t="s">
        <v>140</v>
      </c>
      <c r="J35" s="293">
        <v>527107026</v>
      </c>
      <c r="K35" s="293">
        <v>2009</v>
      </c>
      <c r="L35" s="325" t="s">
        <v>296</v>
      </c>
    </row>
    <row r="36" spans="1:12" ht="14.45">
      <c r="A36" s="292" t="s">
        <v>227</v>
      </c>
      <c r="B36" s="292" t="s">
        <v>139</v>
      </c>
      <c r="C36" s="293" t="s">
        <v>85</v>
      </c>
      <c r="D36" s="293">
        <v>3433</v>
      </c>
      <c r="E36" s="293">
        <v>16</v>
      </c>
      <c r="F36" s="293">
        <v>2</v>
      </c>
      <c r="G36" s="293">
        <v>527107023</v>
      </c>
      <c r="H36" s="293">
        <v>2009</v>
      </c>
      <c r="I36" s="293" t="s">
        <v>296</v>
      </c>
      <c r="J36" s="293">
        <v>527107025</v>
      </c>
      <c r="K36" s="293">
        <v>2009</v>
      </c>
      <c r="L36" s="325" t="s">
        <v>296</v>
      </c>
    </row>
    <row r="37" spans="1:12" ht="14.45">
      <c r="A37" s="296" t="s">
        <v>230</v>
      </c>
      <c r="B37" s="296" t="s">
        <v>111</v>
      </c>
      <c r="C37" s="297" t="s">
        <v>110</v>
      </c>
      <c r="D37" s="297">
        <v>1600</v>
      </c>
      <c r="E37" s="297">
        <v>16</v>
      </c>
      <c r="F37" s="297">
        <v>2</v>
      </c>
      <c r="G37" s="297">
        <v>33170825</v>
      </c>
      <c r="H37" s="297">
        <v>2007</v>
      </c>
      <c r="I37" s="297" t="s">
        <v>297</v>
      </c>
      <c r="J37" s="297">
        <v>33170793</v>
      </c>
      <c r="K37" s="297">
        <v>2007</v>
      </c>
      <c r="L37" s="326" t="s">
        <v>297</v>
      </c>
    </row>
    <row r="38" spans="1:12" ht="14.45">
      <c r="A38" s="292" t="s">
        <v>233</v>
      </c>
      <c r="B38" s="292" t="s">
        <v>298</v>
      </c>
      <c r="C38" s="293" t="s">
        <v>299</v>
      </c>
      <c r="D38" s="293">
        <v>1430</v>
      </c>
      <c r="E38" s="293">
        <v>12</v>
      </c>
      <c r="F38" s="293">
        <v>4</v>
      </c>
      <c r="G38" s="293" t="s">
        <v>300</v>
      </c>
      <c r="H38" s="293">
        <v>2021</v>
      </c>
      <c r="I38" s="293" t="s">
        <v>301</v>
      </c>
      <c r="J38" s="293" t="s">
        <v>302</v>
      </c>
      <c r="K38" s="293">
        <v>2021</v>
      </c>
      <c r="L38" s="325" t="s">
        <v>301</v>
      </c>
    </row>
    <row r="39" spans="1:12" ht="14.45">
      <c r="A39" s="292" t="s">
        <v>236</v>
      </c>
      <c r="B39" s="292" t="s">
        <v>298</v>
      </c>
      <c r="C39" s="293" t="s">
        <v>299</v>
      </c>
      <c r="D39" s="293">
        <v>1430</v>
      </c>
      <c r="E39" s="293">
        <v>12</v>
      </c>
      <c r="F39" s="293">
        <v>4</v>
      </c>
      <c r="G39" s="293" t="s">
        <v>303</v>
      </c>
      <c r="H39" s="293">
        <v>2021</v>
      </c>
      <c r="I39" s="293" t="s">
        <v>301</v>
      </c>
      <c r="J39" s="293" t="s">
        <v>304</v>
      </c>
      <c r="K39" s="293">
        <v>2021</v>
      </c>
      <c r="L39" s="325" t="s">
        <v>301</v>
      </c>
    </row>
    <row r="40" spans="1:12" ht="14.45">
      <c r="A40" s="292" t="s">
        <v>239</v>
      </c>
      <c r="B40" s="292" t="s">
        <v>298</v>
      </c>
      <c r="C40" s="293" t="s">
        <v>299</v>
      </c>
      <c r="D40" s="293">
        <v>1430</v>
      </c>
      <c r="E40" s="293">
        <v>12</v>
      </c>
      <c r="F40" s="293">
        <v>4</v>
      </c>
      <c r="G40" s="293" t="s">
        <v>305</v>
      </c>
      <c r="H40" s="293">
        <v>2021</v>
      </c>
      <c r="I40" s="293" t="s">
        <v>301</v>
      </c>
      <c r="J40" s="293" t="s">
        <v>306</v>
      </c>
      <c r="K40" s="293">
        <v>2021</v>
      </c>
      <c r="L40" s="325" t="s">
        <v>301</v>
      </c>
    </row>
    <row r="41" spans="1:12" ht="14.45">
      <c r="A41" s="292" t="s">
        <v>242</v>
      </c>
      <c r="B41" s="292" t="s">
        <v>298</v>
      </c>
      <c r="C41" s="293" t="s">
        <v>299</v>
      </c>
      <c r="D41" s="293">
        <v>1430</v>
      </c>
      <c r="E41" s="293">
        <v>12</v>
      </c>
      <c r="F41" s="293">
        <v>4</v>
      </c>
      <c r="G41" s="293" t="s">
        <v>307</v>
      </c>
      <c r="H41" s="293">
        <v>2021</v>
      </c>
      <c r="I41" s="293" t="s">
        <v>301</v>
      </c>
      <c r="J41" s="293" t="s">
        <v>308</v>
      </c>
      <c r="K41" s="293">
        <v>2021</v>
      </c>
      <c r="L41" s="325" t="s">
        <v>301</v>
      </c>
    </row>
    <row r="42" spans="1:12" ht="14.45">
      <c r="A42" s="296" t="s">
        <v>245</v>
      </c>
      <c r="B42" s="296" t="s">
        <v>309</v>
      </c>
      <c r="C42" s="297" t="s">
        <v>85</v>
      </c>
      <c r="D42" s="297">
        <v>1950</v>
      </c>
      <c r="E42" s="297">
        <v>12</v>
      </c>
      <c r="F42" s="297">
        <v>3</v>
      </c>
      <c r="G42" s="297">
        <v>547100432</v>
      </c>
      <c r="H42" s="297">
        <v>2015</v>
      </c>
      <c r="I42" s="297" t="s">
        <v>87</v>
      </c>
      <c r="J42" s="297">
        <v>547100433</v>
      </c>
      <c r="K42" s="297">
        <v>2015</v>
      </c>
      <c r="L42" s="326" t="s">
        <v>87</v>
      </c>
    </row>
    <row r="43" spans="1:12" ht="14.45">
      <c r="A43" s="296" t="s">
        <v>248</v>
      </c>
      <c r="B43" s="296" t="s">
        <v>309</v>
      </c>
      <c r="C43" s="297" t="s">
        <v>85</v>
      </c>
      <c r="D43" s="297">
        <v>1950</v>
      </c>
      <c r="E43" s="297">
        <v>12</v>
      </c>
      <c r="F43" s="297">
        <v>3</v>
      </c>
      <c r="G43" s="297">
        <v>547100442</v>
      </c>
      <c r="H43" s="297">
        <v>2015</v>
      </c>
      <c r="I43" s="297" t="s">
        <v>87</v>
      </c>
      <c r="J43" s="297">
        <v>547100441</v>
      </c>
      <c r="K43" s="297">
        <v>2015</v>
      </c>
      <c r="L43" s="326" t="s">
        <v>87</v>
      </c>
    </row>
    <row r="44" spans="1:12" ht="14.45">
      <c r="A44" s="296" t="s">
        <v>251</v>
      </c>
      <c r="B44" s="296" t="s">
        <v>86</v>
      </c>
      <c r="C44" s="297" t="s">
        <v>85</v>
      </c>
      <c r="D44" s="297">
        <v>1875</v>
      </c>
      <c r="E44" s="297">
        <v>12</v>
      </c>
      <c r="F44" s="297">
        <v>3</v>
      </c>
      <c r="G44" s="297">
        <v>547100458</v>
      </c>
      <c r="H44" s="297">
        <v>2016</v>
      </c>
      <c r="I44" s="297" t="s">
        <v>310</v>
      </c>
      <c r="J44" s="297">
        <v>547100457</v>
      </c>
      <c r="K44" s="297">
        <v>2016</v>
      </c>
      <c r="L44" s="326" t="s">
        <v>310</v>
      </c>
    </row>
    <row r="45" spans="1:12" ht="14.45">
      <c r="A45" s="296" t="s">
        <v>254</v>
      </c>
      <c r="B45" s="296" t="s">
        <v>86</v>
      </c>
      <c r="C45" s="297" t="s">
        <v>85</v>
      </c>
      <c r="D45" s="297">
        <v>1875</v>
      </c>
      <c r="E45" s="297">
        <v>12</v>
      </c>
      <c r="F45" s="297">
        <v>3</v>
      </c>
      <c r="G45" s="297">
        <v>547100460</v>
      </c>
      <c r="H45" s="297">
        <v>2016</v>
      </c>
      <c r="I45" s="297" t="s">
        <v>310</v>
      </c>
      <c r="J45" s="297">
        <v>547100459</v>
      </c>
      <c r="K45" s="297">
        <v>2016</v>
      </c>
      <c r="L45" s="326" t="s">
        <v>310</v>
      </c>
    </row>
    <row r="46" spans="1:12" ht="14.45">
      <c r="A46" s="292" t="s">
        <v>257</v>
      </c>
      <c r="B46" s="292" t="s">
        <v>123</v>
      </c>
      <c r="C46" s="293" t="s">
        <v>85</v>
      </c>
      <c r="D46" s="293">
        <v>3433</v>
      </c>
      <c r="E46" s="293">
        <v>16</v>
      </c>
      <c r="F46" s="293">
        <v>4</v>
      </c>
      <c r="G46" s="293">
        <v>595100004</v>
      </c>
      <c r="H46" s="293">
        <v>2023</v>
      </c>
      <c r="I46" s="293" t="s">
        <v>311</v>
      </c>
      <c r="J46" s="293">
        <v>595100006</v>
      </c>
      <c r="K46" s="293">
        <v>2023</v>
      </c>
      <c r="L46" s="325" t="s">
        <v>311</v>
      </c>
    </row>
    <row r="47" spans="1:12" ht="14.45">
      <c r="A47" s="292" t="s">
        <v>261</v>
      </c>
      <c r="B47" s="292" t="s">
        <v>123</v>
      </c>
      <c r="C47" s="293" t="s">
        <v>85</v>
      </c>
      <c r="D47" s="293">
        <v>3433</v>
      </c>
      <c r="E47" s="293">
        <v>16</v>
      </c>
      <c r="F47" s="293">
        <v>4</v>
      </c>
      <c r="G47" s="293">
        <v>595100014</v>
      </c>
      <c r="H47" s="293">
        <v>2023</v>
      </c>
      <c r="I47" s="293" t="s">
        <v>311</v>
      </c>
      <c r="J47" s="293">
        <v>595100012</v>
      </c>
      <c r="K47" s="293">
        <v>2023</v>
      </c>
      <c r="L47" s="325" t="s">
        <v>311</v>
      </c>
    </row>
    <row r="48" spans="1:12" ht="14.45">
      <c r="A48" s="292" t="s">
        <v>264</v>
      </c>
      <c r="B48" s="292" t="s">
        <v>123</v>
      </c>
      <c r="C48" s="293" t="s">
        <v>85</v>
      </c>
      <c r="D48" s="293">
        <v>3433</v>
      </c>
      <c r="E48" s="293">
        <v>16</v>
      </c>
      <c r="F48" s="293">
        <v>4</v>
      </c>
      <c r="G48" s="293">
        <v>595100011</v>
      </c>
      <c r="H48" s="293">
        <v>2023</v>
      </c>
      <c r="I48" s="293" t="s">
        <v>311</v>
      </c>
      <c r="J48" s="293">
        <v>595100009</v>
      </c>
      <c r="K48" s="293">
        <v>2023</v>
      </c>
      <c r="L48" s="325" t="s">
        <v>311</v>
      </c>
    </row>
    <row r="49" spans="1:20" ht="14.45">
      <c r="A49" s="296" t="s">
        <v>267</v>
      </c>
      <c r="B49" s="296" t="s">
        <v>92</v>
      </c>
      <c r="C49" s="297" t="s">
        <v>85</v>
      </c>
      <c r="D49" s="297">
        <v>2575</v>
      </c>
      <c r="E49" s="297">
        <v>12</v>
      </c>
      <c r="F49" s="297">
        <v>4</v>
      </c>
      <c r="G49" s="297">
        <v>594100034</v>
      </c>
      <c r="H49" s="297">
        <v>2021</v>
      </c>
      <c r="I49" s="297" t="s">
        <v>124</v>
      </c>
      <c r="J49" s="297">
        <v>594100033</v>
      </c>
      <c r="K49" s="297">
        <v>2021</v>
      </c>
      <c r="L49" s="326" t="s">
        <v>124</v>
      </c>
    </row>
    <row r="50" spans="1:20" ht="14.45">
      <c r="A50" s="296" t="s">
        <v>270</v>
      </c>
      <c r="B50" s="296" t="s">
        <v>92</v>
      </c>
      <c r="C50" s="297" t="s">
        <v>85</v>
      </c>
      <c r="D50" s="297">
        <v>2575</v>
      </c>
      <c r="E50" s="297">
        <v>12</v>
      </c>
      <c r="F50" s="297">
        <v>4</v>
      </c>
      <c r="G50" s="297">
        <v>594320016</v>
      </c>
      <c r="H50" s="297">
        <v>2021</v>
      </c>
      <c r="I50" s="297" t="s">
        <v>312</v>
      </c>
      <c r="J50" s="297">
        <v>594320015</v>
      </c>
      <c r="K50" s="297">
        <v>2021</v>
      </c>
      <c r="L50" s="326" t="s">
        <v>312</v>
      </c>
    </row>
    <row r="51" spans="1:20" ht="14.45">
      <c r="A51" s="292" t="s">
        <v>273</v>
      </c>
      <c r="B51" s="292" t="s">
        <v>65</v>
      </c>
      <c r="C51" s="293" t="s">
        <v>299</v>
      </c>
      <c r="D51" s="293">
        <v>1430</v>
      </c>
      <c r="E51" s="293">
        <v>12</v>
      </c>
      <c r="F51" s="293" t="s">
        <v>66</v>
      </c>
      <c r="G51" s="293" t="s">
        <v>164</v>
      </c>
      <c r="H51" s="293" t="s">
        <v>164</v>
      </c>
      <c r="I51" s="293" t="s">
        <v>164</v>
      </c>
      <c r="J51" s="293" t="s">
        <v>164</v>
      </c>
      <c r="K51" s="293" t="s">
        <v>164</v>
      </c>
      <c r="L51" s="325" t="s">
        <v>164</v>
      </c>
    </row>
    <row r="52" spans="1:20" ht="14.45">
      <c r="A52" s="292" t="s">
        <v>274</v>
      </c>
      <c r="B52" s="292" t="s">
        <v>65</v>
      </c>
      <c r="C52" s="293" t="s">
        <v>299</v>
      </c>
      <c r="D52" s="293">
        <v>1430</v>
      </c>
      <c r="E52" s="293">
        <v>12</v>
      </c>
      <c r="F52" s="293" t="s">
        <v>66</v>
      </c>
      <c r="G52" s="293" t="s">
        <v>164</v>
      </c>
      <c r="H52" s="293" t="s">
        <v>164</v>
      </c>
      <c r="I52" s="293" t="s">
        <v>164</v>
      </c>
      <c r="J52" s="293" t="s">
        <v>164</v>
      </c>
      <c r="K52" s="293" t="s">
        <v>164</v>
      </c>
      <c r="L52" s="325" t="s">
        <v>164</v>
      </c>
    </row>
    <row r="53" spans="1:20" ht="14.45">
      <c r="A53" s="296" t="s">
        <v>275</v>
      </c>
      <c r="B53" s="296" t="s">
        <v>313</v>
      </c>
      <c r="C53" s="297" t="s">
        <v>313</v>
      </c>
      <c r="D53" s="297" t="s">
        <v>313</v>
      </c>
      <c r="E53" s="297" t="s">
        <v>313</v>
      </c>
      <c r="F53" s="297" t="s">
        <v>313</v>
      </c>
      <c r="G53" s="297" t="s">
        <v>313</v>
      </c>
      <c r="H53" s="297" t="s">
        <v>313</v>
      </c>
      <c r="I53" s="297" t="s">
        <v>313</v>
      </c>
      <c r="J53" s="297" t="s">
        <v>313</v>
      </c>
      <c r="K53" s="297" t="s">
        <v>313</v>
      </c>
      <c r="L53" s="326" t="s">
        <v>313</v>
      </c>
    </row>
    <row r="54" spans="1:20" ht="14.45">
      <c r="A54" s="296" t="s">
        <v>277</v>
      </c>
      <c r="B54" s="296" t="s">
        <v>313</v>
      </c>
      <c r="C54" s="297" t="s">
        <v>313</v>
      </c>
      <c r="D54" s="297" t="s">
        <v>313</v>
      </c>
      <c r="E54" s="297" t="s">
        <v>313</v>
      </c>
      <c r="F54" s="297" t="s">
        <v>313</v>
      </c>
      <c r="G54" s="297" t="s">
        <v>313</v>
      </c>
      <c r="H54" s="297" t="s">
        <v>313</v>
      </c>
      <c r="I54" s="297" t="s">
        <v>313</v>
      </c>
      <c r="J54" s="297" t="s">
        <v>313</v>
      </c>
      <c r="K54" s="297" t="s">
        <v>313</v>
      </c>
      <c r="L54" s="326" t="s">
        <v>313</v>
      </c>
    </row>
    <row r="55" spans="1:20" ht="14.45">
      <c r="A55" s="296" t="s">
        <v>278</v>
      </c>
      <c r="B55" s="296" t="s">
        <v>313</v>
      </c>
      <c r="C55" s="297" t="s">
        <v>313</v>
      </c>
      <c r="D55" s="297" t="s">
        <v>313</v>
      </c>
      <c r="E55" s="297" t="s">
        <v>313</v>
      </c>
      <c r="F55" s="297" t="s">
        <v>313</v>
      </c>
      <c r="G55" s="297" t="s">
        <v>313</v>
      </c>
      <c r="H55" s="297" t="s">
        <v>313</v>
      </c>
      <c r="I55" s="297" t="s">
        <v>313</v>
      </c>
      <c r="J55" s="297" t="s">
        <v>313</v>
      </c>
      <c r="K55" s="297" t="s">
        <v>313</v>
      </c>
      <c r="L55" s="326" t="s">
        <v>313</v>
      </c>
    </row>
    <row r="56" spans="1:20" ht="14.45">
      <c r="A56" s="292" t="s">
        <v>279</v>
      </c>
      <c r="B56" s="292" t="s">
        <v>313</v>
      </c>
      <c r="C56" s="293" t="s">
        <v>313</v>
      </c>
      <c r="D56" s="293" t="s">
        <v>313</v>
      </c>
      <c r="E56" s="293" t="s">
        <v>313</v>
      </c>
      <c r="F56" s="293" t="s">
        <v>313</v>
      </c>
      <c r="G56" s="293" t="s">
        <v>313</v>
      </c>
      <c r="H56" s="293" t="s">
        <v>313</v>
      </c>
      <c r="I56" s="293" t="s">
        <v>313</v>
      </c>
      <c r="J56" s="293" t="s">
        <v>313</v>
      </c>
      <c r="K56" s="293" t="s">
        <v>313</v>
      </c>
      <c r="L56" s="325" t="s">
        <v>313</v>
      </c>
    </row>
    <row r="57" spans="1:20" ht="14.45">
      <c r="A57" s="292" t="s">
        <v>280</v>
      </c>
      <c r="B57" s="292" t="s">
        <v>313</v>
      </c>
      <c r="C57" s="293" t="s">
        <v>313</v>
      </c>
      <c r="D57" s="293" t="s">
        <v>313</v>
      </c>
      <c r="E57" s="293" t="s">
        <v>313</v>
      </c>
      <c r="F57" s="293" t="s">
        <v>313</v>
      </c>
      <c r="G57" s="293" t="s">
        <v>313</v>
      </c>
      <c r="H57" s="293" t="s">
        <v>313</v>
      </c>
      <c r="I57" s="293" t="s">
        <v>313</v>
      </c>
      <c r="J57" s="293" t="s">
        <v>313</v>
      </c>
      <c r="K57" s="293" t="s">
        <v>313</v>
      </c>
      <c r="L57" s="325" t="s">
        <v>313</v>
      </c>
    </row>
    <row r="58" spans="1:20" ht="14.45">
      <c r="A58" s="296" t="s">
        <v>281</v>
      </c>
      <c r="B58" s="296" t="s">
        <v>313</v>
      </c>
      <c r="C58" s="297" t="s">
        <v>313</v>
      </c>
      <c r="D58" s="297" t="s">
        <v>313</v>
      </c>
      <c r="E58" s="297" t="s">
        <v>313</v>
      </c>
      <c r="F58" s="297" t="s">
        <v>313</v>
      </c>
      <c r="G58" s="297" t="s">
        <v>313</v>
      </c>
      <c r="H58" s="297" t="s">
        <v>313</v>
      </c>
      <c r="I58" s="297" t="s">
        <v>313</v>
      </c>
      <c r="J58" s="297" t="s">
        <v>313</v>
      </c>
      <c r="K58" s="297" t="s">
        <v>313</v>
      </c>
      <c r="L58" s="326" t="s">
        <v>313</v>
      </c>
    </row>
    <row r="59" spans="1:20" ht="14.45">
      <c r="A59" s="296" t="s">
        <v>282</v>
      </c>
      <c r="B59" s="296" t="s">
        <v>313</v>
      </c>
      <c r="C59" s="297" t="s">
        <v>313</v>
      </c>
      <c r="D59" s="297" t="s">
        <v>313</v>
      </c>
      <c r="E59" s="297" t="s">
        <v>313</v>
      </c>
      <c r="F59" s="297" t="s">
        <v>313</v>
      </c>
      <c r="G59" s="297" t="s">
        <v>313</v>
      </c>
      <c r="H59" s="297" t="s">
        <v>313</v>
      </c>
      <c r="I59" s="297" t="s">
        <v>313</v>
      </c>
      <c r="J59" s="297" t="s">
        <v>313</v>
      </c>
      <c r="K59" s="297" t="s">
        <v>313</v>
      </c>
      <c r="L59" s="326" t="s">
        <v>313</v>
      </c>
    </row>
    <row r="60" spans="1:20" ht="14.45">
      <c r="A60" s="296" t="s">
        <v>283</v>
      </c>
      <c r="B60" s="296" t="s">
        <v>313</v>
      </c>
      <c r="C60" s="297" t="s">
        <v>313</v>
      </c>
      <c r="D60" s="297" t="s">
        <v>313</v>
      </c>
      <c r="E60" s="297" t="s">
        <v>313</v>
      </c>
      <c r="F60" s="297" t="s">
        <v>313</v>
      </c>
      <c r="G60" s="297" t="s">
        <v>313</v>
      </c>
      <c r="H60" s="297" t="s">
        <v>313</v>
      </c>
      <c r="I60" s="297" t="s">
        <v>313</v>
      </c>
      <c r="J60" s="297" t="s">
        <v>313</v>
      </c>
      <c r="K60" s="297" t="s">
        <v>313</v>
      </c>
      <c r="L60" s="326" t="s">
        <v>313</v>
      </c>
    </row>
    <row r="61" spans="1:20" ht="14.45">
      <c r="A61" s="299" t="s">
        <v>284</v>
      </c>
      <c r="B61" s="299" t="s">
        <v>313</v>
      </c>
      <c r="C61" s="298" t="s">
        <v>313</v>
      </c>
      <c r="D61" s="298" t="s">
        <v>313</v>
      </c>
      <c r="E61" s="298" t="s">
        <v>313</v>
      </c>
      <c r="F61" s="298" t="s">
        <v>313</v>
      </c>
      <c r="G61" s="298" t="s">
        <v>313</v>
      </c>
      <c r="H61" s="298" t="s">
        <v>313</v>
      </c>
      <c r="I61" s="298" t="s">
        <v>313</v>
      </c>
      <c r="J61" s="298" t="s">
        <v>313</v>
      </c>
      <c r="K61" s="298" t="s">
        <v>313</v>
      </c>
      <c r="L61" s="329" t="s">
        <v>313</v>
      </c>
    </row>
    <row r="63" spans="1:20" s="305" customFormat="1" ht="20.65" customHeight="1">
      <c r="A63" s="351" t="s">
        <v>314</v>
      </c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3"/>
      <c r="M63" s="304"/>
      <c r="N63" s="304"/>
      <c r="O63" s="304"/>
      <c r="P63" s="304"/>
      <c r="Q63" s="304"/>
      <c r="R63" s="304"/>
      <c r="S63" s="304"/>
      <c r="T63" s="304"/>
    </row>
    <row r="64" spans="1:20" ht="43.15">
      <c r="A64" s="330" t="s">
        <v>212</v>
      </c>
      <c r="B64" s="332" t="s">
        <v>286</v>
      </c>
      <c r="C64" s="332" t="s">
        <v>25</v>
      </c>
      <c r="D64" s="332" t="s">
        <v>287</v>
      </c>
      <c r="E64" s="332" t="s">
        <v>288</v>
      </c>
      <c r="F64" s="332" t="s">
        <v>289</v>
      </c>
      <c r="G64" s="332" t="s">
        <v>315</v>
      </c>
      <c r="H64" s="332" t="s">
        <v>291</v>
      </c>
      <c r="I64" s="332" t="s">
        <v>292</v>
      </c>
      <c r="J64" s="332" t="s">
        <v>316</v>
      </c>
      <c r="K64" s="332" t="s">
        <v>291</v>
      </c>
      <c r="L64" s="332" t="s">
        <v>292</v>
      </c>
    </row>
    <row r="65" spans="1:12" ht="14.45">
      <c r="A65" s="288" t="s">
        <v>219</v>
      </c>
      <c r="B65" s="288" t="s">
        <v>120</v>
      </c>
      <c r="C65" s="289" t="s">
        <v>53</v>
      </c>
      <c r="D65" s="289">
        <v>99</v>
      </c>
      <c r="E65" s="289">
        <v>4</v>
      </c>
      <c r="F65" s="289">
        <v>2</v>
      </c>
      <c r="G65" s="289" t="s">
        <v>317</v>
      </c>
      <c r="H65" s="289">
        <v>2008</v>
      </c>
      <c r="I65" s="289" t="s">
        <v>113</v>
      </c>
      <c r="J65" s="289" t="s">
        <v>318</v>
      </c>
      <c r="K65" s="289">
        <v>2008</v>
      </c>
      <c r="L65" s="331" t="s">
        <v>113</v>
      </c>
    </row>
    <row r="66" spans="1:12" ht="14.45">
      <c r="A66" s="292" t="s">
        <v>224</v>
      </c>
      <c r="B66" s="292" t="s">
        <v>141</v>
      </c>
      <c r="C66" s="293" t="s">
        <v>53</v>
      </c>
      <c r="D66" s="293">
        <v>150</v>
      </c>
      <c r="E66" s="293">
        <v>6</v>
      </c>
      <c r="F66" s="293">
        <v>2</v>
      </c>
      <c r="G66" s="293" t="s">
        <v>319</v>
      </c>
      <c r="H66" s="293">
        <v>2011</v>
      </c>
      <c r="I66" s="293" t="s">
        <v>320</v>
      </c>
      <c r="J66" s="293" t="s">
        <v>321</v>
      </c>
      <c r="K66" s="293">
        <v>2011</v>
      </c>
      <c r="L66" s="325" t="s">
        <v>320</v>
      </c>
    </row>
    <row r="67" spans="1:12" ht="14.45">
      <c r="A67" s="292" t="s">
        <v>227</v>
      </c>
      <c r="B67" s="292" t="s">
        <v>141</v>
      </c>
      <c r="C67" s="293" t="s">
        <v>53</v>
      </c>
      <c r="D67" s="293">
        <v>150</v>
      </c>
      <c r="E67" s="293">
        <v>6</v>
      </c>
      <c r="F67" s="293">
        <v>2</v>
      </c>
      <c r="G67" s="293" t="s">
        <v>322</v>
      </c>
      <c r="H67" s="293">
        <v>2011</v>
      </c>
      <c r="I67" s="293" t="s">
        <v>320</v>
      </c>
      <c r="J67" s="293" t="s">
        <v>323</v>
      </c>
      <c r="K67" s="293">
        <v>2010</v>
      </c>
      <c r="L67" s="325" t="s">
        <v>324</v>
      </c>
    </row>
    <row r="68" spans="1:12" ht="14.45">
      <c r="A68" s="296" t="s">
        <v>230</v>
      </c>
      <c r="B68" s="296" t="s">
        <v>54</v>
      </c>
      <c r="C68" s="297" t="s">
        <v>53</v>
      </c>
      <c r="D68" s="297">
        <v>87</v>
      </c>
      <c r="E68" s="297">
        <v>4</v>
      </c>
      <c r="F68" s="297">
        <v>2</v>
      </c>
      <c r="G68" s="297" t="s">
        <v>325</v>
      </c>
      <c r="H68" s="297">
        <v>2008</v>
      </c>
      <c r="I68" s="297" t="s">
        <v>113</v>
      </c>
      <c r="J68" s="297" t="s">
        <v>326</v>
      </c>
      <c r="K68" s="297">
        <v>2008</v>
      </c>
      <c r="L68" s="326" t="s">
        <v>113</v>
      </c>
    </row>
    <row r="69" spans="1:12" ht="14.45">
      <c r="A69" s="292" t="s">
        <v>233</v>
      </c>
      <c r="B69" s="292" t="s">
        <v>54</v>
      </c>
      <c r="C69" s="293" t="s">
        <v>53</v>
      </c>
      <c r="D69" s="293">
        <v>87</v>
      </c>
      <c r="E69" s="293">
        <v>4</v>
      </c>
      <c r="F69" s="293">
        <v>2</v>
      </c>
      <c r="G69" s="293" t="s">
        <v>327</v>
      </c>
      <c r="H69" s="293">
        <v>2007</v>
      </c>
      <c r="I69" s="293" t="s">
        <v>55</v>
      </c>
      <c r="J69" s="293" t="s">
        <v>328</v>
      </c>
      <c r="K69" s="293">
        <v>2007</v>
      </c>
      <c r="L69" s="325" t="s">
        <v>55</v>
      </c>
    </row>
    <row r="70" spans="1:12" ht="14.45">
      <c r="A70" s="292" t="s">
        <v>236</v>
      </c>
      <c r="B70" s="292" t="s">
        <v>54</v>
      </c>
      <c r="C70" s="293" t="s">
        <v>53</v>
      </c>
      <c r="D70" s="293">
        <v>87</v>
      </c>
      <c r="E70" s="293">
        <v>4</v>
      </c>
      <c r="F70" s="293">
        <v>2</v>
      </c>
      <c r="G70" s="293" t="s">
        <v>325</v>
      </c>
      <c r="H70" s="293">
        <v>2008</v>
      </c>
      <c r="I70" s="293" t="s">
        <v>113</v>
      </c>
      <c r="J70" s="293" t="s">
        <v>329</v>
      </c>
      <c r="K70" s="293">
        <v>2008</v>
      </c>
      <c r="L70" s="325" t="s">
        <v>113</v>
      </c>
    </row>
    <row r="71" spans="1:12" ht="14.45">
      <c r="A71" s="292" t="s">
        <v>239</v>
      </c>
      <c r="B71" s="292" t="s">
        <v>54</v>
      </c>
      <c r="C71" s="293" t="s">
        <v>53</v>
      </c>
      <c r="D71" s="293">
        <v>87</v>
      </c>
      <c r="E71" s="293">
        <v>4</v>
      </c>
      <c r="F71" s="293">
        <v>2</v>
      </c>
      <c r="G71" s="293" t="s">
        <v>330</v>
      </c>
      <c r="H71" s="293">
        <v>2008</v>
      </c>
      <c r="I71" s="293" t="s">
        <v>113</v>
      </c>
      <c r="J71" s="293" t="s">
        <v>331</v>
      </c>
      <c r="K71" s="293">
        <v>2008</v>
      </c>
      <c r="L71" s="325" t="s">
        <v>113</v>
      </c>
    </row>
    <row r="72" spans="1:12" ht="14.45">
      <c r="A72" s="292" t="s">
        <v>242</v>
      </c>
      <c r="B72" s="292" t="s">
        <v>54</v>
      </c>
      <c r="C72" s="293" t="s">
        <v>53</v>
      </c>
      <c r="D72" s="293">
        <v>87</v>
      </c>
      <c r="E72" s="293">
        <v>4</v>
      </c>
      <c r="F72" s="293">
        <v>2</v>
      </c>
      <c r="G72" s="293" t="s">
        <v>332</v>
      </c>
      <c r="H72" s="293">
        <v>2009</v>
      </c>
      <c r="I72" s="293" t="s">
        <v>333</v>
      </c>
      <c r="J72" s="293" t="s">
        <v>334</v>
      </c>
      <c r="K72" s="293">
        <v>2009</v>
      </c>
      <c r="L72" s="325" t="s">
        <v>333</v>
      </c>
    </row>
    <row r="73" spans="1:12" ht="14.45">
      <c r="A73" s="296" t="s">
        <v>245</v>
      </c>
      <c r="B73" s="296" t="s">
        <v>88</v>
      </c>
      <c r="C73" s="297" t="s">
        <v>53</v>
      </c>
      <c r="D73" s="297">
        <v>162</v>
      </c>
      <c r="E73" s="297">
        <v>4</v>
      </c>
      <c r="F73" s="297">
        <v>3</v>
      </c>
      <c r="G73" s="297" t="s">
        <v>335</v>
      </c>
      <c r="H73" s="297">
        <v>2014</v>
      </c>
      <c r="I73" s="297" t="s">
        <v>89</v>
      </c>
      <c r="J73" s="297" t="s">
        <v>326</v>
      </c>
      <c r="K73" s="297">
        <v>2014</v>
      </c>
      <c r="L73" s="326" t="s">
        <v>89</v>
      </c>
    </row>
    <row r="74" spans="1:12" ht="14.45">
      <c r="A74" s="296" t="s">
        <v>248</v>
      </c>
      <c r="B74" s="296" t="s">
        <v>88</v>
      </c>
      <c r="C74" s="297" t="s">
        <v>53</v>
      </c>
      <c r="D74" s="297">
        <v>162</v>
      </c>
      <c r="E74" s="297">
        <v>4</v>
      </c>
      <c r="F74" s="297">
        <v>3</v>
      </c>
      <c r="G74" s="297" t="s">
        <v>336</v>
      </c>
      <c r="H74" s="297">
        <v>2016</v>
      </c>
      <c r="I74" s="297" t="s">
        <v>337</v>
      </c>
      <c r="J74" s="297" t="s">
        <v>338</v>
      </c>
      <c r="K74" s="297">
        <v>2016</v>
      </c>
      <c r="L74" s="326" t="s">
        <v>337</v>
      </c>
    </row>
    <row r="75" spans="1:12" ht="14.45">
      <c r="A75" s="296" t="s">
        <v>251</v>
      </c>
      <c r="B75" s="296" t="s">
        <v>88</v>
      </c>
      <c r="C75" s="297" t="s">
        <v>53</v>
      </c>
      <c r="D75" s="297">
        <v>162</v>
      </c>
      <c r="E75" s="297">
        <v>4</v>
      </c>
      <c r="F75" s="297">
        <v>3</v>
      </c>
      <c r="G75" s="297" t="s">
        <v>339</v>
      </c>
      <c r="H75" s="297">
        <v>2014</v>
      </c>
      <c r="I75" s="297" t="s">
        <v>89</v>
      </c>
      <c r="J75" s="297" t="s">
        <v>340</v>
      </c>
      <c r="K75" s="297">
        <v>2016</v>
      </c>
      <c r="L75" s="326" t="s">
        <v>337</v>
      </c>
    </row>
    <row r="76" spans="1:12" ht="14.45">
      <c r="A76" s="296" t="s">
        <v>254</v>
      </c>
      <c r="B76" s="296" t="s">
        <v>88</v>
      </c>
      <c r="C76" s="297" t="s">
        <v>53</v>
      </c>
      <c r="D76" s="297">
        <v>162</v>
      </c>
      <c r="E76" s="297">
        <v>4</v>
      </c>
      <c r="F76" s="297">
        <v>3</v>
      </c>
      <c r="G76" s="297" t="s">
        <v>341</v>
      </c>
      <c r="H76" s="297">
        <v>2017</v>
      </c>
      <c r="I76" s="297" t="s">
        <v>126</v>
      </c>
      <c r="J76" s="297" t="s">
        <v>342</v>
      </c>
      <c r="K76" s="297">
        <v>2017</v>
      </c>
      <c r="L76" s="326" t="s">
        <v>126</v>
      </c>
    </row>
    <row r="77" spans="1:12" ht="14.45">
      <c r="A77" s="292" t="s">
        <v>257</v>
      </c>
      <c r="B77" s="292" t="s">
        <v>125</v>
      </c>
      <c r="C77" s="293" t="s">
        <v>53</v>
      </c>
      <c r="D77" s="293">
        <v>245</v>
      </c>
      <c r="E77" s="293">
        <v>6</v>
      </c>
      <c r="F77" s="293">
        <v>3</v>
      </c>
      <c r="G77" s="293" t="s">
        <v>343</v>
      </c>
      <c r="H77" s="293">
        <v>2017</v>
      </c>
      <c r="I77" s="293" t="s">
        <v>126</v>
      </c>
      <c r="J77" s="293" t="s">
        <v>344</v>
      </c>
      <c r="K77" s="293">
        <v>2017</v>
      </c>
      <c r="L77" s="325" t="s">
        <v>126</v>
      </c>
    </row>
    <row r="78" spans="1:12" ht="14.45">
      <c r="A78" s="292" t="s">
        <v>261</v>
      </c>
      <c r="B78" s="292" t="s">
        <v>125</v>
      </c>
      <c r="C78" s="293" t="s">
        <v>53</v>
      </c>
      <c r="D78" s="293">
        <v>245</v>
      </c>
      <c r="E78" s="293">
        <v>6</v>
      </c>
      <c r="F78" s="293">
        <v>3</v>
      </c>
      <c r="G78" s="293" t="s">
        <v>345</v>
      </c>
      <c r="H78" s="293">
        <v>2017</v>
      </c>
      <c r="I78" s="293" t="s">
        <v>126</v>
      </c>
      <c r="J78" s="293" t="s">
        <v>346</v>
      </c>
      <c r="K78" s="293">
        <v>2017</v>
      </c>
      <c r="L78" s="325" t="s">
        <v>126</v>
      </c>
    </row>
    <row r="79" spans="1:12" ht="14.45">
      <c r="A79" s="292" t="s">
        <v>264</v>
      </c>
      <c r="B79" s="292" t="s">
        <v>125</v>
      </c>
      <c r="C79" s="293" t="s">
        <v>53</v>
      </c>
      <c r="D79" s="293">
        <v>245</v>
      </c>
      <c r="E79" s="293">
        <v>6</v>
      </c>
      <c r="F79" s="293">
        <v>3</v>
      </c>
      <c r="G79" s="293" t="s">
        <v>347</v>
      </c>
      <c r="H79" s="293">
        <v>2017</v>
      </c>
      <c r="I79" s="293" t="s">
        <v>126</v>
      </c>
      <c r="J79" s="293" t="s">
        <v>348</v>
      </c>
      <c r="K79" s="293">
        <v>2017</v>
      </c>
      <c r="L79" s="325" t="s">
        <v>126</v>
      </c>
    </row>
    <row r="80" spans="1:12" ht="14.45">
      <c r="A80" s="296" t="s">
        <v>267</v>
      </c>
      <c r="B80" s="296" t="s">
        <v>88</v>
      </c>
      <c r="C80" s="297" t="s">
        <v>53</v>
      </c>
      <c r="D80" s="297">
        <v>133</v>
      </c>
      <c r="E80" s="297">
        <v>4</v>
      </c>
      <c r="F80" s="297">
        <v>3</v>
      </c>
      <c r="G80" s="297" t="s">
        <v>349</v>
      </c>
      <c r="H80" s="297">
        <v>2019</v>
      </c>
      <c r="I80" s="297" t="s">
        <v>146</v>
      </c>
      <c r="J80" s="297" t="s">
        <v>350</v>
      </c>
      <c r="K80" s="297">
        <v>2019</v>
      </c>
      <c r="L80" s="326" t="s">
        <v>146</v>
      </c>
    </row>
    <row r="81" spans="1:12" ht="14.45">
      <c r="A81" s="296" t="s">
        <v>270</v>
      </c>
      <c r="B81" s="296" t="s">
        <v>88</v>
      </c>
      <c r="C81" s="297" t="s">
        <v>53</v>
      </c>
      <c r="D81" s="297">
        <v>133</v>
      </c>
      <c r="E81" s="297">
        <v>4</v>
      </c>
      <c r="F81" s="297">
        <v>3</v>
      </c>
      <c r="G81" s="297" t="s">
        <v>351</v>
      </c>
      <c r="H81" s="297">
        <v>2022</v>
      </c>
      <c r="I81" s="297" t="s">
        <v>352</v>
      </c>
      <c r="J81" s="297" t="s">
        <v>353</v>
      </c>
      <c r="K81" s="297">
        <v>2022</v>
      </c>
      <c r="L81" s="326" t="s">
        <v>352</v>
      </c>
    </row>
    <row r="82" spans="1:12" ht="14.45">
      <c r="A82" s="292" t="s">
        <v>273</v>
      </c>
      <c r="B82" s="292" t="s">
        <v>88</v>
      </c>
      <c r="C82" s="293" t="s">
        <v>53</v>
      </c>
      <c r="D82" s="293">
        <v>133</v>
      </c>
      <c r="E82" s="293">
        <v>4</v>
      </c>
      <c r="F82" s="293">
        <v>3</v>
      </c>
      <c r="G82" s="293" t="s">
        <v>164</v>
      </c>
      <c r="H82" s="293" t="s">
        <v>164</v>
      </c>
      <c r="I82" s="293" t="s">
        <v>164</v>
      </c>
      <c r="J82" s="293" t="s">
        <v>164</v>
      </c>
      <c r="K82" s="293" t="s">
        <v>164</v>
      </c>
      <c r="L82" s="325" t="s">
        <v>164</v>
      </c>
    </row>
    <row r="83" spans="1:12" ht="14.45">
      <c r="A83" s="292" t="s">
        <v>274</v>
      </c>
      <c r="B83" s="292" t="s">
        <v>88</v>
      </c>
      <c r="C83" s="293" t="s">
        <v>53</v>
      </c>
      <c r="D83" s="293">
        <v>133</v>
      </c>
      <c r="E83" s="293">
        <v>4</v>
      </c>
      <c r="F83" s="293">
        <v>3</v>
      </c>
      <c r="G83" s="293" t="s">
        <v>164</v>
      </c>
      <c r="H83" s="293" t="s">
        <v>164</v>
      </c>
      <c r="I83" s="293" t="s">
        <v>164</v>
      </c>
      <c r="J83" s="293" t="s">
        <v>164</v>
      </c>
      <c r="K83" s="293" t="s">
        <v>164</v>
      </c>
      <c r="L83" s="325" t="s">
        <v>164</v>
      </c>
    </row>
    <row r="84" spans="1:12" ht="14.45">
      <c r="A84" s="296" t="s">
        <v>275</v>
      </c>
      <c r="B84" s="296" t="s">
        <v>313</v>
      </c>
      <c r="C84" s="297" t="s">
        <v>313</v>
      </c>
      <c r="D84" s="297" t="s">
        <v>313</v>
      </c>
      <c r="E84" s="297" t="s">
        <v>313</v>
      </c>
      <c r="F84" s="297" t="s">
        <v>313</v>
      </c>
      <c r="G84" s="297" t="s">
        <v>313</v>
      </c>
      <c r="H84" s="297" t="s">
        <v>313</v>
      </c>
      <c r="I84" s="297" t="s">
        <v>313</v>
      </c>
      <c r="J84" s="297" t="s">
        <v>313</v>
      </c>
      <c r="K84" s="297" t="s">
        <v>313</v>
      </c>
      <c r="L84" s="326" t="s">
        <v>313</v>
      </c>
    </row>
    <row r="85" spans="1:12" ht="14.45">
      <c r="A85" s="296" t="s">
        <v>277</v>
      </c>
      <c r="B85" s="296" t="s">
        <v>313</v>
      </c>
      <c r="C85" s="297" t="s">
        <v>313</v>
      </c>
      <c r="D85" s="297" t="s">
        <v>313</v>
      </c>
      <c r="E85" s="297" t="s">
        <v>313</v>
      </c>
      <c r="F85" s="297" t="s">
        <v>313</v>
      </c>
      <c r="G85" s="297" t="s">
        <v>313</v>
      </c>
      <c r="H85" s="297" t="s">
        <v>313</v>
      </c>
      <c r="I85" s="297" t="s">
        <v>313</v>
      </c>
      <c r="J85" s="297" t="s">
        <v>313</v>
      </c>
      <c r="K85" s="297" t="s">
        <v>313</v>
      </c>
      <c r="L85" s="326" t="s">
        <v>313</v>
      </c>
    </row>
    <row r="86" spans="1:12" ht="14.45">
      <c r="A86" s="296" t="s">
        <v>278</v>
      </c>
      <c r="B86" s="296" t="s">
        <v>313</v>
      </c>
      <c r="C86" s="297" t="s">
        <v>313</v>
      </c>
      <c r="D86" s="297" t="s">
        <v>313</v>
      </c>
      <c r="E86" s="297" t="s">
        <v>313</v>
      </c>
      <c r="F86" s="297" t="s">
        <v>313</v>
      </c>
      <c r="G86" s="297" t="s">
        <v>313</v>
      </c>
      <c r="H86" s="297" t="s">
        <v>313</v>
      </c>
      <c r="I86" s="297" t="s">
        <v>313</v>
      </c>
      <c r="J86" s="297" t="s">
        <v>313</v>
      </c>
      <c r="K86" s="297" t="s">
        <v>313</v>
      </c>
      <c r="L86" s="326" t="s">
        <v>313</v>
      </c>
    </row>
    <row r="87" spans="1:12" ht="14.45">
      <c r="A87" s="292" t="s">
        <v>279</v>
      </c>
      <c r="B87" s="292" t="s">
        <v>313</v>
      </c>
      <c r="C87" s="293" t="s">
        <v>313</v>
      </c>
      <c r="D87" s="293" t="s">
        <v>313</v>
      </c>
      <c r="E87" s="293" t="s">
        <v>313</v>
      </c>
      <c r="F87" s="293" t="s">
        <v>313</v>
      </c>
      <c r="G87" s="293" t="s">
        <v>313</v>
      </c>
      <c r="H87" s="293" t="s">
        <v>313</v>
      </c>
      <c r="I87" s="293" t="s">
        <v>313</v>
      </c>
      <c r="J87" s="293" t="s">
        <v>313</v>
      </c>
      <c r="K87" s="293" t="s">
        <v>313</v>
      </c>
      <c r="L87" s="325" t="s">
        <v>313</v>
      </c>
    </row>
    <row r="88" spans="1:12" ht="14.45">
      <c r="A88" s="292" t="s">
        <v>280</v>
      </c>
      <c r="B88" s="292" t="s">
        <v>313</v>
      </c>
      <c r="C88" s="293" t="s">
        <v>313</v>
      </c>
      <c r="D88" s="293" t="s">
        <v>313</v>
      </c>
      <c r="E88" s="293" t="s">
        <v>313</v>
      </c>
      <c r="F88" s="293" t="s">
        <v>313</v>
      </c>
      <c r="G88" s="293" t="s">
        <v>313</v>
      </c>
      <c r="H88" s="293" t="s">
        <v>313</v>
      </c>
      <c r="I88" s="293" t="s">
        <v>313</v>
      </c>
      <c r="J88" s="293" t="s">
        <v>313</v>
      </c>
      <c r="K88" s="293" t="s">
        <v>313</v>
      </c>
      <c r="L88" s="325" t="s">
        <v>313</v>
      </c>
    </row>
    <row r="89" spans="1:12" ht="14.45">
      <c r="A89" s="296" t="s">
        <v>281</v>
      </c>
      <c r="B89" s="296" t="s">
        <v>313</v>
      </c>
      <c r="C89" s="297" t="s">
        <v>313</v>
      </c>
      <c r="D89" s="297" t="s">
        <v>313</v>
      </c>
      <c r="E89" s="297" t="s">
        <v>313</v>
      </c>
      <c r="F89" s="297" t="s">
        <v>313</v>
      </c>
      <c r="G89" s="297" t="s">
        <v>313</v>
      </c>
      <c r="H89" s="297" t="s">
        <v>313</v>
      </c>
      <c r="I89" s="297" t="s">
        <v>313</v>
      </c>
      <c r="J89" s="297" t="s">
        <v>313</v>
      </c>
      <c r="K89" s="297" t="s">
        <v>313</v>
      </c>
      <c r="L89" s="326" t="s">
        <v>313</v>
      </c>
    </row>
    <row r="90" spans="1:12" ht="14.45">
      <c r="A90" s="296" t="s">
        <v>282</v>
      </c>
      <c r="B90" s="296" t="s">
        <v>313</v>
      </c>
      <c r="C90" s="297" t="s">
        <v>313</v>
      </c>
      <c r="D90" s="297" t="s">
        <v>313</v>
      </c>
      <c r="E90" s="297" t="s">
        <v>313</v>
      </c>
      <c r="F90" s="297" t="s">
        <v>313</v>
      </c>
      <c r="G90" s="297" t="s">
        <v>313</v>
      </c>
      <c r="H90" s="297" t="s">
        <v>313</v>
      </c>
      <c r="I90" s="297" t="s">
        <v>313</v>
      </c>
      <c r="J90" s="297" t="s">
        <v>313</v>
      </c>
      <c r="K90" s="297" t="s">
        <v>313</v>
      </c>
      <c r="L90" s="326" t="s">
        <v>313</v>
      </c>
    </row>
    <row r="91" spans="1:12" ht="14.45">
      <c r="A91" s="296" t="s">
        <v>283</v>
      </c>
      <c r="B91" s="296" t="s">
        <v>313</v>
      </c>
      <c r="C91" s="297" t="s">
        <v>313</v>
      </c>
      <c r="D91" s="297" t="s">
        <v>313</v>
      </c>
      <c r="E91" s="297" t="s">
        <v>313</v>
      </c>
      <c r="F91" s="297" t="s">
        <v>313</v>
      </c>
      <c r="G91" s="297" t="s">
        <v>313</v>
      </c>
      <c r="H91" s="297" t="s">
        <v>313</v>
      </c>
      <c r="I91" s="297" t="s">
        <v>313</v>
      </c>
      <c r="J91" s="297" t="s">
        <v>313</v>
      </c>
      <c r="K91" s="297" t="s">
        <v>313</v>
      </c>
      <c r="L91" s="326" t="s">
        <v>313</v>
      </c>
    </row>
    <row r="92" spans="1:12" ht="14.45">
      <c r="A92" s="299" t="s">
        <v>284</v>
      </c>
      <c r="B92" s="299" t="s">
        <v>313</v>
      </c>
      <c r="C92" s="298" t="s">
        <v>313</v>
      </c>
      <c r="D92" s="298" t="s">
        <v>313</v>
      </c>
      <c r="E92" s="298" t="s">
        <v>313</v>
      </c>
      <c r="F92" s="298" t="s">
        <v>313</v>
      </c>
      <c r="G92" s="298" t="s">
        <v>313</v>
      </c>
      <c r="H92" s="298" t="s">
        <v>313</v>
      </c>
      <c r="I92" s="298" t="s">
        <v>313</v>
      </c>
      <c r="J92" s="298" t="s">
        <v>313</v>
      </c>
      <c r="K92" s="298" t="s">
        <v>313</v>
      </c>
      <c r="L92" s="329" t="s">
        <v>313</v>
      </c>
    </row>
  </sheetData>
  <sheetProtection algorithmName="SHA-512" hashValue="llobQ395m4TQNzwYg/JfTnHHZmXAMWS3WzSwVNIKQCEMD4ED6ilK2V2rP+EgsH1GH9vaBSuxhXRQEbWmT5q0qA==" saltValue="1zA9do6jw7flTBPr4eaZXw==" spinCount="100000" sheet="1" objects="1" scenarios="1"/>
  <mergeCells count="3">
    <mergeCell ref="A32:L32"/>
    <mergeCell ref="A63:L63"/>
    <mergeCell ref="A1:G1"/>
  </mergeCells>
  <phoneticPr fontId="19" type="noConversion"/>
  <dataValidations count="1">
    <dataValidation type="textLength" allowBlank="1" showInputMessage="1" showErrorMessage="1" sqref="I39 L39" xr:uid="{4635727C-E8AE-4C59-9D32-D346D1822831}">
      <formula1>12</formula1>
      <formula2>12</formula2>
    </dataValidation>
  </dataValidations>
  <printOptions horizontalCentered="1" verticalCentered="1"/>
  <pageMargins left="0.5" right="0.5" top="0.75" bottom="0.75" header="0.3" footer="0.3"/>
  <pageSetup scale="79" fitToHeight="0" orientation="landscape" horizontalDpi="1200" verticalDpi="1200" r:id="rId1"/>
  <headerFooter>
    <oddHeader>&amp;L&amp;"Arial,Regular"&amp;16WETA ACE Plan - Vessel Data</oddHeader>
    <oddFooter>Page &amp;P of &amp;N</oddFooter>
  </headerFooter>
  <rowBreaks count="2" manualBreakCount="2">
    <brk id="31" max="11" man="1"/>
    <brk id="6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6B6E-333A-4615-AA8D-C602E1B2AE82}">
  <dimension ref="A1:F18"/>
  <sheetViews>
    <sheetView zoomScaleNormal="100" workbookViewId="0">
      <selection activeCell="A5" sqref="A5"/>
    </sheetView>
  </sheetViews>
  <sheetFormatPr defaultRowHeight="14.45"/>
  <cols>
    <col min="1" max="1" width="39.42578125" bestFit="1" customWidth="1"/>
    <col min="2" max="2" width="42.7109375" style="300" customWidth="1"/>
    <col min="3" max="3" width="9.28515625" style="170"/>
    <col min="4" max="4" width="11.42578125" style="170" customWidth="1"/>
    <col min="5" max="5" width="9.42578125" style="170" customWidth="1"/>
    <col min="6" max="6" width="16.7109375" style="170" customWidth="1"/>
  </cols>
  <sheetData>
    <row r="1" spans="1:6" ht="28.9">
      <c r="A1" s="306" t="s">
        <v>354</v>
      </c>
      <c r="B1" s="306" t="s">
        <v>355</v>
      </c>
      <c r="C1" s="307" t="s">
        <v>356</v>
      </c>
      <c r="D1" s="307" t="s">
        <v>357</v>
      </c>
      <c r="E1" s="307" t="s">
        <v>358</v>
      </c>
      <c r="F1" s="307" t="s">
        <v>359</v>
      </c>
    </row>
    <row r="2" spans="1:6" s="312" customFormat="1" ht="29.65" customHeight="1">
      <c r="A2" s="308" t="s">
        <v>360</v>
      </c>
      <c r="B2" s="309" t="s">
        <v>361</v>
      </c>
      <c r="C2" s="310" t="s">
        <v>362</v>
      </c>
      <c r="D2" s="310" t="s">
        <v>362</v>
      </c>
      <c r="E2" s="310" t="s">
        <v>363</v>
      </c>
      <c r="F2" s="311">
        <v>6001428700</v>
      </c>
    </row>
    <row r="3" spans="1:6" s="312" customFormat="1" ht="29.65" customHeight="1">
      <c r="A3" s="313" t="s">
        <v>364</v>
      </c>
      <c r="B3" s="314" t="s">
        <v>365</v>
      </c>
      <c r="C3" s="315" t="s">
        <v>366</v>
      </c>
      <c r="D3" s="315" t="s">
        <v>362</v>
      </c>
      <c r="E3" s="315" t="s">
        <v>367</v>
      </c>
      <c r="F3" s="316">
        <v>6001403000</v>
      </c>
    </row>
    <row r="4" spans="1:6" s="312" customFormat="1" ht="29.65" customHeight="1">
      <c r="A4" s="313" t="s">
        <v>368</v>
      </c>
      <c r="B4" s="314" t="s">
        <v>369</v>
      </c>
      <c r="C4" s="315" t="s">
        <v>366</v>
      </c>
      <c r="D4" s="315" t="s">
        <v>362</v>
      </c>
      <c r="E4" s="315" t="s">
        <v>370</v>
      </c>
      <c r="F4" s="316">
        <v>6001409000</v>
      </c>
    </row>
    <row r="5" spans="1:6" s="312" customFormat="1" ht="29.65" customHeight="1">
      <c r="A5" s="313" t="s">
        <v>371</v>
      </c>
      <c r="B5" s="314" t="s">
        <v>372</v>
      </c>
      <c r="C5" s="315" t="s">
        <v>373</v>
      </c>
      <c r="D5" s="315" t="s">
        <v>362</v>
      </c>
      <c r="E5" s="315" t="s">
        <v>374</v>
      </c>
      <c r="F5" s="316">
        <v>6075017801</v>
      </c>
    </row>
    <row r="6" spans="1:6" s="312" customFormat="1" ht="29.65" customHeight="1">
      <c r="A6" s="313" t="s">
        <v>375</v>
      </c>
      <c r="B6" s="314" t="s">
        <v>376</v>
      </c>
      <c r="C6" s="315" t="s">
        <v>362</v>
      </c>
      <c r="D6" s="315" t="s">
        <v>362</v>
      </c>
      <c r="E6" s="315" t="s">
        <v>363</v>
      </c>
      <c r="F6" s="316">
        <v>6013380000</v>
      </c>
    </row>
    <row r="7" spans="1:6" s="312" customFormat="1" ht="29.65" customHeight="1">
      <c r="A7" s="313" t="s">
        <v>377</v>
      </c>
      <c r="B7" s="314" t="s">
        <v>378</v>
      </c>
      <c r="C7" s="315" t="s">
        <v>366</v>
      </c>
      <c r="D7" s="315" t="s">
        <v>362</v>
      </c>
      <c r="E7" s="315" t="s">
        <v>379</v>
      </c>
      <c r="F7" s="316">
        <v>6075017801</v>
      </c>
    </row>
    <row r="8" spans="1:6" s="312" customFormat="1" ht="29.65" customHeight="1">
      <c r="A8" s="313" t="s">
        <v>380</v>
      </c>
      <c r="B8" s="314" t="s">
        <v>381</v>
      </c>
      <c r="C8" s="315" t="s">
        <v>362</v>
      </c>
      <c r="D8" s="315" t="s">
        <v>362</v>
      </c>
      <c r="E8" s="315" t="s">
        <v>363</v>
      </c>
      <c r="F8" s="316">
        <v>6081602300</v>
      </c>
    </row>
    <row r="9" spans="1:6" s="312" customFormat="1" ht="29.65" customHeight="1">
      <c r="A9" s="313" t="s">
        <v>382</v>
      </c>
      <c r="B9" s="314" t="s">
        <v>383</v>
      </c>
      <c r="C9" s="315" t="s">
        <v>362</v>
      </c>
      <c r="D9" s="315" t="s">
        <v>362</v>
      </c>
      <c r="E9" s="315" t="s">
        <v>363</v>
      </c>
      <c r="F9" s="316">
        <v>6001428700</v>
      </c>
    </row>
    <row r="10" spans="1:6" s="312" customFormat="1" ht="29.65" customHeight="1">
      <c r="A10" s="313" t="s">
        <v>384</v>
      </c>
      <c r="B10" s="314" t="s">
        <v>385</v>
      </c>
      <c r="C10" s="315" t="s">
        <v>366</v>
      </c>
      <c r="D10" s="315" t="s">
        <v>362</v>
      </c>
      <c r="E10" s="315" t="s">
        <v>386</v>
      </c>
      <c r="F10" s="316">
        <v>6075012301</v>
      </c>
    </row>
    <row r="11" spans="1:6" s="312" customFormat="1" ht="29.65" customHeight="1">
      <c r="A11" s="313" t="s">
        <v>387</v>
      </c>
      <c r="B11" s="314" t="s">
        <v>388</v>
      </c>
      <c r="C11" s="315" t="s">
        <v>362</v>
      </c>
      <c r="D11" s="315" t="s">
        <v>362</v>
      </c>
      <c r="E11" s="315" t="s">
        <v>363</v>
      </c>
      <c r="F11" s="316">
        <v>6095250801</v>
      </c>
    </row>
    <row r="12" spans="1:6" s="312" customFormat="1" ht="29.65" customHeight="1">
      <c r="A12" s="313" t="s">
        <v>389</v>
      </c>
      <c r="B12" s="314" t="s">
        <v>390</v>
      </c>
      <c r="C12" s="315" t="s">
        <v>362</v>
      </c>
      <c r="D12" s="315" t="s">
        <v>362</v>
      </c>
      <c r="E12" s="315" t="s">
        <v>363</v>
      </c>
      <c r="F12" s="316">
        <v>6095250900</v>
      </c>
    </row>
    <row r="13" spans="1:6" s="312" customFormat="1" ht="29.65" customHeight="1">
      <c r="A13" s="313" t="s">
        <v>391</v>
      </c>
      <c r="B13" s="314" t="s">
        <v>392</v>
      </c>
      <c r="C13" s="315" t="s">
        <v>362</v>
      </c>
      <c r="D13" s="315" t="s">
        <v>362</v>
      </c>
      <c r="E13" s="315" t="s">
        <v>363</v>
      </c>
      <c r="F13" s="316">
        <v>6001428700</v>
      </c>
    </row>
    <row r="14" spans="1:6" s="312" customFormat="1" ht="29.65" customHeight="1">
      <c r="A14" s="317" t="s">
        <v>393</v>
      </c>
      <c r="B14" s="314" t="s">
        <v>394</v>
      </c>
      <c r="C14" s="315" t="s">
        <v>362</v>
      </c>
      <c r="D14" s="315" t="s">
        <v>362</v>
      </c>
      <c r="E14" s="315" t="s">
        <v>363</v>
      </c>
      <c r="F14" s="316">
        <v>6075017902</v>
      </c>
    </row>
    <row r="15" spans="1:6" s="312" customFormat="1" ht="29.65" customHeight="1">
      <c r="A15" s="318" t="s">
        <v>395</v>
      </c>
      <c r="B15" s="319" t="s">
        <v>396</v>
      </c>
      <c r="C15" s="320" t="s">
        <v>366</v>
      </c>
      <c r="D15" s="320" t="s">
        <v>362</v>
      </c>
      <c r="E15" s="320" t="s">
        <v>397</v>
      </c>
      <c r="F15" s="321">
        <v>6001422000</v>
      </c>
    </row>
    <row r="16" spans="1:6">
      <c r="A16" s="300"/>
    </row>
    <row r="18" spans="1:1">
      <c r="A18" s="301" t="s">
        <v>398</v>
      </c>
    </row>
  </sheetData>
  <sheetProtection algorithmName="SHA-512" hashValue="R3qitw7CWTfPHCtt3dNtoAOpSGJJTaLoP3z5Uh7vEG+xZWETShpU/HlYaP+BBCTXvhfymjHKoJ9bWnSFsw0g7Q==" saltValue="UQDWHPNZdIhbsvj+9Qdqmw==" spinCount="100000" sheet="1" objects="1" scenarios="1"/>
  <pageMargins left="0.7" right="0.7" top="0.75" bottom="0.75" header="0.3" footer="0.3"/>
  <pageSetup scale="88" orientation="landscape" r:id="rId1"/>
  <headerFooter>
    <oddHeader>&amp;L&amp;"Arial,Regular"&amp;16WETA ACE Plan - Terminal to DAC Details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1af37b-b357-48b0-a576-b64b7e6d7c4b" xsi:nil="true"/>
    <lcf76f155ced4ddcb4097134ff3c332f xmlns="25733354-cd85-458d-8d5a-0d4ba526ab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5738645D2FA40B693E2FB4247783C" ma:contentTypeVersion="15" ma:contentTypeDescription="Create a new document." ma:contentTypeScope="" ma:versionID="0acf4718e41ed640b1d648ac6c77107b">
  <xsd:schema xmlns:xsd="http://www.w3.org/2001/XMLSchema" xmlns:xs="http://www.w3.org/2001/XMLSchema" xmlns:p="http://schemas.microsoft.com/office/2006/metadata/properties" xmlns:ns2="25733354-cd85-458d-8d5a-0d4ba526ab8e" xmlns:ns3="f01af37b-b357-48b0-a576-b64b7e6d7c4b" targetNamespace="http://schemas.microsoft.com/office/2006/metadata/properties" ma:root="true" ma:fieldsID="bcdd2d18a736d97ff8a022860705c768" ns2:_="" ns3:_="">
    <xsd:import namespace="25733354-cd85-458d-8d5a-0d4ba526ab8e"/>
    <xsd:import namespace="f01af37b-b357-48b0-a576-b64b7e6d7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33354-cd85-458d-8d5a-0d4ba526ab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f37b-b357-48b0-a576-b64b7e6d7c4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49eb0b6-33e2-4334-9bb2-d7c1b60b8adb}" ma:internalName="TaxCatchAll" ma:showField="CatchAllData" ma:web="f01af37b-b357-48b0-a576-b64b7e6d7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E1B223-8ED3-49BA-8DF4-989D9DEB8A9B}"/>
</file>

<file path=customXml/itemProps2.xml><?xml version="1.0" encoding="utf-8"?>
<ds:datastoreItem xmlns:ds="http://schemas.openxmlformats.org/officeDocument/2006/customXml" ds:itemID="{55F07BF0-2924-41E1-B342-F751D5B4A4D5}"/>
</file>

<file path=customXml/itemProps3.xml><?xml version="1.0" encoding="utf-8"?>
<ds:datastoreItem xmlns:ds="http://schemas.openxmlformats.org/officeDocument/2006/customXml" ds:itemID="{C2624397-7651-4A32-B680-6CDA4FDE6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Stark</dc:creator>
  <cp:keywords/>
  <dc:description/>
  <cp:lastModifiedBy>Beas, Emiliano@ARB</cp:lastModifiedBy>
  <cp:revision/>
  <dcterms:created xsi:type="dcterms:W3CDTF">2022-07-22T22:43:11Z</dcterms:created>
  <dcterms:modified xsi:type="dcterms:W3CDTF">2024-11-13T22:22:09Z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0x010100AE85738645D2FA40B693E2FB4247783C</vt:lpwstr>
  </property>
  <property fmtid="{D5CDD505-2E9C-101B-9397-08002B2CF9AE}" pid="3" name="MediaServiceImageTags">
    <vt:lpwstr/>
  </property>
</Properties>
</file>