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b.sharepoint.com/sites/ISD/TFB/202X LCFS Rulemaking/ISOR (Pre-Rulemaking)/Target Setting/Preliminary Illustrative Scenarios/Proposed Scenario/scenarios/ISOR_Scenarios_Official_Posted/ISOR_Baseline/"/>
    </mc:Choice>
  </mc:AlternateContent>
  <xr:revisionPtr revIDLastSave="0" documentId="8_{ECA7C3F0-0F0E-4932-8021-A2342E880AFB}" xr6:coauthVersionLast="47" xr6:coauthVersionMax="47" xr10:uidLastSave="{00000000-0000-0000-0000-000000000000}"/>
  <bookViews>
    <workbookView xWindow="28680" yWindow="-120" windowWidth="29040" windowHeight="15840" tabRatio="751" xr2:uid="{00000000-000D-0000-FFFF-FFFF00000000}"/>
  </bookViews>
  <sheets>
    <sheet name="Energy Demand" sheetId="1" r:id="rId1"/>
    <sheet name="Defined Supply" sheetId="2" r:id="rId2"/>
    <sheet name="Fuel Production" sheetId="3" r:id="rId3"/>
    <sheet name="Coproducts" sheetId="10" r:id="rId4"/>
    <sheet name="Production Limits" sheetId="4" r:id="rId5"/>
    <sheet name="Feedstock" sheetId="5" r:id="rId6"/>
    <sheet name="LCFS Benchmark" sheetId="11" r:id="rId7"/>
    <sheet name="Credit Type Limits" sheetId="7" r:id="rId8"/>
    <sheet name="Blend Requirements" sheetId="9" r:id="rId9"/>
    <sheet name="Additional Credits" sheetId="8" r:id="rId10"/>
  </sheets>
  <definedNames>
    <definedName name="_xlnm._FilterDatabase" localSheetId="8" hidden="1">'Blend Requirements'!$A$1:$F$63</definedName>
    <definedName name="_xlnm._FilterDatabase" localSheetId="3" hidden="1">Coproducts!$A$1:$E$1</definedName>
    <definedName name="_xlnm._FilterDatabase" localSheetId="2" hidden="1">'Fuel Production'!$A$1:$V$167</definedName>
    <definedName name="_xlnm._FilterDatabase" localSheetId="4" hidden="1">'Production Limits'!$A$1:$F$134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9" i="4" l="1"/>
  <c r="C8" i="11" l="1"/>
  <c r="C29" i="11"/>
  <c r="U126" i="3"/>
  <c r="U90" i="3"/>
  <c r="U91" i="3"/>
  <c r="U134" i="3" l="1"/>
  <c r="U131" i="3"/>
  <c r="U98" i="3"/>
  <c r="U99" i="3"/>
  <c r="U95" i="3"/>
  <c r="U12" i="3"/>
  <c r="N12" i="3"/>
  <c r="C30" i="11"/>
  <c r="C31" i="11"/>
  <c r="C32" i="11"/>
  <c r="C33" i="11"/>
  <c r="C34" i="11"/>
  <c r="C7" i="11"/>
  <c r="C12" i="11"/>
  <c r="C60" i="4" l="1"/>
  <c r="C133" i="4"/>
  <c r="C110" i="4"/>
  <c r="C23" i="11" l="1"/>
  <c r="C22" i="11"/>
  <c r="C21" i="11"/>
  <c r="C20" i="11"/>
  <c r="C19" i="11"/>
  <c r="C18" i="11"/>
  <c r="C11" i="11"/>
  <c r="C10" i="11"/>
  <c r="C9" i="11"/>
  <c r="J14" i="3" l="1"/>
  <c r="J15" i="3"/>
  <c r="J16" i="3"/>
  <c r="J17" i="3"/>
  <c r="J18" i="3"/>
  <c r="J19" i="3"/>
  <c r="J20" i="3"/>
  <c r="J21" i="3"/>
  <c r="J13" i="3"/>
  <c r="U9" i="3"/>
  <c r="U8" i="3"/>
  <c r="U4" i="3" l="1"/>
  <c r="U3" i="3"/>
  <c r="U10" i="3"/>
  <c r="U13" i="3"/>
  <c r="U14" i="3"/>
  <c r="U15" i="3"/>
  <c r="U16" i="3"/>
  <c r="U20" i="3"/>
  <c r="U21" i="3"/>
  <c r="U19" i="3"/>
  <c r="U18" i="3"/>
  <c r="U17" i="3"/>
  <c r="U165" i="3"/>
  <c r="U164" i="3"/>
  <c r="D11" i="9" l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7" i="9"/>
  <c r="D8" i="9" s="1"/>
  <c r="D9" i="9" s="1"/>
  <c r="F4" i="3"/>
  <c r="F3" i="3"/>
  <c r="U61" i="3" l="1"/>
  <c r="U84" i="3"/>
  <c r="U85" i="3" l="1"/>
  <c r="U83" i="3"/>
  <c r="U82" i="3"/>
  <c r="U81" i="3"/>
  <c r="U80" i="3"/>
  <c r="U79" i="3"/>
  <c r="U78" i="3"/>
  <c r="U77" i="3"/>
  <c r="U76" i="3"/>
  <c r="U75" i="3"/>
  <c r="U74" i="3"/>
  <c r="U73" i="3"/>
  <c r="U72" i="3"/>
  <c r="U71" i="3"/>
  <c r="U70" i="3"/>
  <c r="U69" i="3"/>
  <c r="U68" i="3"/>
  <c r="U67" i="3"/>
  <c r="U66" i="3"/>
  <c r="U65" i="3"/>
  <c r="U64" i="3"/>
  <c r="U63" i="3"/>
  <c r="U62" i="3"/>
  <c r="J62" i="3"/>
  <c r="U60" i="3"/>
  <c r="U59" i="3"/>
  <c r="U58" i="3"/>
  <c r="U57" i="3"/>
  <c r="U56" i="3"/>
  <c r="U55" i="3"/>
  <c r="U54" i="3"/>
  <c r="U53" i="3"/>
  <c r="U52" i="3"/>
  <c r="U51" i="3"/>
  <c r="U50" i="3"/>
  <c r="U49" i="3"/>
  <c r="U48" i="3"/>
  <c r="U47" i="3"/>
  <c r="U46" i="3"/>
  <c r="U45" i="3"/>
  <c r="U44" i="3"/>
  <c r="U43" i="3"/>
  <c r="U42" i="3"/>
  <c r="U41" i="3"/>
  <c r="U40" i="3"/>
  <c r="U39" i="3"/>
  <c r="AN3" i="5"/>
  <c r="AN2" i="5"/>
  <c r="AH1" i="5"/>
  <c r="AI1" i="5" s="1"/>
  <c r="AJ1" i="5" s="1"/>
  <c r="AK1" i="5" s="1"/>
  <c r="AL1" i="5" s="1"/>
  <c r="AM1" i="5" s="1"/>
  <c r="AN1" i="5" s="1"/>
  <c r="U89" i="3"/>
  <c r="J89" i="3"/>
  <c r="U88" i="3"/>
  <c r="J88" i="3"/>
  <c r="U158" i="3" l="1"/>
  <c r="U157" i="3"/>
  <c r="U156" i="3"/>
  <c r="U155" i="3"/>
  <c r="U154" i="3"/>
  <c r="U153" i="3"/>
  <c r="U152" i="3"/>
  <c r="U151" i="3"/>
  <c r="U150" i="3"/>
  <c r="U149" i="3"/>
  <c r="U148" i="3"/>
  <c r="U147" i="3"/>
  <c r="U146" i="3"/>
  <c r="U145" i="3"/>
  <c r="U144" i="3"/>
  <c r="U143" i="3"/>
  <c r="U142" i="3"/>
  <c r="U141" i="3"/>
  <c r="U140" i="3"/>
  <c r="U139" i="3"/>
  <c r="U138" i="3"/>
  <c r="U137" i="3"/>
  <c r="U136" i="3"/>
  <c r="U122" i="3"/>
  <c r="U121" i="3"/>
  <c r="U120" i="3"/>
  <c r="U119" i="3"/>
  <c r="U118" i="3"/>
  <c r="U117" i="3"/>
  <c r="U116" i="3"/>
  <c r="U115" i="3"/>
  <c r="U114" i="3"/>
  <c r="U113" i="3"/>
  <c r="U112" i="3"/>
  <c r="U111" i="3"/>
  <c r="U110" i="3"/>
  <c r="U109" i="3"/>
  <c r="U108" i="3"/>
  <c r="U107" i="3"/>
  <c r="U106" i="3"/>
  <c r="U105" i="3"/>
  <c r="U104" i="3"/>
  <c r="U103" i="3"/>
  <c r="U102" i="3"/>
  <c r="U101" i="3"/>
  <c r="U100" i="3"/>
  <c r="J123" i="3"/>
  <c r="U123" i="3"/>
  <c r="U124" i="3"/>
  <c r="J125" i="3"/>
  <c r="U125" i="3"/>
  <c r="U127" i="3"/>
  <c r="U128" i="3"/>
  <c r="U129" i="3"/>
  <c r="U132" i="3"/>
  <c r="U135" i="3"/>
  <c r="J159" i="3"/>
  <c r="U159" i="3"/>
  <c r="J160" i="3"/>
  <c r="U160" i="3"/>
  <c r="J161" i="3"/>
  <c r="U161" i="3"/>
  <c r="F162" i="3"/>
  <c r="U162" i="3"/>
  <c r="F163" i="3"/>
  <c r="U163" i="3"/>
  <c r="F164" i="3"/>
  <c r="F165" i="3"/>
  <c r="F7" i="3" l="1"/>
  <c r="F6" i="3"/>
  <c r="D35" i="11"/>
  <c r="J5" i="3" l="1"/>
  <c r="U5" i="3"/>
  <c r="U2" i="3"/>
  <c r="J2" i="3"/>
  <c r="C64" i="4" l="1"/>
  <c r="C66" i="4" s="1"/>
  <c r="C68" i="4" s="1"/>
  <c r="C70" i="4" s="1"/>
  <c r="C72" i="4" s="1"/>
  <c r="C74" i="4" s="1"/>
  <c r="C76" i="4" s="1"/>
  <c r="C78" i="4" s="1"/>
  <c r="C80" i="4" s="1"/>
  <c r="C82" i="4" s="1"/>
  <c r="C84" i="4" s="1"/>
  <c r="C86" i="4" s="1"/>
  <c r="C88" i="4" s="1"/>
  <c r="C90" i="4" s="1"/>
  <c r="C92" i="4" s="1"/>
  <c r="C94" i="4" s="1"/>
  <c r="C96" i="4" s="1"/>
  <c r="C98" i="4" s="1"/>
  <c r="C100" i="4" s="1"/>
  <c r="C102" i="4" s="1"/>
  <c r="C104" i="4" s="1"/>
  <c r="C106" i="4" s="1"/>
  <c r="C108" i="4" s="1"/>
  <c r="B64" i="4"/>
  <c r="B66" i="4" s="1"/>
  <c r="B68" i="4" s="1"/>
  <c r="B70" i="4" s="1"/>
  <c r="B72" i="4" s="1"/>
  <c r="B74" i="4" s="1"/>
  <c r="B76" i="4" s="1"/>
  <c r="B78" i="4" s="1"/>
  <c r="B80" i="4" s="1"/>
  <c r="B82" i="4" s="1"/>
  <c r="B84" i="4" s="1"/>
  <c r="B86" i="4" s="1"/>
  <c r="B88" i="4" s="1"/>
  <c r="B90" i="4" s="1"/>
  <c r="B92" i="4" s="1"/>
  <c r="B94" i="4" s="1"/>
  <c r="B96" i="4" s="1"/>
  <c r="B98" i="4" s="1"/>
  <c r="B100" i="4" s="1"/>
  <c r="B102" i="4" s="1"/>
  <c r="B104" i="4" s="1"/>
  <c r="B106" i="4" s="1"/>
  <c r="B108" i="4" s="1"/>
  <c r="A64" i="4"/>
  <c r="A66" i="4" s="1"/>
  <c r="A68" i="4" s="1"/>
  <c r="A70" i="4" s="1"/>
  <c r="A72" i="4" s="1"/>
  <c r="A74" i="4" s="1"/>
  <c r="A76" i="4" s="1"/>
  <c r="A78" i="4" s="1"/>
  <c r="A80" i="4" s="1"/>
  <c r="A82" i="4" s="1"/>
  <c r="A84" i="4" s="1"/>
  <c r="A86" i="4" s="1"/>
  <c r="A88" i="4" s="1"/>
  <c r="A90" i="4" s="1"/>
  <c r="A92" i="4" s="1"/>
  <c r="A94" i="4" s="1"/>
  <c r="A96" i="4" s="1"/>
  <c r="A98" i="4" s="1"/>
  <c r="A100" i="4" s="1"/>
  <c r="A102" i="4" s="1"/>
  <c r="A104" i="4" s="1"/>
  <c r="A106" i="4" s="1"/>
  <c r="A108" i="4" s="1"/>
  <c r="C63" i="4"/>
  <c r="C65" i="4" s="1"/>
  <c r="C67" i="4" s="1"/>
  <c r="C69" i="4" s="1"/>
  <c r="C71" i="4" s="1"/>
  <c r="C73" i="4" s="1"/>
  <c r="C75" i="4" s="1"/>
  <c r="C77" i="4" s="1"/>
  <c r="C79" i="4" s="1"/>
  <c r="C81" i="4" s="1"/>
  <c r="C83" i="4" s="1"/>
  <c r="C85" i="4" s="1"/>
  <c r="C87" i="4" s="1"/>
  <c r="C89" i="4" s="1"/>
  <c r="C91" i="4" s="1"/>
  <c r="C93" i="4" s="1"/>
  <c r="C95" i="4" s="1"/>
  <c r="C97" i="4" s="1"/>
  <c r="C99" i="4" s="1"/>
  <c r="C101" i="4" s="1"/>
  <c r="C103" i="4" s="1"/>
  <c r="C105" i="4" s="1"/>
  <c r="C107" i="4" s="1"/>
  <c r="B63" i="4"/>
  <c r="B65" i="4" s="1"/>
  <c r="B67" i="4" s="1"/>
  <c r="B69" i="4" s="1"/>
  <c r="B71" i="4" s="1"/>
  <c r="B73" i="4" s="1"/>
  <c r="B75" i="4" s="1"/>
  <c r="B77" i="4" s="1"/>
  <c r="B79" i="4" s="1"/>
  <c r="B81" i="4" s="1"/>
  <c r="B83" i="4" s="1"/>
  <c r="B85" i="4" s="1"/>
  <c r="B87" i="4" s="1"/>
  <c r="B89" i="4" s="1"/>
  <c r="B91" i="4" s="1"/>
  <c r="B93" i="4" s="1"/>
  <c r="B95" i="4" s="1"/>
  <c r="B97" i="4" s="1"/>
  <c r="B99" i="4" s="1"/>
  <c r="B101" i="4" s="1"/>
  <c r="B103" i="4" s="1"/>
  <c r="B105" i="4" s="1"/>
  <c r="B107" i="4" s="1"/>
  <c r="A63" i="4"/>
  <c r="A65" i="4" s="1"/>
  <c r="A67" i="4" s="1"/>
  <c r="A69" i="4" s="1"/>
  <c r="A71" i="4" s="1"/>
  <c r="A73" i="4" s="1"/>
  <c r="A75" i="4" s="1"/>
  <c r="A77" i="4" s="1"/>
  <c r="A79" i="4" s="1"/>
  <c r="A81" i="4" s="1"/>
  <c r="A83" i="4" s="1"/>
  <c r="A85" i="4" s="1"/>
  <c r="A87" i="4" s="1"/>
  <c r="A89" i="4" s="1"/>
  <c r="A91" i="4" s="1"/>
  <c r="A93" i="4" s="1"/>
  <c r="A95" i="4" s="1"/>
  <c r="A97" i="4" s="1"/>
  <c r="A99" i="4" s="1"/>
  <c r="A101" i="4" s="1"/>
  <c r="A103" i="4" s="1"/>
  <c r="A105" i="4" s="1"/>
  <c r="A107" i="4" s="1"/>
  <c r="A5" i="4"/>
  <c r="A7" i="4" s="1"/>
  <c r="A9" i="4" s="1"/>
  <c r="A11" i="4" s="1"/>
  <c r="A13" i="4" s="1"/>
  <c r="A15" i="4" s="1"/>
  <c r="A17" i="4" s="1"/>
  <c r="A19" i="4" s="1"/>
  <c r="A21" i="4" s="1"/>
  <c r="A23" i="4" s="1"/>
  <c r="A25" i="4" s="1"/>
  <c r="A27" i="4" s="1"/>
  <c r="A29" i="4" s="1"/>
  <c r="A31" i="4" s="1"/>
  <c r="A33" i="4" s="1"/>
  <c r="A35" i="4" s="1"/>
  <c r="A37" i="4" s="1"/>
  <c r="A39" i="4" s="1"/>
  <c r="A41" i="4" s="1"/>
  <c r="A43" i="4" s="1"/>
  <c r="A45" i="4" s="1"/>
  <c r="A47" i="4" s="1"/>
  <c r="A49" i="4" s="1"/>
  <c r="A51" i="4" s="1"/>
  <c r="A53" i="4" s="1"/>
  <c r="A55" i="4" s="1"/>
  <c r="A57" i="4" s="1"/>
  <c r="A59" i="4" s="1"/>
  <c r="A4" i="4"/>
  <c r="A6" i="4" s="1"/>
  <c r="A8" i="4" s="1"/>
  <c r="A10" i="4" s="1"/>
  <c r="A12" i="4" s="1"/>
  <c r="A14" i="4" s="1"/>
  <c r="A16" i="4" s="1"/>
  <c r="A18" i="4" s="1"/>
  <c r="A20" i="4" s="1"/>
  <c r="A22" i="4" s="1"/>
  <c r="A24" i="4" s="1"/>
  <c r="A26" i="4" s="1"/>
  <c r="A28" i="4" s="1"/>
  <c r="A30" i="4" s="1"/>
  <c r="A32" i="4" s="1"/>
  <c r="A34" i="4" s="1"/>
  <c r="A36" i="4" s="1"/>
  <c r="A38" i="4" s="1"/>
  <c r="A40" i="4" s="1"/>
  <c r="A42" i="4" s="1"/>
  <c r="A44" i="4" s="1"/>
  <c r="A46" i="4" s="1"/>
  <c r="A48" i="4" s="1"/>
  <c r="A50" i="4" s="1"/>
  <c r="A52" i="4" s="1"/>
  <c r="A54" i="4" s="1"/>
  <c r="A56" i="4" s="1"/>
  <c r="A58" i="4" s="1"/>
  <c r="U38" i="3"/>
  <c r="J38" i="3"/>
  <c r="U37" i="3"/>
  <c r="J37" i="3"/>
  <c r="U36" i="3"/>
  <c r="J36" i="3"/>
  <c r="U35" i="3"/>
  <c r="J35" i="3"/>
  <c r="U34" i="3"/>
  <c r="J34" i="3"/>
  <c r="U33" i="3"/>
  <c r="J33" i="3"/>
  <c r="U32" i="3"/>
  <c r="J32" i="3"/>
  <c r="U31" i="3"/>
  <c r="J31" i="3"/>
  <c r="U30" i="3"/>
  <c r="J30" i="3"/>
  <c r="U29" i="3"/>
  <c r="J29" i="3"/>
  <c r="U28" i="3"/>
  <c r="J28" i="3"/>
  <c r="U27" i="3"/>
  <c r="J27" i="3"/>
  <c r="U26" i="3"/>
  <c r="J26" i="3"/>
  <c r="U25" i="3"/>
  <c r="J25" i="3"/>
  <c r="U24" i="3"/>
  <c r="J24" i="3"/>
  <c r="U23" i="3"/>
  <c r="J23" i="3"/>
  <c r="U93" i="3"/>
  <c r="U92" i="3"/>
  <c r="U96" i="3"/>
  <c r="U87" i="3"/>
  <c r="J87" i="3"/>
  <c r="U86" i="3"/>
  <c r="J86" i="3"/>
  <c r="U22" i="3"/>
  <c r="J22" i="3"/>
  <c r="H13" i="3"/>
  <c r="U7" i="3"/>
  <c r="U6" i="3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 s="1"/>
</calcChain>
</file>

<file path=xl/sharedStrings.xml><?xml version="1.0" encoding="utf-8"?>
<sst xmlns="http://schemas.openxmlformats.org/spreadsheetml/2006/main" count="2876" uniqueCount="210">
  <si>
    <t>Year</t>
  </si>
  <si>
    <t>Fuel Pool</t>
  </si>
  <si>
    <t>Energy</t>
  </si>
  <si>
    <t>Exceed?</t>
  </si>
  <si>
    <t>Gasoline</t>
  </si>
  <si>
    <t>Diesel</t>
  </si>
  <si>
    <t>LDV-e</t>
  </si>
  <si>
    <t>HDV-e</t>
  </si>
  <si>
    <t>LDV-H2</t>
  </si>
  <si>
    <t>HDV-H2</t>
  </si>
  <si>
    <t>CNG</t>
  </si>
  <si>
    <t>DACCS</t>
  </si>
  <si>
    <t>Jet Fuel</t>
  </si>
  <si>
    <t>Additional Credits</t>
  </si>
  <si>
    <t>Fuel</t>
  </si>
  <si>
    <t>Policy Attribution</t>
  </si>
  <si>
    <t>Biodiesel</t>
  </si>
  <si>
    <t>2022 volume</t>
  </si>
  <si>
    <t>Renewable Diesel</t>
  </si>
  <si>
    <t>CNG from Dairies</t>
  </si>
  <si>
    <t>Ethanol Used for E85</t>
  </si>
  <si>
    <t>Alt Jet</t>
  </si>
  <si>
    <t>Notes</t>
  </si>
  <si>
    <t>Feedstock</t>
  </si>
  <si>
    <t>Conversion Cost</t>
  </si>
  <si>
    <t>Units Notes</t>
  </si>
  <si>
    <t>Conversion Yield</t>
  </si>
  <si>
    <t>Conversion Units</t>
  </si>
  <si>
    <t>Carbon Intensity</t>
  </si>
  <si>
    <t>Units</t>
  </si>
  <si>
    <t>EER</t>
  </si>
  <si>
    <t>References</t>
  </si>
  <si>
    <t>Exogenous Subsidy</t>
  </si>
  <si>
    <t>Subsidy Unit Notes</t>
  </si>
  <si>
    <t>Credit Type</t>
  </si>
  <si>
    <t>LCFS Benchmark</t>
  </si>
  <si>
    <t>Blend Requirement</t>
  </si>
  <si>
    <t>Results Name</t>
  </si>
  <si>
    <t>Results Units</t>
  </si>
  <si>
    <t>Results Multiplier</t>
  </si>
  <si>
    <t>Results Notes</t>
  </si>
  <si>
    <t>Advanced Credits</t>
  </si>
  <si>
    <t>$/credit</t>
  </si>
  <si>
    <t>credit/credit</t>
  </si>
  <si>
    <t>gCO2e/ton</t>
  </si>
  <si>
    <t>Cost is set high so additional credits aren't produced beyond what is automatically added</t>
  </si>
  <si>
    <t>Advanced Credit</t>
  </si>
  <si>
    <t>DACCSBenchmark</t>
  </si>
  <si>
    <t>MMT</t>
  </si>
  <si>
    <t>Virgin Oils</t>
  </si>
  <si>
    <t>$/ton</t>
  </si>
  <si>
    <t>MJ/ton</t>
  </si>
  <si>
    <t>gCO2e/MJ</t>
  </si>
  <si>
    <t>RIN price &amp; IRA tax credit (.019+.002)</t>
  </si>
  <si>
    <t>$/MJ</t>
  </si>
  <si>
    <t>JetBenchmark</t>
  </si>
  <si>
    <t>mm gal</t>
  </si>
  <si>
    <t>Waste Oils</t>
  </si>
  <si>
    <t>RIN price &amp; IRA tax credit (.019+.005)</t>
  </si>
  <si>
    <t>Bank Drawdown</t>
  </si>
  <si>
    <t>2022 Ceiling Price</t>
  </si>
  <si>
    <t>DieselBenchmark</t>
  </si>
  <si>
    <t>BiodieselBlend</t>
  </si>
  <si>
    <t>CARBOB</t>
  </si>
  <si>
    <t>Argus 2020/2021</t>
  </si>
  <si>
    <t>Oil</t>
  </si>
  <si>
    <t>$/barrel</t>
  </si>
  <si>
    <t>MJ/barrel</t>
  </si>
  <si>
    <t>From regression on spot market prices using EIA Data</t>
  </si>
  <si>
    <t>Default Gasoline</t>
  </si>
  <si>
    <t>GasolineBenchmark</t>
  </si>
  <si>
    <t>Natural Gas</t>
  </si>
  <si>
    <t>$/MMBTU</t>
  </si>
  <si>
    <t>MJ/MMBTU</t>
  </si>
  <si>
    <t>https://afdc.energy.gov/fuels/prices.html</t>
  </si>
  <si>
    <t>Default Gaseous</t>
  </si>
  <si>
    <t>NG for CNG</t>
  </si>
  <si>
    <t>mm DGE</t>
  </si>
  <si>
    <t>Dairy Gas to RNG</t>
  </si>
  <si>
    <t>RNG Dairy</t>
  </si>
  <si>
    <t>Dairy Gas for CNG</t>
  </si>
  <si>
    <t>AFDC Jan 2022</t>
  </si>
  <si>
    <t>OOS Dairy Gas to RNG</t>
  </si>
  <si>
    <t>Conv. Jet</t>
  </si>
  <si>
    <t>Follows benchmark schedule, so it doesn't generate credits or deficits</t>
  </si>
  <si>
    <t>Default Jet</t>
  </si>
  <si>
    <t>CCS</t>
  </si>
  <si>
    <t>$/ton sequestered</t>
  </si>
  <si>
    <t>ton/ton</t>
  </si>
  <si>
    <t>45Q subsidy @ $130/ton</t>
  </si>
  <si>
    <t>Air Capture Credits</t>
  </si>
  <si>
    <t>"Ethanol Used for E85" is not Ethanol Used for E85 - it is ethanol blended with CARBOB to make Ethanol Used for E85</t>
  </si>
  <si>
    <t>Corn</t>
  </si>
  <si>
    <t>$/bushel</t>
  </si>
  <si>
    <t>MJ/bushel</t>
  </si>
  <si>
    <t>No Subsidy, because expansion cost (marketing, etc) is D6 RIN price</t>
  </si>
  <si>
    <t>Corn Ethanol</t>
  </si>
  <si>
    <t>USDA Weekly Reports July 2018-May 2022</t>
  </si>
  <si>
    <t>No Subsidy, because expansion cost is D6 RIN price</t>
  </si>
  <si>
    <t>CCS included, but not part of name to prevent splitting the feedstock path</t>
  </si>
  <si>
    <t>Corn for CCS</t>
  </si>
  <si>
    <t>45Q subsidy @ $85/ton</t>
  </si>
  <si>
    <t>eCargo Handling Equipment</t>
  </si>
  <si>
    <t>All Other Fuels</t>
  </si>
  <si>
    <t>Ethanol</t>
  </si>
  <si>
    <t>https://www.ams.usda.gov/mnreports/nw_gr212.txt, D6 RIN is realized/not taken for marketing etc</t>
  </si>
  <si>
    <t>EthanolBlend</t>
  </si>
  <si>
    <t>https://www.ams.usda.gov/mnreports/nw_gr212.txt</t>
  </si>
  <si>
    <t>Assuming CCS @ 85$/ton, RIN subsidy+IRA tax credit (.014+.002)</t>
  </si>
  <si>
    <t>Fixed Guideway</t>
  </si>
  <si>
    <t>Forklift Credits</t>
  </si>
  <si>
    <t>eTransport Refrigeration Unit</t>
  </si>
  <si>
    <t>Ocean Going Vessel Shorepower</t>
  </si>
  <si>
    <t>HDV Hydrogen</t>
  </si>
  <si>
    <t>Hydrogen (Fossil)</t>
  </si>
  <si>
    <t>Hydrogen for HDV (Fossil)</t>
  </si>
  <si>
    <t>mm kg</t>
  </si>
  <si>
    <t>Landfills</t>
  </si>
  <si>
    <t>45V IRA Tax Credit</t>
  </si>
  <si>
    <t>Hydrogen (Landfill)</t>
  </si>
  <si>
    <t>Hydrogen for HDV (Landfill)</t>
  </si>
  <si>
    <t>Converts from MJ to MM GGE</t>
  </si>
  <si>
    <t>Electricity</t>
  </si>
  <si>
    <t>$/MWh</t>
  </si>
  <si>
    <t>MJ/MWh</t>
  </si>
  <si>
    <t>Hydrogen (Grid)</t>
  </si>
  <si>
    <t>Hydrogen for HDV (Grid)</t>
  </si>
  <si>
    <t>HDV Hydrogen (0-CI)</t>
  </si>
  <si>
    <t>Hydrogen (0-CI)</t>
  </si>
  <si>
    <t>Hydrogen for HDV (0-CI)</t>
  </si>
  <si>
    <t>HDV Hydrogen (Dairy Gas)</t>
  </si>
  <si>
    <t>Hydrogen (Dairy)</t>
  </si>
  <si>
    <t>Hydrogen for HDV (Dairy)</t>
  </si>
  <si>
    <t>NREL H2A - adjusted to early 2022</t>
  </si>
  <si>
    <t>HDV-e (0-CI)</t>
  </si>
  <si>
    <t>RECs included + 45Y IRA Tax Credit</t>
  </si>
  <si>
    <t>Electricity for HDV</t>
  </si>
  <si>
    <t>1000 MWh</t>
  </si>
  <si>
    <t>HDV-e (Dairy Gas)</t>
  </si>
  <si>
    <t>Dairy Gas to Electricity</t>
  </si>
  <si>
    <t>Electricity (Dairy)</t>
  </si>
  <si>
    <t>Electricity for HDV (Dairy)</t>
  </si>
  <si>
    <t>OOS Dairy Gas to Electricity</t>
  </si>
  <si>
    <t>HDV-e (grid)</t>
  </si>
  <si>
    <t>Incremental Deficits</t>
  </si>
  <si>
    <t>Landfill CNG</t>
  </si>
  <si>
    <t>RNG Landfill</t>
  </si>
  <si>
    <t>Landfill RNG</t>
  </si>
  <si>
    <t>MHDV HRI + FCI Credits</t>
  </si>
  <si>
    <t>HDV HRI + FCI Credits</t>
  </si>
  <si>
    <t>LDV Hydrogen</t>
  </si>
  <si>
    <t>Hydrogen for LDV (Fossil)</t>
  </si>
  <si>
    <t>Hydrogen for LDV (Landfill)</t>
  </si>
  <si>
    <t>Hydrogen for LDV (Grid)</t>
  </si>
  <si>
    <t>LDV Hydrogen (0-CI)</t>
  </si>
  <si>
    <t>Hydrogen for LDV (0-CI)</t>
  </si>
  <si>
    <t>LDV Hydrogen (Dairy Gas)</t>
  </si>
  <si>
    <t>Hydrogen for LDV (Dairy)</t>
  </si>
  <si>
    <t>LDV-e (0-CI)</t>
  </si>
  <si>
    <t>Electricity for LDV</t>
  </si>
  <si>
    <t>LDV-e (Dairy Gas)</t>
  </si>
  <si>
    <t>Electricity for LDV (Dairy)</t>
  </si>
  <si>
    <t>LDV-e (grid)</t>
  </si>
  <si>
    <t>LDV HRI + FCI Credits</t>
  </si>
  <si>
    <t>Other offroad</t>
  </si>
  <si>
    <t>Petroleum Projects</t>
  </si>
  <si>
    <t>Renewable Gasoline</t>
  </si>
  <si>
    <t>ULSD</t>
  </si>
  <si>
    <t>Default Diesel</t>
  </si>
  <si>
    <t>Base Fuel</t>
  </si>
  <si>
    <t>Production Multiplier</t>
  </si>
  <si>
    <t>Exceed</t>
  </si>
  <si>
    <t>Min 0.5 MJ of Alt Jet produced per 100 MJ of RD</t>
  </si>
  <si>
    <t>1 MJ of Rewewable Gasoline per 100 MJ of RD.  Consistent w. what CA has been receiving</t>
  </si>
  <si>
    <t>Maximum Volume</t>
  </si>
  <si>
    <t>Maximum YoY Percent Change</t>
  </si>
  <si>
    <t>inf</t>
  </si>
  <si>
    <t xml:space="preserve">2022 gallons  </t>
  </si>
  <si>
    <t>Notes/Sources</t>
  </si>
  <si>
    <t>2020/2021 Argus/EIA</t>
  </si>
  <si>
    <t>Bornstein 2021</t>
  </si>
  <si>
    <t>2021 Commodity Market</t>
  </si>
  <si>
    <t>$/barrel and barrels</t>
  </si>
  <si>
    <t>NP 2015 - updated CPI to 2021</t>
  </si>
  <si>
    <t>SP 2021</t>
  </si>
  <si>
    <t>NP 2015</t>
  </si>
  <si>
    <t>NA</t>
  </si>
  <si>
    <t xml:space="preserve">Adjusted ICF </t>
  </si>
  <si>
    <t>Benchmark</t>
  </si>
  <si>
    <t>Standard</t>
  </si>
  <si>
    <t>Reduction Percent</t>
  </si>
  <si>
    <t>2025 value</t>
  </si>
  <si>
    <t>Gasoline 2010 Baseline</t>
  </si>
  <si>
    <t>Baseline</t>
  </si>
  <si>
    <t>Diesel 2010 Baseline</t>
  </si>
  <si>
    <t>Jet 2010 Baseline</t>
  </si>
  <si>
    <t>Minimum</t>
  </si>
  <si>
    <t>Maximum</t>
  </si>
  <si>
    <t>Requirement Name</t>
  </si>
  <si>
    <t>Minimum Percent Energy</t>
  </si>
  <si>
    <t>Maximum Percent Energy</t>
  </si>
  <si>
    <t>10% EtOH By Volume</t>
  </si>
  <si>
    <t>17% Biodiesel by Volume</t>
  </si>
  <si>
    <t>Quantity</t>
  </si>
  <si>
    <t>5% of deficits</t>
  </si>
  <si>
    <t>Gradual phase out from no new applications</t>
  </si>
  <si>
    <t>Incremental Deficits. Avg from 2022 LRT</t>
  </si>
  <si>
    <t>Average of 2017-2021</t>
  </si>
  <si>
    <t>static at 2022 LRT</t>
  </si>
  <si>
    <t>freeze at 2030 regression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</si>
</sst>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000000E+00"/>
    <numFmt numFmtId="167" formatCode="0.000E+00"/>
    <numFmt numFmtId="168" formatCode="_(&quot;$&quot;* #,##0.000_);_(&quot;$&quot;* \(#,##0.000\);_(&quot;$&quot;* &quot;-&quot;??_);_(@_)"/>
    <numFmt numFmtId="169" formatCode="&quot;$&quot;#,##0.00000_);[Red]\(&quot;$&quot;#,##0.00000\)"/>
  </numFmts>
  <fonts count="9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color rgb="FF000000"/>
      <name val="MS Shell Dlg 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/>
    </xf>
    <xf numFmtId="11" fontId="0" fillId="0" borderId="0" xfId="0" applyNumberFormat="1"/>
    <xf numFmtId="9" fontId="0" fillId="0" borderId="0" xfId="0" applyNumberFormat="1"/>
    <xf numFmtId="1" fontId="0" fillId="0" borderId="0" xfId="0" applyNumberFormat="1"/>
    <xf numFmtId="0" fontId="4" fillId="0" borderId="0" xfId="0" applyFont="1"/>
    <xf numFmtId="164" fontId="0" fillId="0" borderId="0" xfId="1" applyNumberFormat="1" applyFont="1"/>
    <xf numFmtId="0" fontId="1" fillId="0" borderId="0" xfId="0" applyFont="1" applyAlignment="1">
      <alignment horizontal="center" vertical="top"/>
    </xf>
    <xf numFmtId="164" fontId="0" fillId="0" borderId="0" xfId="0" applyNumberFormat="1"/>
    <xf numFmtId="2" fontId="0" fillId="0" borderId="0" xfId="0" applyNumberFormat="1"/>
    <xf numFmtId="165" fontId="0" fillId="0" borderId="0" xfId="2" applyNumberFormat="1" applyFont="1"/>
    <xf numFmtId="10" fontId="0" fillId="0" borderId="0" xfId="1" applyNumberFormat="1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4" fillId="0" borderId="1" xfId="0" applyFont="1" applyBorder="1"/>
    <xf numFmtId="0" fontId="0" fillId="0" borderId="0" xfId="0" applyAlignment="1">
      <alignment vertical="center" wrapText="1"/>
    </xf>
    <xf numFmtId="0" fontId="6" fillId="0" borderId="0" xfId="0" applyFont="1"/>
    <xf numFmtId="166" fontId="0" fillId="0" borderId="0" xfId="0" applyNumberFormat="1"/>
    <xf numFmtId="0" fontId="4" fillId="0" borderId="2" xfId="0" applyFont="1" applyBorder="1"/>
    <xf numFmtId="167" fontId="0" fillId="0" borderId="0" xfId="0" applyNumberFormat="1"/>
    <xf numFmtId="8" fontId="6" fillId="0" borderId="0" xfId="0" applyNumberFormat="1" applyFont="1"/>
    <xf numFmtId="168" fontId="0" fillId="0" borderId="0" xfId="3" applyNumberFormat="1" applyFont="1" applyFill="1"/>
    <xf numFmtId="169" fontId="6" fillId="0" borderId="0" xfId="0" applyNumberFormat="1" applyFont="1"/>
    <xf numFmtId="0" fontId="0" fillId="0" borderId="3" xfId="0" applyBorder="1"/>
    <xf numFmtId="0" fontId="7" fillId="0" borderId="0" xfId="4" applyFill="1"/>
    <xf numFmtId="0" fontId="7" fillId="0" borderId="0" xfId="4"/>
    <xf numFmtId="0" fontId="8" fillId="0" borderId="0" xfId="5" applyFont="1"/>
    <xf numFmtId="43" fontId="0" fillId="0" borderId="0" xfId="0" applyNumberFormat="1"/>
    <xf numFmtId="165" fontId="0" fillId="0" borderId="0" xfId="0" applyNumberFormat="1"/>
    <xf numFmtId="165" fontId="0" fillId="0" borderId="0" xfId="2" applyNumberFormat="1" applyFont="1" applyFill="1"/>
    <xf numFmtId="165" fontId="0" fillId="0" borderId="0" xfId="2" applyNumberFormat="1" applyFont="1" applyBorder="1"/>
    <xf numFmtId="44" fontId="0" fillId="0" borderId="0" xfId="3" applyFont="1"/>
    <xf numFmtId="3" fontId="6" fillId="0" borderId="0" xfId="0" applyNumberFormat="1" applyFont="1"/>
    <xf numFmtId="0" fontId="0" fillId="0" borderId="0" xfId="0" applyBorder="1"/>
  </cellXfs>
  <cellStyles count="7">
    <cellStyle name="Comma" xfId="2" builtinId="3"/>
    <cellStyle name="Comma 2" xfId="6" xr:uid="{67549671-9B65-4780-B93A-42494FC05377}"/>
    <cellStyle name="Currency" xfId="3" builtinId="4"/>
    <cellStyle name="Hyperlink" xfId="4" builtinId="8"/>
    <cellStyle name="Normal" xfId="0" builtinId="0"/>
    <cellStyle name="Normal 2" xfId="5" xr:uid="{F284E521-4552-484D-B31A-4D87E63797F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s.usda.gov/mnreports/nw_gr212.txt" TargetMode="External"/><Relationship Id="rId2" Type="http://schemas.openxmlformats.org/officeDocument/2006/relationships/hyperlink" Target="https://www.ams.usda.gov/mnreports/nw_gr212.txt,%20D6%20RIN%20is%20realized/not%20taken%20for%20marketing%20etc" TargetMode="External"/><Relationship Id="rId1" Type="http://schemas.openxmlformats.org/officeDocument/2006/relationships/hyperlink" Target="https://www.ams.usda.gov/mnreports/nw_gr212.txt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11"/>
  <sheetViews>
    <sheetView tabSelected="1" zoomScaleNormal="100" workbookViewId="0"/>
  </sheetViews>
  <sheetFormatPr defaultColWidth="9.28515625" defaultRowHeight="14.45"/>
  <cols>
    <col min="2" max="2" width="17.28515625" bestFit="1" customWidth="1"/>
    <col min="3" max="3" width="9.7109375" customWidth="1"/>
    <col min="4" max="4" width="12.7109375" customWidth="1"/>
    <col min="5" max="5" width="9.5703125" bestFit="1" customWidth="1"/>
    <col min="6" max="6" width="16.5703125" customWidth="1"/>
    <col min="7" max="7" width="16.28515625" bestFit="1" customWidth="1"/>
    <col min="10" max="10" width="9.28515625" bestFit="1" customWidth="1"/>
  </cols>
  <sheetData>
    <row r="1" spans="1:10">
      <c r="A1" s="14" t="s">
        <v>0</v>
      </c>
      <c r="B1" s="14" t="s">
        <v>1</v>
      </c>
      <c r="C1" s="14" t="s">
        <v>2</v>
      </c>
      <c r="D1" s="14" t="s">
        <v>3</v>
      </c>
      <c r="E1" s="18"/>
    </row>
    <row r="2" spans="1:10">
      <c r="A2">
        <v>2022</v>
      </c>
      <c r="B2" t="s">
        <v>4</v>
      </c>
      <c r="C2" s="19">
        <v>1592653930498.1299</v>
      </c>
      <c r="D2" t="b">
        <v>0</v>
      </c>
      <c r="E2" s="19"/>
      <c r="F2" s="17"/>
      <c r="G2" s="10"/>
      <c r="J2" s="19"/>
    </row>
    <row r="3" spans="1:10">
      <c r="A3">
        <v>2023</v>
      </c>
      <c r="B3" t="s">
        <v>4</v>
      </c>
      <c r="C3" s="19">
        <v>1555165072532.8394</v>
      </c>
      <c r="D3" t="b">
        <v>0</v>
      </c>
      <c r="E3" s="19"/>
      <c r="F3" s="17"/>
      <c r="G3" s="10"/>
      <c r="J3" s="19"/>
    </row>
    <row r="4" spans="1:10">
      <c r="A4">
        <v>2024</v>
      </c>
      <c r="B4" t="s">
        <v>4</v>
      </c>
      <c r="C4" s="19">
        <v>1513207445095.272</v>
      </c>
      <c r="D4" t="b">
        <v>0</v>
      </c>
      <c r="E4" s="19"/>
      <c r="F4" s="17"/>
      <c r="G4" s="10"/>
      <c r="J4" s="19"/>
    </row>
    <row r="5" spans="1:10">
      <c r="A5">
        <v>2025</v>
      </c>
      <c r="B5" t="s">
        <v>4</v>
      </c>
      <c r="C5" s="19">
        <v>1468491253229.2681</v>
      </c>
      <c r="D5" t="b">
        <v>0</v>
      </c>
      <c r="E5" s="19"/>
      <c r="F5" s="17"/>
      <c r="G5" s="10"/>
      <c r="J5" s="19"/>
    </row>
    <row r="6" spans="1:10">
      <c r="A6">
        <v>2026</v>
      </c>
      <c r="B6" t="s">
        <v>4</v>
      </c>
      <c r="C6" s="19">
        <v>1421504716342.718</v>
      </c>
      <c r="D6" t="b">
        <v>0</v>
      </c>
      <c r="E6" s="19"/>
      <c r="F6" s="17"/>
      <c r="G6" s="10"/>
      <c r="J6" s="19"/>
    </row>
    <row r="7" spans="1:10">
      <c r="A7">
        <v>2027</v>
      </c>
      <c r="B7" t="s">
        <v>4</v>
      </c>
      <c r="C7" s="19">
        <v>1365277683090.135</v>
      </c>
      <c r="D7" t="b">
        <v>0</v>
      </c>
      <c r="E7" s="19"/>
      <c r="F7" s="17"/>
      <c r="G7" s="10"/>
      <c r="J7" s="19"/>
    </row>
    <row r="8" spans="1:10">
      <c r="A8">
        <v>2028</v>
      </c>
      <c r="B8" t="s">
        <v>4</v>
      </c>
      <c r="C8" s="19">
        <v>1305973221839.5964</v>
      </c>
      <c r="D8" t="b">
        <v>0</v>
      </c>
      <c r="E8" s="19"/>
      <c r="F8" s="17"/>
      <c r="G8" s="10"/>
      <c r="J8" s="19"/>
    </row>
    <row r="9" spans="1:10">
      <c r="A9">
        <v>2029</v>
      </c>
      <c r="B9" t="s">
        <v>4</v>
      </c>
      <c r="C9" s="19">
        <v>1244405249880.7507</v>
      </c>
      <c r="D9" t="b">
        <v>0</v>
      </c>
      <c r="E9" s="19"/>
      <c r="F9" s="17"/>
      <c r="G9" s="10"/>
      <c r="J9" s="19"/>
    </row>
    <row r="10" spans="1:10">
      <c r="A10">
        <v>2030</v>
      </c>
      <c r="B10" t="s">
        <v>4</v>
      </c>
      <c r="C10" s="19">
        <v>1180196078671.3833</v>
      </c>
      <c r="D10" t="b">
        <v>0</v>
      </c>
      <c r="E10" s="19"/>
      <c r="F10" s="17"/>
      <c r="G10" s="10"/>
      <c r="J10" s="19"/>
    </row>
    <row r="11" spans="1:10">
      <c r="A11">
        <v>2031</v>
      </c>
      <c r="B11" t="s">
        <v>4</v>
      </c>
      <c r="C11" s="19">
        <v>1113202561830.7305</v>
      </c>
      <c r="D11" t="b">
        <v>0</v>
      </c>
      <c r="E11" s="19"/>
      <c r="F11" s="17"/>
      <c r="G11" s="10"/>
      <c r="J11" s="19"/>
    </row>
    <row r="12" spans="1:10">
      <c r="A12">
        <v>2032</v>
      </c>
      <c r="B12" t="s">
        <v>4</v>
      </c>
      <c r="C12" s="19">
        <v>1043369684682.9097</v>
      </c>
      <c r="D12" t="b">
        <v>0</v>
      </c>
      <c r="E12" s="19"/>
      <c r="F12" s="17"/>
      <c r="G12" s="10"/>
      <c r="J12" s="19"/>
    </row>
    <row r="13" spans="1:10">
      <c r="A13">
        <v>2033</v>
      </c>
      <c r="B13" t="s">
        <v>4</v>
      </c>
      <c r="C13" s="19">
        <v>968995971790.87</v>
      </c>
      <c r="D13" t="b">
        <v>0</v>
      </c>
      <c r="E13" s="19"/>
      <c r="F13" s="17"/>
      <c r="G13" s="10"/>
      <c r="J13" s="19"/>
    </row>
    <row r="14" spans="1:10">
      <c r="A14">
        <v>2034</v>
      </c>
      <c r="B14" t="s">
        <v>4</v>
      </c>
      <c r="C14" s="19">
        <v>891648066340.93677</v>
      </c>
      <c r="D14" t="b">
        <v>0</v>
      </c>
      <c r="E14" s="19"/>
      <c r="F14" s="17"/>
      <c r="G14" s="10"/>
      <c r="J14" s="19"/>
    </row>
    <row r="15" spans="1:10">
      <c r="A15">
        <v>2035</v>
      </c>
      <c r="B15" t="s">
        <v>4</v>
      </c>
      <c r="C15" s="19">
        <v>811728104807.58655</v>
      </c>
      <c r="D15" t="b">
        <v>0</v>
      </c>
      <c r="E15" s="19"/>
      <c r="F15" s="17"/>
      <c r="G15" s="10"/>
      <c r="J15" s="19"/>
    </row>
    <row r="16" spans="1:10">
      <c r="A16">
        <v>2036</v>
      </c>
      <c r="B16" t="s">
        <v>4</v>
      </c>
      <c r="C16" s="19">
        <v>734487925454.18127</v>
      </c>
      <c r="D16" t="b">
        <v>0</v>
      </c>
      <c r="E16" s="19"/>
      <c r="F16" s="17"/>
      <c r="J16" s="19"/>
    </row>
    <row r="17" spans="1:10">
      <c r="A17">
        <v>2037</v>
      </c>
      <c r="B17" t="s">
        <v>4</v>
      </c>
      <c r="C17" s="19">
        <v>660513835897.09607</v>
      </c>
      <c r="D17" t="b">
        <v>0</v>
      </c>
      <c r="E17" s="19"/>
      <c r="F17" s="17"/>
      <c r="J17" s="19"/>
    </row>
    <row r="18" spans="1:10">
      <c r="A18">
        <v>2038</v>
      </c>
      <c r="B18" t="s">
        <v>4</v>
      </c>
      <c r="C18" s="19">
        <v>590137135437.76892</v>
      </c>
      <c r="D18" t="b">
        <v>0</v>
      </c>
      <c r="E18" s="19"/>
      <c r="F18" s="17"/>
      <c r="J18" s="19"/>
    </row>
    <row r="19" spans="1:10">
      <c r="A19">
        <v>2039</v>
      </c>
      <c r="B19" t="s">
        <v>4</v>
      </c>
      <c r="C19" s="19">
        <v>523705151233.12805</v>
      </c>
      <c r="D19" t="b">
        <v>0</v>
      </c>
      <c r="E19" s="19"/>
      <c r="F19" s="17"/>
      <c r="J19" s="19"/>
    </row>
    <row r="20" spans="1:10">
      <c r="A20">
        <v>2040</v>
      </c>
      <c r="B20" t="s">
        <v>4</v>
      </c>
      <c r="C20" s="19">
        <v>461248586719.15631</v>
      </c>
      <c r="D20" t="b">
        <v>0</v>
      </c>
      <c r="E20" s="19"/>
      <c r="F20" s="17"/>
      <c r="J20" s="19"/>
    </row>
    <row r="21" spans="1:10">
      <c r="A21">
        <v>2041</v>
      </c>
      <c r="B21" t="s">
        <v>4</v>
      </c>
      <c r="C21" s="19">
        <v>402740716317.10071</v>
      </c>
      <c r="D21" t="b">
        <v>0</v>
      </c>
      <c r="E21" s="19"/>
      <c r="F21" s="17"/>
      <c r="J21" s="19"/>
    </row>
    <row r="22" spans="1:10">
      <c r="A22">
        <v>2042</v>
      </c>
      <c r="B22" t="s">
        <v>4</v>
      </c>
      <c r="C22" s="19">
        <v>348485887168.0321</v>
      </c>
      <c r="D22" t="b">
        <v>0</v>
      </c>
      <c r="E22" s="19"/>
      <c r="F22" s="17"/>
      <c r="J22" s="19"/>
    </row>
    <row r="23" spans="1:10">
      <c r="A23">
        <v>2043</v>
      </c>
      <c r="B23" t="s">
        <v>4</v>
      </c>
      <c r="C23" s="19">
        <v>298501566108.65094</v>
      </c>
      <c r="D23" t="b">
        <v>0</v>
      </c>
      <c r="E23" s="19"/>
      <c r="F23" s="17"/>
      <c r="J23" s="19"/>
    </row>
    <row r="24" spans="1:10">
      <c r="A24">
        <v>2044</v>
      </c>
      <c r="B24" t="s">
        <v>4</v>
      </c>
      <c r="C24" s="19">
        <v>252727041543.16254</v>
      </c>
      <c r="D24" t="b">
        <v>0</v>
      </c>
      <c r="E24" s="19"/>
      <c r="F24" s="17"/>
      <c r="J24" s="19"/>
    </row>
    <row r="25" spans="1:10">
      <c r="A25">
        <v>2045</v>
      </c>
      <c r="B25" t="s">
        <v>4</v>
      </c>
      <c r="C25" s="19">
        <v>211281626834.04547</v>
      </c>
      <c r="D25" t="b">
        <v>0</v>
      </c>
      <c r="E25" s="19"/>
      <c r="F25" s="17"/>
      <c r="J25" s="19"/>
    </row>
    <row r="26" spans="1:10">
      <c r="A26">
        <v>2046</v>
      </c>
      <c r="B26" t="s">
        <v>4</v>
      </c>
      <c r="C26" s="19">
        <v>176769297449.63528</v>
      </c>
      <c r="D26" t="b">
        <v>0</v>
      </c>
      <c r="E26" s="19"/>
      <c r="F26" s="17"/>
      <c r="J26" s="19"/>
    </row>
    <row r="27" spans="1:10">
      <c r="A27">
        <v>2022</v>
      </c>
      <c r="B27" t="s">
        <v>5</v>
      </c>
      <c r="C27" s="19">
        <v>485811527962.09796</v>
      </c>
      <c r="D27" t="b">
        <v>0</v>
      </c>
      <c r="E27" s="19"/>
      <c r="F27" s="17"/>
      <c r="G27" s="19"/>
      <c r="J27" s="19"/>
    </row>
    <row r="28" spans="1:10">
      <c r="A28">
        <v>2023</v>
      </c>
      <c r="B28" t="s">
        <v>5</v>
      </c>
      <c r="C28" s="19">
        <v>488754496627.4151</v>
      </c>
      <c r="D28" t="b">
        <v>0</v>
      </c>
      <c r="E28" s="19"/>
      <c r="F28" s="17"/>
      <c r="G28" s="19"/>
      <c r="J28" s="19"/>
    </row>
    <row r="29" spans="1:10">
      <c r="A29">
        <v>2024</v>
      </c>
      <c r="B29" t="s">
        <v>5</v>
      </c>
      <c r="C29" s="19">
        <v>480764059350.3017</v>
      </c>
      <c r="D29" t="b">
        <v>0</v>
      </c>
      <c r="E29" s="19"/>
      <c r="F29" s="17"/>
      <c r="G29" s="19"/>
      <c r="J29" s="19"/>
    </row>
    <row r="30" spans="1:10">
      <c r="A30">
        <v>2025</v>
      </c>
      <c r="B30" t="s">
        <v>5</v>
      </c>
      <c r="C30" s="19">
        <v>478301241582.56262</v>
      </c>
      <c r="D30" t="b">
        <v>0</v>
      </c>
      <c r="E30" s="19"/>
      <c r="F30" s="17"/>
      <c r="G30" s="19"/>
      <c r="J30" s="19"/>
    </row>
    <row r="31" spans="1:10">
      <c r="A31">
        <v>2026</v>
      </c>
      <c r="B31" t="s">
        <v>5</v>
      </c>
      <c r="C31" s="19">
        <v>473965970336.48956</v>
      </c>
      <c r="D31" t="b">
        <v>0</v>
      </c>
      <c r="E31" s="19"/>
      <c r="F31" s="17"/>
      <c r="G31" s="19"/>
      <c r="J31" s="19"/>
    </row>
    <row r="32" spans="1:10">
      <c r="A32">
        <v>2027</v>
      </c>
      <c r="B32" t="s">
        <v>5</v>
      </c>
      <c r="C32" s="19">
        <v>466083085547.72766</v>
      </c>
      <c r="D32" t="b">
        <v>0</v>
      </c>
      <c r="E32" s="19"/>
      <c r="F32" s="17"/>
      <c r="G32" s="19"/>
      <c r="J32" s="19"/>
    </row>
    <row r="33" spans="1:10">
      <c r="A33">
        <v>2028</v>
      </c>
      <c r="B33" t="s">
        <v>5</v>
      </c>
      <c r="C33" s="19">
        <v>457814391759.54987</v>
      </c>
      <c r="D33" t="b">
        <v>0</v>
      </c>
      <c r="E33" s="19"/>
      <c r="F33" s="17"/>
      <c r="G33" s="19"/>
      <c r="J33" s="19"/>
    </row>
    <row r="34" spans="1:10">
      <c r="A34">
        <v>2029</v>
      </c>
      <c r="B34" t="s">
        <v>5</v>
      </c>
      <c r="C34" s="19">
        <v>447240139193.87219</v>
      </c>
      <c r="D34" t="b">
        <v>0</v>
      </c>
      <c r="E34" s="19"/>
      <c r="F34" s="17"/>
      <c r="G34" s="19"/>
      <c r="J34" s="19"/>
    </row>
    <row r="35" spans="1:10">
      <c r="A35">
        <v>2030</v>
      </c>
      <c r="B35" t="s">
        <v>5</v>
      </c>
      <c r="C35" s="19">
        <v>434929130860.62646</v>
      </c>
      <c r="D35" t="b">
        <v>0</v>
      </c>
      <c r="E35" s="19"/>
      <c r="F35" s="17"/>
      <c r="G35" s="19"/>
      <c r="J35" s="19"/>
    </row>
    <row r="36" spans="1:10">
      <c r="A36">
        <v>2031</v>
      </c>
      <c r="B36" t="s">
        <v>5</v>
      </c>
      <c r="C36" s="19">
        <v>423878258623.58984</v>
      </c>
      <c r="D36" t="b">
        <v>0</v>
      </c>
      <c r="E36" s="19"/>
      <c r="F36" s="17"/>
      <c r="G36" s="19"/>
      <c r="J36" s="19"/>
    </row>
    <row r="37" spans="1:10">
      <c r="A37">
        <v>2032</v>
      </c>
      <c r="B37" t="s">
        <v>5</v>
      </c>
      <c r="C37" s="19">
        <v>413846353675.17053</v>
      </c>
      <c r="D37" t="b">
        <v>0</v>
      </c>
      <c r="E37" s="19"/>
      <c r="F37" s="17"/>
      <c r="G37" s="19"/>
      <c r="J37" s="19"/>
    </row>
    <row r="38" spans="1:10">
      <c r="A38">
        <v>2033</v>
      </c>
      <c r="B38" t="s">
        <v>5</v>
      </c>
      <c r="C38" s="19">
        <v>405522996385.88361</v>
      </c>
      <c r="D38" t="b">
        <v>0</v>
      </c>
      <c r="E38" s="19"/>
      <c r="F38" s="17"/>
      <c r="G38" s="19"/>
      <c r="J38" s="19"/>
    </row>
    <row r="39" spans="1:10">
      <c r="A39">
        <v>2034</v>
      </c>
      <c r="B39" t="s">
        <v>5</v>
      </c>
      <c r="C39" s="19">
        <v>394074627212.54156</v>
      </c>
      <c r="D39" t="b">
        <v>0</v>
      </c>
      <c r="E39" s="19"/>
      <c r="F39" s="17"/>
      <c r="G39" s="19"/>
      <c r="J39" s="19"/>
    </row>
    <row r="40" spans="1:10">
      <c r="A40">
        <v>2035</v>
      </c>
      <c r="B40" t="s">
        <v>5</v>
      </c>
      <c r="C40" s="19">
        <v>380562571873.11768</v>
      </c>
      <c r="D40" t="b">
        <v>0</v>
      </c>
      <c r="E40" s="19"/>
      <c r="F40" s="17"/>
      <c r="G40" s="19"/>
      <c r="J40" s="19"/>
    </row>
    <row r="41" spans="1:10">
      <c r="A41">
        <v>2036</v>
      </c>
      <c r="B41" t="s">
        <v>5</v>
      </c>
      <c r="C41" s="19">
        <v>367890073462.08801</v>
      </c>
      <c r="D41" t="b">
        <v>0</v>
      </c>
      <c r="E41" s="19"/>
      <c r="F41" s="17"/>
      <c r="J41" s="19"/>
    </row>
    <row r="42" spans="1:10">
      <c r="A42">
        <v>2037</v>
      </c>
      <c r="B42" t="s">
        <v>5</v>
      </c>
      <c r="C42" s="19">
        <v>355546026793.65173</v>
      </c>
      <c r="D42" t="b">
        <v>0</v>
      </c>
      <c r="E42" s="19"/>
      <c r="F42" s="17"/>
      <c r="J42" s="19"/>
    </row>
    <row r="43" spans="1:10">
      <c r="A43">
        <v>2038</v>
      </c>
      <c r="B43" t="s">
        <v>5</v>
      </c>
      <c r="C43" s="19">
        <v>342982302650.59717</v>
      </c>
      <c r="D43" t="b">
        <v>0</v>
      </c>
      <c r="E43" s="19"/>
      <c r="F43" s="17"/>
      <c r="J43" s="19"/>
    </row>
    <row r="44" spans="1:10">
      <c r="A44">
        <v>2039</v>
      </c>
      <c r="B44" t="s">
        <v>5</v>
      </c>
      <c r="C44" s="19">
        <v>330530073483.80347</v>
      </c>
      <c r="D44" t="b">
        <v>0</v>
      </c>
      <c r="E44" s="19"/>
      <c r="F44" s="17"/>
      <c r="J44" s="19"/>
    </row>
    <row r="45" spans="1:10">
      <c r="A45">
        <v>2040</v>
      </c>
      <c r="B45" t="s">
        <v>5</v>
      </c>
      <c r="C45" s="19">
        <v>322938865149.59546</v>
      </c>
      <c r="D45" t="b">
        <v>0</v>
      </c>
      <c r="E45" s="19"/>
      <c r="F45" s="17"/>
      <c r="J45" s="19"/>
    </row>
    <row r="46" spans="1:10">
      <c r="A46">
        <v>2041</v>
      </c>
      <c r="B46" t="s">
        <v>5</v>
      </c>
      <c r="C46" s="19">
        <v>314774107878.71411</v>
      </c>
      <c r="D46" t="b">
        <v>0</v>
      </c>
      <c r="E46" s="19"/>
      <c r="F46" s="17"/>
      <c r="J46" s="19"/>
    </row>
    <row r="47" spans="1:10">
      <c r="A47">
        <v>2042</v>
      </c>
      <c r="B47" t="s">
        <v>5</v>
      </c>
      <c r="C47" s="19">
        <v>305846981091.34741</v>
      </c>
      <c r="D47" t="b">
        <v>0</v>
      </c>
      <c r="E47" s="19"/>
      <c r="F47" s="17"/>
      <c r="J47" s="19"/>
    </row>
    <row r="48" spans="1:10">
      <c r="A48">
        <v>2043</v>
      </c>
      <c r="B48" t="s">
        <v>5</v>
      </c>
      <c r="C48" s="19">
        <v>304758709973.39545</v>
      </c>
      <c r="D48" t="b">
        <v>0</v>
      </c>
      <c r="E48" s="19"/>
      <c r="F48" s="17"/>
      <c r="J48" s="19"/>
    </row>
    <row r="49" spans="1:10">
      <c r="A49">
        <v>2044</v>
      </c>
      <c r="B49" t="s">
        <v>5</v>
      </c>
      <c r="C49" s="19">
        <v>304341153208.81018</v>
      </c>
      <c r="D49" t="b">
        <v>0</v>
      </c>
      <c r="E49" s="19"/>
      <c r="F49" s="17"/>
      <c r="J49" s="19"/>
    </row>
    <row r="50" spans="1:10">
      <c r="A50">
        <v>2045</v>
      </c>
      <c r="B50" t="s">
        <v>5</v>
      </c>
      <c r="C50" s="19">
        <v>304722196810.69141</v>
      </c>
      <c r="D50" t="b">
        <v>0</v>
      </c>
      <c r="E50" s="19"/>
      <c r="F50" s="17"/>
      <c r="J50" s="19"/>
    </row>
    <row r="51" spans="1:10">
      <c r="A51">
        <v>2046</v>
      </c>
      <c r="B51" t="s">
        <v>5</v>
      </c>
      <c r="C51" s="19">
        <v>304658760556.85571</v>
      </c>
      <c r="D51" t="b">
        <v>0</v>
      </c>
      <c r="E51" s="19"/>
      <c r="F51" s="17"/>
      <c r="J51" s="19"/>
    </row>
    <row r="52" spans="1:10">
      <c r="A52">
        <v>2022</v>
      </c>
      <c r="B52" t="s">
        <v>6</v>
      </c>
      <c r="C52" s="19">
        <v>12261299969.864595</v>
      </c>
      <c r="D52" t="b">
        <v>0</v>
      </c>
      <c r="E52" s="19"/>
      <c r="F52" s="19"/>
      <c r="J52" s="19"/>
    </row>
    <row r="53" spans="1:10">
      <c r="A53">
        <v>2023</v>
      </c>
      <c r="B53" t="s">
        <v>6</v>
      </c>
      <c r="C53" s="19">
        <v>15275627099.215931</v>
      </c>
      <c r="D53" t="b">
        <v>0</v>
      </c>
      <c r="E53" s="19"/>
      <c r="F53" s="19"/>
      <c r="J53" s="19"/>
    </row>
    <row r="54" spans="1:10">
      <c r="A54">
        <v>2024</v>
      </c>
      <c r="B54" t="s">
        <v>6</v>
      </c>
      <c r="C54" s="19">
        <v>18994342489.283363</v>
      </c>
      <c r="D54" t="b">
        <v>0</v>
      </c>
      <c r="E54" s="19"/>
      <c r="F54" s="19"/>
      <c r="J54" s="19"/>
    </row>
    <row r="55" spans="1:10">
      <c r="A55">
        <v>2025</v>
      </c>
      <c r="B55" t="s">
        <v>6</v>
      </c>
      <c r="C55" s="19">
        <v>23564810052.388882</v>
      </c>
      <c r="D55" t="b">
        <v>0</v>
      </c>
      <c r="E55" s="19"/>
      <c r="F55" s="19"/>
      <c r="J55" s="19"/>
    </row>
    <row r="56" spans="1:10">
      <c r="A56">
        <v>2026</v>
      </c>
      <c r="B56" t="s">
        <v>6</v>
      </c>
      <c r="C56" s="19">
        <v>29135555141.940674</v>
      </c>
      <c r="D56" t="b">
        <v>0</v>
      </c>
      <c r="E56" s="19"/>
      <c r="F56" s="19"/>
      <c r="J56" s="19"/>
    </row>
    <row r="57" spans="1:10">
      <c r="A57">
        <v>2027</v>
      </c>
      <c r="B57" t="s">
        <v>6</v>
      </c>
      <c r="C57" s="19">
        <v>37820590071.805588</v>
      </c>
      <c r="D57" t="b">
        <v>0</v>
      </c>
      <c r="E57" s="19"/>
      <c r="F57" s="19"/>
      <c r="J57" s="19"/>
    </row>
    <row r="58" spans="1:10">
      <c r="A58">
        <v>2028</v>
      </c>
      <c r="B58" t="s">
        <v>6</v>
      </c>
      <c r="C58" s="19">
        <v>48101776241.477623</v>
      </c>
      <c r="D58" t="b">
        <v>0</v>
      </c>
      <c r="E58" s="19"/>
      <c r="F58" s="19"/>
      <c r="J58" s="19"/>
    </row>
    <row r="59" spans="1:10">
      <c r="A59">
        <v>2029</v>
      </c>
      <c r="B59" t="s">
        <v>6</v>
      </c>
      <c r="C59" s="19">
        <v>60090826720.925903</v>
      </c>
      <c r="D59" t="b">
        <v>0</v>
      </c>
      <c r="E59" s="19"/>
      <c r="F59" s="19"/>
      <c r="J59" s="19"/>
    </row>
    <row r="60" spans="1:10">
      <c r="A60">
        <v>2030</v>
      </c>
      <c r="B60" t="s">
        <v>6</v>
      </c>
      <c r="C60" s="19">
        <v>73972667787.439255</v>
      </c>
      <c r="D60" t="b">
        <v>0</v>
      </c>
      <c r="E60" s="19"/>
      <c r="F60" s="19"/>
      <c r="J60" s="19"/>
    </row>
    <row r="61" spans="1:10">
      <c r="A61">
        <v>2031</v>
      </c>
      <c r="B61" t="s">
        <v>6</v>
      </c>
      <c r="C61" s="19">
        <v>89922632892.139816</v>
      </c>
      <c r="D61" t="b">
        <v>0</v>
      </c>
      <c r="E61" s="19"/>
      <c r="F61" s="19"/>
      <c r="J61" s="19"/>
    </row>
    <row r="62" spans="1:10">
      <c r="A62">
        <v>2032</v>
      </c>
      <c r="B62" t="s">
        <v>6</v>
      </c>
      <c r="C62" s="19">
        <v>106144055477.28603</v>
      </c>
      <c r="D62" t="b">
        <v>0</v>
      </c>
      <c r="E62" s="19"/>
      <c r="F62" s="19"/>
      <c r="J62" s="19"/>
    </row>
    <row r="63" spans="1:10">
      <c r="A63">
        <v>2033</v>
      </c>
      <c r="B63" t="s">
        <v>6</v>
      </c>
      <c r="C63" s="19">
        <v>124040708297.68102</v>
      </c>
      <c r="D63" t="b">
        <v>0</v>
      </c>
      <c r="E63" s="19"/>
      <c r="F63" s="19"/>
      <c r="J63" s="19"/>
    </row>
    <row r="64" spans="1:10">
      <c r="A64">
        <v>2034</v>
      </c>
      <c r="B64" t="s">
        <v>6</v>
      </c>
      <c r="C64" s="19">
        <v>143061885297.68423</v>
      </c>
      <c r="D64" t="b">
        <v>0</v>
      </c>
      <c r="E64" s="19"/>
      <c r="F64" s="19"/>
      <c r="J64" s="19"/>
    </row>
    <row r="65" spans="1:10">
      <c r="A65">
        <v>2035</v>
      </c>
      <c r="B65" t="s">
        <v>6</v>
      </c>
      <c r="C65" s="19">
        <v>163017496866.0155</v>
      </c>
      <c r="D65" t="b">
        <v>0</v>
      </c>
      <c r="E65" s="19"/>
      <c r="F65" s="19"/>
      <c r="J65" s="19"/>
    </row>
    <row r="66" spans="1:10">
      <c r="A66">
        <v>2036</v>
      </c>
      <c r="B66" t="s">
        <v>6</v>
      </c>
      <c r="C66" s="19">
        <v>182682561386.75308</v>
      </c>
      <c r="D66" t="b">
        <v>0</v>
      </c>
      <c r="E66" s="19"/>
      <c r="F66" s="19"/>
      <c r="J66" s="19"/>
    </row>
    <row r="67" spans="1:10">
      <c r="A67">
        <v>2037</v>
      </c>
      <c r="B67" t="s">
        <v>6</v>
      </c>
      <c r="C67" s="19">
        <v>202003893637.83652</v>
      </c>
      <c r="D67" t="b">
        <v>0</v>
      </c>
      <c r="E67" s="19"/>
      <c r="F67" s="19"/>
      <c r="J67" s="19"/>
    </row>
    <row r="68" spans="1:10">
      <c r="A68">
        <v>2038</v>
      </c>
      <c r="B68" t="s">
        <v>6</v>
      </c>
      <c r="C68" s="19">
        <v>220785073294.88422</v>
      </c>
      <c r="D68" t="b">
        <v>0</v>
      </c>
      <c r="E68" s="19"/>
      <c r="F68" s="19"/>
      <c r="J68" s="19"/>
    </row>
    <row r="69" spans="1:10">
      <c r="A69">
        <v>2039</v>
      </c>
      <c r="B69" t="s">
        <v>6</v>
      </c>
      <c r="C69" s="19">
        <v>238879244427.9924</v>
      </c>
      <c r="D69" t="b">
        <v>0</v>
      </c>
      <c r="E69" s="19"/>
      <c r="F69" s="19"/>
      <c r="J69" s="19"/>
    </row>
    <row r="70" spans="1:10">
      <c r="A70">
        <v>2040</v>
      </c>
      <c r="B70" t="s">
        <v>6</v>
      </c>
      <c r="C70" s="19">
        <v>256193915432.64801</v>
      </c>
      <c r="D70" t="b">
        <v>0</v>
      </c>
      <c r="E70" s="19"/>
      <c r="F70" s="19"/>
      <c r="J70" s="19"/>
    </row>
    <row r="71" spans="1:10">
      <c r="A71">
        <v>2041</v>
      </c>
      <c r="B71" t="s">
        <v>6</v>
      </c>
      <c r="C71" s="19">
        <v>272710478745.54306</v>
      </c>
      <c r="D71" t="b">
        <v>0</v>
      </c>
      <c r="E71" s="19"/>
      <c r="F71" s="19"/>
      <c r="J71" s="19"/>
    </row>
    <row r="72" spans="1:10">
      <c r="A72">
        <v>2042</v>
      </c>
      <c r="B72" t="s">
        <v>6</v>
      </c>
      <c r="C72" s="19">
        <v>288197950477.73926</v>
      </c>
      <c r="D72" t="b">
        <v>0</v>
      </c>
      <c r="E72" s="19"/>
      <c r="F72" s="19"/>
      <c r="J72" s="19"/>
    </row>
    <row r="73" spans="1:10">
      <c r="A73">
        <v>2043</v>
      </c>
      <c r="B73" t="s">
        <v>6</v>
      </c>
      <c r="C73" s="19">
        <v>302627465875.78296</v>
      </c>
      <c r="D73" t="b">
        <v>0</v>
      </c>
      <c r="E73" s="19"/>
      <c r="F73" s="19"/>
      <c r="J73" s="19"/>
    </row>
    <row r="74" spans="1:10">
      <c r="A74">
        <v>2044</v>
      </c>
      <c r="B74" t="s">
        <v>6</v>
      </c>
      <c r="C74" s="19">
        <v>315937229644.83661</v>
      </c>
      <c r="D74" t="b">
        <v>0</v>
      </c>
      <c r="E74" s="19"/>
      <c r="F74" s="19"/>
      <c r="J74" s="19"/>
    </row>
    <row r="75" spans="1:10">
      <c r="A75">
        <v>2045</v>
      </c>
      <c r="B75" t="s">
        <v>6</v>
      </c>
      <c r="C75" s="19">
        <v>328033809096.94073</v>
      </c>
      <c r="D75" t="b">
        <v>0</v>
      </c>
      <c r="E75" s="19"/>
      <c r="F75" s="19"/>
      <c r="J75" s="19"/>
    </row>
    <row r="76" spans="1:10">
      <c r="A76">
        <v>2046</v>
      </c>
      <c r="B76" t="s">
        <v>6</v>
      </c>
      <c r="C76" s="19">
        <v>340590685602.875</v>
      </c>
      <c r="D76" t="b">
        <v>0</v>
      </c>
      <c r="E76" s="19"/>
      <c r="F76" s="19"/>
      <c r="J76" s="19"/>
    </row>
    <row r="77" spans="1:10">
      <c r="A77">
        <v>2022</v>
      </c>
      <c r="B77" t="s">
        <v>7</v>
      </c>
      <c r="C77" s="19">
        <v>0</v>
      </c>
      <c r="D77" t="b">
        <v>0</v>
      </c>
      <c r="E77" s="19"/>
      <c r="F77" s="19"/>
      <c r="G77" s="19"/>
      <c r="J77" s="19"/>
    </row>
    <row r="78" spans="1:10">
      <c r="A78">
        <v>2023</v>
      </c>
      <c r="B78" t="s">
        <v>7</v>
      </c>
      <c r="C78" s="19">
        <v>67669703.068052113</v>
      </c>
      <c r="D78" t="b">
        <v>0</v>
      </c>
      <c r="E78" s="19"/>
      <c r="F78" s="19"/>
      <c r="G78" s="19"/>
      <c r="J78" s="19"/>
    </row>
    <row r="79" spans="1:10">
      <c r="A79">
        <v>2024</v>
      </c>
      <c r="B79" t="s">
        <v>7</v>
      </c>
      <c r="C79" s="19">
        <v>803699494.1830405</v>
      </c>
      <c r="D79" t="b">
        <v>0</v>
      </c>
      <c r="E79" s="19"/>
      <c r="F79" s="19"/>
      <c r="G79" s="19"/>
      <c r="J79" s="19"/>
    </row>
    <row r="80" spans="1:10">
      <c r="A80">
        <v>2025</v>
      </c>
      <c r="B80" t="s">
        <v>7</v>
      </c>
      <c r="C80" s="19">
        <v>1896629527.8187332</v>
      </c>
      <c r="D80" t="b">
        <v>0</v>
      </c>
      <c r="E80" s="19"/>
      <c r="F80" s="19"/>
      <c r="G80" s="19"/>
      <c r="J80" s="19"/>
    </row>
    <row r="81" spans="1:10">
      <c r="A81">
        <v>2026</v>
      </c>
      <c r="B81" t="s">
        <v>7</v>
      </c>
      <c r="C81" s="19">
        <v>3622586226.678791</v>
      </c>
      <c r="D81" t="b">
        <v>0</v>
      </c>
      <c r="E81" s="19"/>
      <c r="F81" s="19"/>
      <c r="G81" s="19"/>
      <c r="J81" s="19"/>
    </row>
    <row r="82" spans="1:10">
      <c r="A82">
        <v>2027</v>
      </c>
      <c r="B82" t="s">
        <v>7</v>
      </c>
      <c r="C82" s="19">
        <v>6413689402.5339165</v>
      </c>
      <c r="D82" t="b">
        <v>0</v>
      </c>
      <c r="E82" s="19"/>
      <c r="F82" s="19"/>
      <c r="G82" s="19"/>
      <c r="J82" s="19"/>
    </row>
    <row r="83" spans="1:10">
      <c r="A83">
        <v>2028</v>
      </c>
      <c r="B83" t="s">
        <v>7</v>
      </c>
      <c r="C83" s="19">
        <v>9139106314.5748158</v>
      </c>
      <c r="D83" t="b">
        <v>0</v>
      </c>
      <c r="E83" s="19"/>
      <c r="F83" s="19"/>
      <c r="G83" s="19"/>
      <c r="J83" s="19"/>
    </row>
    <row r="84" spans="1:10">
      <c r="A84">
        <v>2029</v>
      </c>
      <c r="B84" t="s">
        <v>7</v>
      </c>
      <c r="C84" s="19">
        <v>12584346387.810413</v>
      </c>
      <c r="D84" t="b">
        <v>0</v>
      </c>
      <c r="E84" s="19"/>
      <c r="F84" s="19"/>
      <c r="G84" s="19"/>
      <c r="J84" s="19"/>
    </row>
    <row r="85" spans="1:10">
      <c r="A85">
        <v>2030</v>
      </c>
      <c r="B85" t="s">
        <v>7</v>
      </c>
      <c r="C85" s="19">
        <v>16755395333.199921</v>
      </c>
      <c r="D85" t="b">
        <v>0</v>
      </c>
      <c r="E85" s="19"/>
      <c r="F85" s="19"/>
      <c r="G85" s="19"/>
      <c r="J85" s="19"/>
    </row>
    <row r="86" spans="1:10">
      <c r="A86">
        <v>2031</v>
      </c>
      <c r="B86" t="s">
        <v>7</v>
      </c>
      <c r="C86" s="19">
        <v>21528655978.285767</v>
      </c>
      <c r="D86" t="b">
        <v>0</v>
      </c>
      <c r="E86" s="19"/>
      <c r="F86" s="19"/>
      <c r="G86" s="19"/>
      <c r="J86" s="19"/>
    </row>
    <row r="87" spans="1:10">
      <c r="A87">
        <v>2032</v>
      </c>
      <c r="B87" t="s">
        <v>7</v>
      </c>
      <c r="C87" s="19">
        <v>26197600251.715668</v>
      </c>
      <c r="D87" t="b">
        <v>0</v>
      </c>
      <c r="E87" s="19"/>
      <c r="F87" s="19"/>
      <c r="G87" s="19"/>
      <c r="J87" s="19"/>
    </row>
    <row r="88" spans="1:10">
      <c r="A88">
        <v>2033</v>
      </c>
      <c r="B88" t="s">
        <v>7</v>
      </c>
      <c r="C88" s="19">
        <v>30698630337.442028</v>
      </c>
      <c r="D88" t="b">
        <v>0</v>
      </c>
      <c r="E88" s="19"/>
      <c r="F88" s="19"/>
      <c r="G88" s="19"/>
      <c r="J88" s="19"/>
    </row>
    <row r="89" spans="1:10">
      <c r="A89">
        <v>2034</v>
      </c>
      <c r="B89" t="s">
        <v>7</v>
      </c>
      <c r="C89" s="19">
        <v>36212726609.540039</v>
      </c>
      <c r="D89" t="b">
        <v>0</v>
      </c>
      <c r="E89" s="19"/>
      <c r="F89" s="19"/>
      <c r="G89" s="19"/>
      <c r="J89" s="19"/>
    </row>
    <row r="90" spans="1:10">
      <c r="A90">
        <v>2035</v>
      </c>
      <c r="B90" t="s">
        <v>7</v>
      </c>
      <c r="C90" s="19">
        <v>42819162745.982651</v>
      </c>
      <c r="D90" t="b">
        <v>0</v>
      </c>
      <c r="E90" s="19"/>
      <c r="F90" s="19"/>
      <c r="G90" s="19"/>
      <c r="J90" s="19"/>
    </row>
    <row r="91" spans="1:10">
      <c r="A91">
        <v>2036</v>
      </c>
      <c r="B91" t="s">
        <v>7</v>
      </c>
      <c r="C91" s="19">
        <v>49268417542.270882</v>
      </c>
      <c r="D91" t="b">
        <v>0</v>
      </c>
      <c r="E91" s="19"/>
      <c r="F91" s="19"/>
      <c r="G91" s="19"/>
      <c r="J91" s="19"/>
    </row>
    <row r="92" spans="1:10">
      <c r="A92">
        <v>2037</v>
      </c>
      <c r="B92" t="s">
        <v>7</v>
      </c>
      <c r="C92" s="19">
        <v>55896476020.81694</v>
      </c>
      <c r="D92" t="b">
        <v>0</v>
      </c>
      <c r="E92" s="19"/>
      <c r="F92" s="19"/>
      <c r="G92" s="19"/>
      <c r="J92" s="19"/>
    </row>
    <row r="93" spans="1:10">
      <c r="A93">
        <v>2038</v>
      </c>
      <c r="B93" t="s">
        <v>7</v>
      </c>
      <c r="C93" s="19">
        <v>62578975338.702827</v>
      </c>
      <c r="D93" t="b">
        <v>0</v>
      </c>
      <c r="E93" s="19"/>
      <c r="F93" s="19"/>
      <c r="J93" s="19"/>
    </row>
    <row r="94" spans="1:10">
      <c r="A94">
        <v>2039</v>
      </c>
      <c r="B94" t="s">
        <v>7</v>
      </c>
      <c r="C94" s="19">
        <v>69362985930.188965</v>
      </c>
      <c r="D94" t="b">
        <v>0</v>
      </c>
      <c r="E94" s="19"/>
      <c r="F94" s="19"/>
      <c r="J94" s="19"/>
    </row>
    <row r="95" spans="1:10">
      <c r="A95">
        <v>2040</v>
      </c>
      <c r="B95" t="s">
        <v>7</v>
      </c>
      <c r="C95" s="19">
        <v>74969246305.235443</v>
      </c>
      <c r="D95" t="b">
        <v>0</v>
      </c>
      <c r="E95" s="19"/>
      <c r="F95" s="19"/>
      <c r="J95" s="19"/>
    </row>
    <row r="96" spans="1:10">
      <c r="A96">
        <v>2041</v>
      </c>
      <c r="B96" t="s">
        <v>7</v>
      </c>
      <c r="C96" s="19">
        <v>80700162241.158951</v>
      </c>
      <c r="D96" t="b">
        <v>0</v>
      </c>
      <c r="E96" s="19"/>
      <c r="F96" s="19"/>
      <c r="J96" s="19"/>
    </row>
    <row r="97" spans="1:10">
      <c r="A97">
        <v>2042</v>
      </c>
      <c r="B97" t="s">
        <v>7</v>
      </c>
      <c r="C97" s="19">
        <v>86620928177.237259</v>
      </c>
      <c r="D97" t="b">
        <v>0</v>
      </c>
      <c r="E97" s="19"/>
      <c r="F97" s="19"/>
      <c r="J97" s="19"/>
    </row>
    <row r="98" spans="1:10">
      <c r="A98">
        <v>2043</v>
      </c>
      <c r="B98" t="s">
        <v>7</v>
      </c>
      <c r="C98" s="19">
        <v>90884824150.091888</v>
      </c>
      <c r="D98" t="b">
        <v>0</v>
      </c>
      <c r="E98" s="19"/>
      <c r="F98" s="19"/>
      <c r="J98" s="19"/>
    </row>
    <row r="99" spans="1:10">
      <c r="A99">
        <v>2044</v>
      </c>
      <c r="B99" t="s">
        <v>7</v>
      </c>
      <c r="C99" s="19">
        <v>95059837055.680359</v>
      </c>
      <c r="D99" t="b">
        <v>0</v>
      </c>
      <c r="E99" s="19"/>
      <c r="F99" s="19"/>
      <c r="J99" s="19"/>
    </row>
    <row r="100" spans="1:10">
      <c r="A100">
        <v>2045</v>
      </c>
      <c r="B100" t="s">
        <v>7</v>
      </c>
      <c r="C100" s="19">
        <v>99034005269.123611</v>
      </c>
      <c r="D100" t="b">
        <v>0</v>
      </c>
      <c r="E100" s="19"/>
      <c r="F100" s="19"/>
      <c r="J100" s="19"/>
    </row>
    <row r="101" spans="1:10">
      <c r="A101">
        <v>2046</v>
      </c>
      <c r="B101" t="s">
        <v>7</v>
      </c>
      <c r="C101" s="19">
        <v>103520411445.91785</v>
      </c>
      <c r="D101" t="b">
        <v>0</v>
      </c>
      <c r="E101" s="19"/>
      <c r="F101" s="19"/>
      <c r="J101" s="19"/>
    </row>
    <row r="102" spans="1:10">
      <c r="A102">
        <v>2022</v>
      </c>
      <c r="B102" t="s">
        <v>8</v>
      </c>
      <c r="C102" s="19">
        <v>129902805.04880583</v>
      </c>
      <c r="D102" t="b">
        <v>0</v>
      </c>
      <c r="E102" s="19"/>
      <c r="F102" s="17"/>
      <c r="J102" s="19"/>
    </row>
    <row r="103" spans="1:10">
      <c r="A103">
        <v>2023</v>
      </c>
      <c r="B103" t="s">
        <v>8</v>
      </c>
      <c r="C103" s="19">
        <v>148026280.94204837</v>
      </c>
      <c r="D103" t="b">
        <v>0</v>
      </c>
      <c r="E103" s="19"/>
      <c r="F103" s="17"/>
      <c r="J103" s="19"/>
    </row>
    <row r="104" spans="1:10">
      <c r="A104">
        <v>2024</v>
      </c>
      <c r="B104" t="s">
        <v>8</v>
      </c>
      <c r="C104" s="19">
        <v>185187859.02584773</v>
      </c>
      <c r="D104" t="b">
        <v>0</v>
      </c>
      <c r="E104" s="19"/>
      <c r="F104" s="17"/>
      <c r="J104" s="19"/>
    </row>
    <row r="105" spans="1:10">
      <c r="A105">
        <v>2025</v>
      </c>
      <c r="B105" t="s">
        <v>8</v>
      </c>
      <c r="C105" s="19">
        <v>240660756.64978155</v>
      </c>
      <c r="D105" t="b">
        <v>0</v>
      </c>
      <c r="E105" s="19"/>
      <c r="F105" s="17"/>
      <c r="J105" s="19"/>
    </row>
    <row r="106" spans="1:10">
      <c r="A106">
        <v>2026</v>
      </c>
      <c r="B106" t="s">
        <v>8</v>
      </c>
      <c r="C106" s="19">
        <v>463650259.45747459</v>
      </c>
      <c r="D106" t="b">
        <v>0</v>
      </c>
      <c r="E106" s="19"/>
      <c r="F106" s="17"/>
      <c r="J106" s="19"/>
    </row>
    <row r="107" spans="1:10">
      <c r="A107">
        <v>2027</v>
      </c>
      <c r="B107" t="s">
        <v>8</v>
      </c>
      <c r="C107" s="19">
        <v>820741165.34562182</v>
      </c>
      <c r="D107" t="b">
        <v>0</v>
      </c>
      <c r="E107" s="19"/>
      <c r="F107" s="17"/>
      <c r="J107" s="19"/>
    </row>
    <row r="108" spans="1:10">
      <c r="A108">
        <v>2028</v>
      </c>
      <c r="B108" t="s">
        <v>8</v>
      </c>
      <c r="C108" s="19">
        <v>1302167752.0904403</v>
      </c>
      <c r="D108" t="b">
        <v>0</v>
      </c>
      <c r="E108" s="19"/>
      <c r="F108" s="17"/>
      <c r="J108" s="19"/>
    </row>
    <row r="109" spans="1:10">
      <c r="A109">
        <v>2029</v>
      </c>
      <c r="B109" t="s">
        <v>8</v>
      </c>
      <c r="C109" s="19">
        <v>1903841623.9749417</v>
      </c>
      <c r="D109" t="b">
        <v>0</v>
      </c>
      <c r="E109" s="19"/>
      <c r="F109" s="17"/>
      <c r="J109" s="19"/>
    </row>
    <row r="110" spans="1:10">
      <c r="A110">
        <v>2030</v>
      </c>
      <c r="B110" t="s">
        <v>8</v>
      </c>
      <c r="C110" s="19">
        <v>2631452183.2234101</v>
      </c>
      <c r="D110" t="b">
        <v>0</v>
      </c>
      <c r="E110" s="19"/>
      <c r="F110" s="17"/>
      <c r="J110" s="19"/>
    </row>
    <row r="111" spans="1:10">
      <c r="A111">
        <v>2031</v>
      </c>
      <c r="B111" t="s">
        <v>8</v>
      </c>
      <c r="C111" s="19">
        <v>3377414327.8731871</v>
      </c>
      <c r="D111" t="b">
        <v>0</v>
      </c>
      <c r="E111" s="19"/>
      <c r="F111" s="17"/>
      <c r="J111" s="19"/>
    </row>
    <row r="112" spans="1:10">
      <c r="A112">
        <v>2032</v>
      </c>
      <c r="B112" t="s">
        <v>8</v>
      </c>
      <c r="C112" s="19">
        <v>4151949936.9434061</v>
      </c>
      <c r="D112" t="b">
        <v>0</v>
      </c>
      <c r="E112" s="19"/>
      <c r="F112" s="17"/>
      <c r="J112" s="19"/>
    </row>
    <row r="113" spans="1:10">
      <c r="A113">
        <v>2033</v>
      </c>
      <c r="B113" t="s">
        <v>8</v>
      </c>
      <c r="C113" s="19">
        <v>4957690794.048173</v>
      </c>
      <c r="D113" t="b">
        <v>0</v>
      </c>
      <c r="E113" s="19"/>
      <c r="F113" s="17"/>
      <c r="J113" s="19"/>
    </row>
    <row r="114" spans="1:10">
      <c r="A114">
        <v>2034</v>
      </c>
      <c r="B114" t="s">
        <v>8</v>
      </c>
      <c r="C114" s="19">
        <v>5787199487.0893259</v>
      </c>
      <c r="D114" t="b">
        <v>0</v>
      </c>
      <c r="E114" s="19"/>
      <c r="F114" s="17"/>
      <c r="J114" s="19"/>
    </row>
    <row r="115" spans="1:10">
      <c r="A115">
        <v>2035</v>
      </c>
      <c r="B115" t="s">
        <v>8</v>
      </c>
      <c r="C115" s="19">
        <v>6647055277.0530462</v>
      </c>
      <c r="D115" t="b">
        <v>0</v>
      </c>
      <c r="E115" s="19"/>
      <c r="F115" s="17"/>
      <c r="J115" s="19"/>
    </row>
    <row r="116" spans="1:10">
      <c r="A116">
        <v>2036</v>
      </c>
      <c r="B116" t="s">
        <v>8</v>
      </c>
      <c r="C116" s="19">
        <v>7503732573.8769245</v>
      </c>
      <c r="D116" t="b">
        <v>0</v>
      </c>
      <c r="E116" s="19"/>
      <c r="F116" s="17"/>
      <c r="J116" s="19"/>
    </row>
    <row r="117" spans="1:10">
      <c r="A117">
        <v>2037</v>
      </c>
      <c r="B117" t="s">
        <v>8</v>
      </c>
      <c r="C117" s="19">
        <v>8354491392.7789478</v>
      </c>
      <c r="D117" t="b">
        <v>0</v>
      </c>
      <c r="E117" s="19"/>
      <c r="F117" s="17"/>
      <c r="J117" s="19"/>
    </row>
    <row r="118" spans="1:10">
      <c r="A118">
        <v>2038</v>
      </c>
      <c r="B118" t="s">
        <v>8</v>
      </c>
      <c r="C118" s="19">
        <v>9190733088.3479939</v>
      </c>
      <c r="D118" t="b">
        <v>0</v>
      </c>
      <c r="E118" s="19"/>
      <c r="F118" s="17"/>
      <c r="J118" s="19"/>
    </row>
    <row r="119" spans="1:10">
      <c r="A119">
        <v>2039</v>
      </c>
      <c r="B119" t="s">
        <v>8</v>
      </c>
      <c r="C119" s="19">
        <v>10006200921.624125</v>
      </c>
      <c r="D119" t="b">
        <v>0</v>
      </c>
      <c r="E119" s="19"/>
      <c r="F119" s="17"/>
      <c r="J119" s="19"/>
    </row>
    <row r="120" spans="1:10">
      <c r="A120">
        <v>2040</v>
      </c>
      <c r="B120" t="s">
        <v>8</v>
      </c>
      <c r="C120" s="19">
        <v>10797508393.212248</v>
      </c>
      <c r="D120" t="b">
        <v>0</v>
      </c>
      <c r="E120" s="19"/>
      <c r="F120" s="17"/>
      <c r="J120" s="19"/>
    </row>
    <row r="121" spans="1:10">
      <c r="A121">
        <v>2041</v>
      </c>
      <c r="B121" t="s">
        <v>8</v>
      </c>
      <c r="C121" s="19">
        <v>11559646430.344521</v>
      </c>
      <c r="D121" t="b">
        <v>0</v>
      </c>
      <c r="E121" s="19"/>
      <c r="F121" s="17"/>
      <c r="J121" s="19"/>
    </row>
    <row r="122" spans="1:10">
      <c r="A122">
        <v>2042</v>
      </c>
      <c r="B122" t="s">
        <v>8</v>
      </c>
      <c r="C122" s="19">
        <v>12283324208.868454</v>
      </c>
      <c r="D122" t="b">
        <v>0</v>
      </c>
      <c r="E122" s="19"/>
      <c r="F122" s="17"/>
      <c r="J122" s="19"/>
    </row>
    <row r="123" spans="1:10">
      <c r="A123">
        <v>2043</v>
      </c>
      <c r="B123" t="s">
        <v>8</v>
      </c>
      <c r="C123" s="19">
        <v>12965733210.319836</v>
      </c>
      <c r="D123" t="b">
        <v>0</v>
      </c>
      <c r="E123" s="19"/>
      <c r="F123" s="17"/>
      <c r="J123" s="19"/>
    </row>
    <row r="124" spans="1:10">
      <c r="A124">
        <v>2044</v>
      </c>
      <c r="B124" t="s">
        <v>8</v>
      </c>
      <c r="C124" s="19">
        <v>13602076203.718052</v>
      </c>
      <c r="D124" t="b">
        <v>0</v>
      </c>
      <c r="E124" s="19"/>
      <c r="F124" s="17"/>
      <c r="J124" s="19"/>
    </row>
    <row r="125" spans="1:10">
      <c r="A125">
        <v>2045</v>
      </c>
      <c r="B125" t="s">
        <v>8</v>
      </c>
      <c r="C125" s="19">
        <v>14187597369.955536</v>
      </c>
      <c r="D125" t="b">
        <v>0</v>
      </c>
      <c r="E125" s="19"/>
      <c r="F125" s="17"/>
      <c r="J125" s="19"/>
    </row>
    <row r="126" spans="1:10">
      <c r="A126">
        <v>2046</v>
      </c>
      <c r="B126" t="s">
        <v>8</v>
      </c>
      <c r="C126" s="19">
        <v>14803279828.204992</v>
      </c>
      <c r="D126" t="b">
        <v>0</v>
      </c>
      <c r="E126" s="19"/>
      <c r="F126" s="17"/>
      <c r="J126" s="19"/>
    </row>
    <row r="127" spans="1:10">
      <c r="A127">
        <v>2022</v>
      </c>
      <c r="B127" t="s">
        <v>9</v>
      </c>
      <c r="C127" s="19">
        <v>0</v>
      </c>
      <c r="D127" t="b">
        <v>0</v>
      </c>
      <c r="E127" s="19"/>
      <c r="F127" s="17"/>
      <c r="J127" s="19"/>
    </row>
    <row r="128" spans="1:10">
      <c r="A128">
        <v>2023</v>
      </c>
      <c r="B128" t="s">
        <v>9</v>
      </c>
      <c r="C128" s="19">
        <v>34124684.35463392</v>
      </c>
      <c r="D128" t="b">
        <v>0</v>
      </c>
      <c r="E128" s="19"/>
      <c r="F128" s="17"/>
      <c r="J128" s="19"/>
    </row>
    <row r="129" spans="1:10">
      <c r="A129">
        <v>2024</v>
      </c>
      <c r="B129" t="s">
        <v>9</v>
      </c>
      <c r="C129" s="19">
        <v>159150842.31670284</v>
      </c>
      <c r="D129" t="b">
        <v>0</v>
      </c>
      <c r="E129" s="19"/>
      <c r="F129" s="17"/>
      <c r="J129" s="19"/>
    </row>
    <row r="130" spans="1:10">
      <c r="A130">
        <v>2025</v>
      </c>
      <c r="B130" t="s">
        <v>9</v>
      </c>
      <c r="C130" s="19">
        <v>394548389.24393243</v>
      </c>
      <c r="D130" t="b">
        <v>0</v>
      </c>
      <c r="E130" s="19"/>
      <c r="F130" s="17"/>
      <c r="J130" s="19"/>
    </row>
    <row r="131" spans="1:10">
      <c r="A131">
        <v>2026</v>
      </c>
      <c r="B131" t="s">
        <v>9</v>
      </c>
      <c r="C131" s="19">
        <v>866022652.28681827</v>
      </c>
      <c r="D131" t="b">
        <v>0</v>
      </c>
      <c r="E131" s="19"/>
      <c r="F131" s="17"/>
      <c r="J131" s="19"/>
    </row>
    <row r="132" spans="1:10">
      <c r="A132">
        <v>2027</v>
      </c>
      <c r="B132" t="s">
        <v>9</v>
      </c>
      <c r="C132" s="19">
        <v>1735906011.2827878</v>
      </c>
      <c r="D132" t="b">
        <v>0</v>
      </c>
      <c r="E132" s="19"/>
      <c r="F132" s="17"/>
      <c r="J132" s="19"/>
    </row>
    <row r="133" spans="1:10">
      <c r="A133">
        <v>2028</v>
      </c>
      <c r="B133" t="s">
        <v>9</v>
      </c>
      <c r="C133" s="19">
        <v>3235919782.0364666</v>
      </c>
      <c r="D133" t="b">
        <v>0</v>
      </c>
      <c r="E133" s="19"/>
      <c r="F133" s="17"/>
      <c r="J133" s="19"/>
    </row>
    <row r="134" spans="1:10">
      <c r="A134">
        <v>2029</v>
      </c>
      <c r="B134" t="s">
        <v>9</v>
      </c>
      <c r="C134" s="19">
        <v>5213812669.5320415</v>
      </c>
      <c r="D134" t="b">
        <v>0</v>
      </c>
      <c r="E134" s="19"/>
      <c r="F134" s="17"/>
      <c r="J134" s="19"/>
    </row>
    <row r="135" spans="1:10">
      <c r="A135">
        <v>2030</v>
      </c>
      <c r="B135" t="s">
        <v>9</v>
      </c>
      <c r="C135" s="19">
        <v>7575189506.7750511</v>
      </c>
      <c r="D135" t="b">
        <v>0</v>
      </c>
      <c r="E135" s="19"/>
      <c r="F135" s="17"/>
      <c r="J135" s="19"/>
    </row>
    <row r="136" spans="1:10">
      <c r="A136">
        <v>2031</v>
      </c>
      <c r="B136" t="s">
        <v>9</v>
      </c>
      <c r="C136" s="19">
        <v>10159721335.556223</v>
      </c>
      <c r="D136" t="b">
        <v>0</v>
      </c>
      <c r="E136" s="19"/>
      <c r="F136" s="17"/>
      <c r="J136" s="19"/>
    </row>
    <row r="137" spans="1:10">
      <c r="A137">
        <v>2032</v>
      </c>
      <c r="B137" t="s">
        <v>9</v>
      </c>
      <c r="C137" s="19">
        <v>12711919518.139708</v>
      </c>
      <c r="D137" t="b">
        <v>0</v>
      </c>
      <c r="E137" s="19"/>
      <c r="F137" s="17"/>
      <c r="J137" s="19"/>
    </row>
    <row r="138" spans="1:10">
      <c r="A138">
        <v>2033</v>
      </c>
      <c r="B138" t="s">
        <v>9</v>
      </c>
      <c r="C138" s="19">
        <v>15172102769.70813</v>
      </c>
      <c r="D138" t="b">
        <v>0</v>
      </c>
      <c r="E138" s="19"/>
      <c r="F138" s="17"/>
      <c r="J138" s="19"/>
    </row>
    <row r="139" spans="1:10">
      <c r="A139">
        <v>2034</v>
      </c>
      <c r="B139" t="s">
        <v>9</v>
      </c>
      <c r="C139" s="19">
        <v>18464964538.967628</v>
      </c>
      <c r="D139" t="b">
        <v>0</v>
      </c>
      <c r="E139" s="19"/>
      <c r="F139" s="17"/>
      <c r="J139" s="19"/>
    </row>
    <row r="140" spans="1:10">
      <c r="A140">
        <v>2035</v>
      </c>
      <c r="B140" t="s">
        <v>9</v>
      </c>
      <c r="C140" s="19">
        <v>22268438945.300873</v>
      </c>
      <c r="D140" t="b">
        <v>0</v>
      </c>
      <c r="E140" s="19"/>
      <c r="F140" s="17"/>
      <c r="J140" s="19"/>
    </row>
    <row r="141" spans="1:10">
      <c r="A141">
        <v>2036</v>
      </c>
      <c r="B141" t="s">
        <v>9</v>
      </c>
      <c r="C141" s="19">
        <v>25794987033.019341</v>
      </c>
      <c r="D141" t="b">
        <v>0</v>
      </c>
      <c r="E141" s="19"/>
      <c r="F141" s="17"/>
      <c r="J141" s="19"/>
    </row>
    <row r="142" spans="1:10">
      <c r="A142">
        <v>2037</v>
      </c>
      <c r="B142" t="s">
        <v>9</v>
      </c>
      <c r="C142" s="19">
        <v>29601110396.987549</v>
      </c>
      <c r="D142" t="b">
        <v>0</v>
      </c>
      <c r="E142" s="19"/>
      <c r="F142" s="17"/>
      <c r="J142" s="19"/>
    </row>
    <row r="143" spans="1:10">
      <c r="A143">
        <v>2038</v>
      </c>
      <c r="B143" t="s">
        <v>9</v>
      </c>
      <c r="C143" s="19">
        <v>33584842269.721001</v>
      </c>
      <c r="D143" t="b">
        <v>0</v>
      </c>
      <c r="E143" s="19"/>
      <c r="F143" s="17"/>
      <c r="J143" s="19"/>
    </row>
    <row r="144" spans="1:10">
      <c r="A144">
        <v>2039</v>
      </c>
      <c r="B144" t="s">
        <v>9</v>
      </c>
      <c r="C144" s="19">
        <v>37669777039.811798</v>
      </c>
      <c r="D144" t="b">
        <v>0</v>
      </c>
      <c r="E144" s="19"/>
      <c r="F144" s="17"/>
      <c r="J144" s="19"/>
    </row>
    <row r="145" spans="1:10">
      <c r="A145">
        <v>2040</v>
      </c>
      <c r="B145" t="s">
        <v>9</v>
      </c>
      <c r="C145" s="19">
        <v>41284765341.683319</v>
      </c>
      <c r="D145" t="b">
        <v>0</v>
      </c>
      <c r="E145" s="19"/>
      <c r="F145" s="17"/>
      <c r="J145" s="19"/>
    </row>
    <row r="146" spans="1:10">
      <c r="A146">
        <v>2041</v>
      </c>
      <c r="B146" t="s">
        <v>9</v>
      </c>
      <c r="C146" s="19">
        <v>45150596330.664139</v>
      </c>
      <c r="D146" t="b">
        <v>0</v>
      </c>
      <c r="E146" s="19"/>
      <c r="F146" s="17"/>
      <c r="J146" s="19"/>
    </row>
    <row r="147" spans="1:10">
      <c r="A147">
        <v>2042</v>
      </c>
      <c r="B147" t="s">
        <v>9</v>
      </c>
      <c r="C147" s="19">
        <v>49344552783.062714</v>
      </c>
      <c r="D147" t="b">
        <v>0</v>
      </c>
      <c r="E147" s="19"/>
      <c r="F147" s="17"/>
      <c r="J147" s="19"/>
    </row>
    <row r="148" spans="1:10">
      <c r="A148">
        <v>2043</v>
      </c>
      <c r="B148" t="s">
        <v>9</v>
      </c>
      <c r="C148" s="19">
        <v>51829882448.315536</v>
      </c>
      <c r="D148" t="b">
        <v>0</v>
      </c>
      <c r="E148" s="19"/>
      <c r="F148" s="17"/>
      <c r="J148" s="19"/>
    </row>
    <row r="149" spans="1:10">
      <c r="A149">
        <v>2044</v>
      </c>
      <c r="B149" t="s">
        <v>9</v>
      </c>
      <c r="C149" s="19">
        <v>54282234479.880386</v>
      </c>
      <c r="D149" t="b">
        <v>0</v>
      </c>
      <c r="E149" s="19"/>
      <c r="F149" s="17"/>
      <c r="J149" s="19"/>
    </row>
    <row r="150" spans="1:10">
      <c r="A150">
        <v>2045</v>
      </c>
      <c r="B150" t="s">
        <v>9</v>
      </c>
      <c r="C150" s="19">
        <v>56688245506.582825</v>
      </c>
      <c r="D150" t="b">
        <v>0</v>
      </c>
      <c r="E150" s="19"/>
      <c r="F150" s="17"/>
      <c r="J150" s="19"/>
    </row>
    <row r="151" spans="1:10">
      <c r="A151">
        <v>2046</v>
      </c>
      <c r="B151" t="s">
        <v>9</v>
      </c>
      <c r="C151" s="19">
        <v>59200850975.180672</v>
      </c>
      <c r="D151" t="b">
        <v>0</v>
      </c>
      <c r="E151" s="19"/>
      <c r="F151" s="17"/>
      <c r="J151" s="19"/>
    </row>
    <row r="152" spans="1:10">
      <c r="A152">
        <v>2022</v>
      </c>
      <c r="B152" t="s">
        <v>10</v>
      </c>
      <c r="C152" s="19">
        <v>26446796706.866665</v>
      </c>
      <c r="D152" t="b">
        <v>0</v>
      </c>
      <c r="E152" s="19"/>
      <c r="F152" s="17"/>
      <c r="J152" s="19"/>
    </row>
    <row r="153" spans="1:10">
      <c r="A153">
        <v>2023</v>
      </c>
      <c r="B153" t="s">
        <v>10</v>
      </c>
      <c r="C153" s="19">
        <v>25387878902.572182</v>
      </c>
      <c r="D153" t="b">
        <v>0</v>
      </c>
      <c r="E153" s="19"/>
      <c r="F153" s="17"/>
      <c r="J153" s="19"/>
    </row>
    <row r="154" spans="1:10">
      <c r="A154">
        <v>2024</v>
      </c>
      <c r="B154" t="s">
        <v>10</v>
      </c>
      <c r="C154" s="19">
        <v>24217586084.4725</v>
      </c>
      <c r="D154" t="b">
        <v>0</v>
      </c>
      <c r="E154" s="19"/>
      <c r="F154" s="17"/>
      <c r="J154" s="19"/>
    </row>
    <row r="155" spans="1:10">
      <c r="A155">
        <v>2025</v>
      </c>
      <c r="B155" t="s">
        <v>10</v>
      </c>
      <c r="C155" s="19">
        <v>23173402137.802788</v>
      </c>
      <c r="D155" t="b">
        <v>0</v>
      </c>
      <c r="E155" s="19"/>
      <c r="F155" s="17"/>
      <c r="J155" s="19"/>
    </row>
    <row r="156" spans="1:10">
      <c r="A156">
        <v>2026</v>
      </c>
      <c r="B156" t="s">
        <v>10</v>
      </c>
      <c r="C156" s="19">
        <v>22243430577.409222</v>
      </c>
      <c r="D156" t="b">
        <v>0</v>
      </c>
      <c r="E156" s="19"/>
      <c r="F156" s="17"/>
      <c r="J156" s="19"/>
    </row>
    <row r="157" spans="1:10">
      <c r="A157">
        <v>2027</v>
      </c>
      <c r="B157" t="s">
        <v>10</v>
      </c>
      <c r="C157" s="19">
        <v>21219544950.322533</v>
      </c>
      <c r="D157" t="b">
        <v>0</v>
      </c>
      <c r="E157" s="19"/>
      <c r="F157" s="17"/>
      <c r="J157" s="19"/>
    </row>
    <row r="158" spans="1:10">
      <c r="A158">
        <v>2028</v>
      </c>
      <c r="B158" t="s">
        <v>10</v>
      </c>
      <c r="C158" s="19">
        <v>20084182125.379517</v>
      </c>
      <c r="D158" t="b">
        <v>0</v>
      </c>
      <c r="E158" s="19"/>
      <c r="F158" s="17"/>
      <c r="J158" s="19"/>
    </row>
    <row r="159" spans="1:10">
      <c r="A159">
        <v>2029</v>
      </c>
      <c r="B159" t="s">
        <v>10</v>
      </c>
      <c r="C159" s="19">
        <v>19064032225.972595</v>
      </c>
      <c r="D159" t="b">
        <v>0</v>
      </c>
      <c r="E159" s="19"/>
      <c r="F159" s="17"/>
      <c r="J159" s="19"/>
    </row>
    <row r="160" spans="1:10">
      <c r="A160">
        <v>2030</v>
      </c>
      <c r="B160" t="s">
        <v>10</v>
      </c>
      <c r="C160" s="19">
        <v>18113254110.382042</v>
      </c>
      <c r="D160" t="b">
        <v>0</v>
      </c>
      <c r="E160" s="19"/>
      <c r="F160" s="17"/>
      <c r="J160" s="19"/>
    </row>
    <row r="161" spans="1:10">
      <c r="A161">
        <v>2031</v>
      </c>
      <c r="B161" t="s">
        <v>10</v>
      </c>
      <c r="C161" s="19">
        <v>17212267542.642807</v>
      </c>
      <c r="D161" t="b">
        <v>0</v>
      </c>
      <c r="E161" s="19"/>
      <c r="F161" s="17"/>
      <c r="J161" s="19"/>
    </row>
    <row r="162" spans="1:10">
      <c r="A162">
        <v>2032</v>
      </c>
      <c r="B162" t="s">
        <v>10</v>
      </c>
      <c r="C162" s="19">
        <v>16472580562.67985</v>
      </c>
      <c r="D162" t="b">
        <v>0</v>
      </c>
      <c r="E162" s="19"/>
      <c r="F162" s="17"/>
      <c r="J162" s="19"/>
    </row>
    <row r="163" spans="1:10">
      <c r="A163">
        <v>2033</v>
      </c>
      <c r="B163" t="s">
        <v>10</v>
      </c>
      <c r="C163" s="19">
        <v>15679384576.358704</v>
      </c>
      <c r="D163" t="b">
        <v>0</v>
      </c>
      <c r="E163" s="19"/>
      <c r="F163" s="17"/>
      <c r="J163" s="19"/>
    </row>
    <row r="164" spans="1:10">
      <c r="A164">
        <v>2034</v>
      </c>
      <c r="B164" t="s">
        <v>10</v>
      </c>
      <c r="C164" s="19">
        <v>14873644182.873047</v>
      </c>
      <c r="D164" t="b">
        <v>0</v>
      </c>
      <c r="E164" s="19"/>
      <c r="F164" s="17"/>
      <c r="J164" s="19"/>
    </row>
    <row r="165" spans="1:10">
      <c r="A165">
        <v>2035</v>
      </c>
      <c r="B165" t="s">
        <v>10</v>
      </c>
      <c r="C165" s="19">
        <v>14002047133.937931</v>
      </c>
      <c r="D165" t="b">
        <v>0</v>
      </c>
      <c r="E165" s="19"/>
      <c r="F165" s="17"/>
      <c r="J165" s="19"/>
    </row>
    <row r="166" spans="1:10">
      <c r="A166">
        <v>2036</v>
      </c>
      <c r="B166" t="s">
        <v>10</v>
      </c>
      <c r="C166" s="19">
        <v>13059499539.42532</v>
      </c>
      <c r="D166" t="b">
        <v>0</v>
      </c>
      <c r="E166" s="19"/>
      <c r="F166" s="17"/>
      <c r="J166" s="19"/>
    </row>
    <row r="167" spans="1:10">
      <c r="A167">
        <v>2037</v>
      </c>
      <c r="B167" t="s">
        <v>10</v>
      </c>
      <c r="C167" s="19">
        <v>12053260271.807705</v>
      </c>
      <c r="D167" t="b">
        <v>0</v>
      </c>
      <c r="E167" s="19"/>
      <c r="F167" s="17"/>
      <c r="J167" s="19"/>
    </row>
    <row r="168" spans="1:10">
      <c r="A168">
        <v>2038</v>
      </c>
      <c r="B168" t="s">
        <v>10</v>
      </c>
      <c r="C168" s="19">
        <v>10975831925.459063</v>
      </c>
      <c r="D168" t="b">
        <v>0</v>
      </c>
      <c r="E168" s="19"/>
      <c r="F168" s="17"/>
      <c r="J168" s="19"/>
    </row>
    <row r="169" spans="1:10">
      <c r="A169">
        <v>2039</v>
      </c>
      <c r="B169" t="s">
        <v>10</v>
      </c>
      <c r="C169" s="19">
        <v>9823000355.9497757</v>
      </c>
      <c r="D169" t="b">
        <v>0</v>
      </c>
      <c r="E169" s="19"/>
      <c r="F169" s="17"/>
      <c r="J169" s="19"/>
    </row>
    <row r="170" spans="1:10">
      <c r="A170">
        <v>2040</v>
      </c>
      <c r="B170" t="s">
        <v>10</v>
      </c>
      <c r="C170" s="19">
        <v>8723777193.873127</v>
      </c>
      <c r="D170" t="b">
        <v>0</v>
      </c>
      <c r="E170" s="19"/>
      <c r="F170" s="17"/>
      <c r="J170" s="19"/>
    </row>
    <row r="171" spans="1:10">
      <c r="A171">
        <v>2041</v>
      </c>
      <c r="B171" t="s">
        <v>10</v>
      </c>
      <c r="C171" s="19">
        <v>7561469629.0032196</v>
      </c>
      <c r="D171" t="b">
        <v>0</v>
      </c>
      <c r="E171" s="19"/>
      <c r="F171" s="17"/>
      <c r="J171" s="19"/>
    </row>
    <row r="172" spans="1:10">
      <c r="A172">
        <v>2042</v>
      </c>
      <c r="B172" t="s">
        <v>10</v>
      </c>
      <c r="C172" s="19">
        <v>6506538094.4446964</v>
      </c>
      <c r="D172" t="b">
        <v>0</v>
      </c>
      <c r="E172" s="19"/>
      <c r="F172" s="17"/>
      <c r="J172" s="19"/>
    </row>
    <row r="173" spans="1:10">
      <c r="A173">
        <v>2043</v>
      </c>
      <c r="B173" t="s">
        <v>10</v>
      </c>
      <c r="C173" s="19">
        <v>5542493404.190917</v>
      </c>
      <c r="D173" t="b">
        <v>0</v>
      </c>
      <c r="E173" s="19"/>
      <c r="F173" s="17"/>
      <c r="J173" s="19"/>
    </row>
    <row r="174" spans="1:10">
      <c r="A174">
        <v>2044</v>
      </c>
      <c r="B174" t="s">
        <v>10</v>
      </c>
      <c r="C174" s="19">
        <v>4703413363.8535709</v>
      </c>
      <c r="D174" t="b">
        <v>0</v>
      </c>
      <c r="E174" s="19"/>
      <c r="F174" s="17"/>
      <c r="J174" s="19"/>
    </row>
    <row r="175" spans="1:10">
      <c r="A175">
        <v>2045</v>
      </c>
      <c r="B175" t="s">
        <v>10</v>
      </c>
      <c r="C175" s="19">
        <v>3936992893.1405034</v>
      </c>
      <c r="D175" t="b">
        <v>0</v>
      </c>
      <c r="E175" s="19"/>
      <c r="F175" s="17"/>
      <c r="J175" s="19"/>
    </row>
    <row r="176" spans="1:10">
      <c r="A176">
        <v>2046</v>
      </c>
      <c r="B176" t="s">
        <v>10</v>
      </c>
      <c r="C176" s="19">
        <v>3936992894.4288931</v>
      </c>
      <c r="D176" t="b">
        <v>0</v>
      </c>
      <c r="E176" s="19"/>
      <c r="F176" s="17"/>
      <c r="J176" s="19"/>
    </row>
    <row r="177" spans="1:10">
      <c r="A177">
        <v>2050</v>
      </c>
      <c r="B177" t="s">
        <v>11</v>
      </c>
      <c r="C177" s="19">
        <v>0</v>
      </c>
      <c r="D177" t="b">
        <v>1</v>
      </c>
      <c r="E177" s="19"/>
      <c r="F177" s="17"/>
      <c r="J177" s="19"/>
    </row>
    <row r="178" spans="1:10">
      <c r="A178">
        <v>2022</v>
      </c>
      <c r="B178" t="s">
        <v>12</v>
      </c>
      <c r="C178" s="19">
        <v>66805282970.887909</v>
      </c>
      <c r="D178" t="b">
        <v>0</v>
      </c>
      <c r="E178" s="19"/>
      <c r="J178" s="19"/>
    </row>
    <row r="179" spans="1:10">
      <c r="A179">
        <v>2023</v>
      </c>
      <c r="B179" t="s">
        <v>12</v>
      </c>
      <c r="C179" s="19">
        <v>68191432092.625504</v>
      </c>
      <c r="D179" t="b">
        <v>0</v>
      </c>
      <c r="E179" s="19"/>
      <c r="F179" s="17"/>
      <c r="J179" s="19"/>
    </row>
    <row r="180" spans="1:10">
      <c r="A180">
        <v>2024</v>
      </c>
      <c r="B180" t="s">
        <v>12</v>
      </c>
      <c r="C180" s="19">
        <v>68871265321.358704</v>
      </c>
      <c r="D180" t="b">
        <v>0</v>
      </c>
      <c r="E180" s="19"/>
      <c r="F180" s="17"/>
      <c r="J180" s="19"/>
    </row>
    <row r="181" spans="1:10">
      <c r="A181">
        <v>2025</v>
      </c>
      <c r="B181" t="s">
        <v>12</v>
      </c>
      <c r="C181" s="19">
        <v>69176326490.820801</v>
      </c>
      <c r="D181" t="b">
        <v>0</v>
      </c>
      <c r="E181" s="19"/>
      <c r="F181" s="17"/>
      <c r="J181" s="19"/>
    </row>
    <row r="182" spans="1:10">
      <c r="A182">
        <v>2026</v>
      </c>
      <c r="B182" t="s">
        <v>12</v>
      </c>
      <c r="C182" s="19">
        <v>68654498802.893097</v>
      </c>
      <c r="D182" t="b">
        <v>0</v>
      </c>
      <c r="E182" s="19"/>
      <c r="F182" s="17"/>
      <c r="J182" s="19"/>
    </row>
    <row r="183" spans="1:10">
      <c r="A183">
        <v>2027</v>
      </c>
      <c r="B183" t="s">
        <v>12</v>
      </c>
      <c r="C183" s="19">
        <v>67999324291.698303</v>
      </c>
      <c r="D183" t="b">
        <v>0</v>
      </c>
      <c r="E183" s="19"/>
      <c r="F183" s="17"/>
      <c r="J183" s="19"/>
    </row>
    <row r="184" spans="1:10">
      <c r="A184">
        <v>2028</v>
      </c>
      <c r="B184" t="s">
        <v>12</v>
      </c>
      <c r="C184" s="19">
        <v>67172794071.734901</v>
      </c>
      <c r="D184" t="b">
        <v>0</v>
      </c>
      <c r="E184" s="19"/>
      <c r="F184" s="17"/>
      <c r="J184" s="19"/>
    </row>
    <row r="185" spans="1:10">
      <c r="A185">
        <v>2029</v>
      </c>
      <c r="B185" t="s">
        <v>12</v>
      </c>
      <c r="C185" s="19">
        <v>66170354166.347893</v>
      </c>
      <c r="D185" t="b">
        <v>0</v>
      </c>
      <c r="E185" s="19"/>
      <c r="F185" s="17"/>
      <c r="J185" s="19"/>
    </row>
    <row r="186" spans="1:10">
      <c r="A186">
        <v>2030</v>
      </c>
      <c r="B186" t="s">
        <v>12</v>
      </c>
      <c r="C186" s="19">
        <v>65092899269.815903</v>
      </c>
      <c r="D186" t="b">
        <v>0</v>
      </c>
      <c r="E186" s="19"/>
      <c r="F186" s="17"/>
      <c r="J186" s="19"/>
    </row>
    <row r="187" spans="1:10">
      <c r="A187">
        <v>2031</v>
      </c>
      <c r="B187" t="s">
        <v>12</v>
      </c>
      <c r="C187" s="19">
        <v>66209842297.306793</v>
      </c>
      <c r="D187" t="b">
        <v>0</v>
      </c>
      <c r="E187" s="19"/>
      <c r="F187" s="17"/>
      <c r="J187" s="19"/>
    </row>
    <row r="188" spans="1:10">
      <c r="A188">
        <v>2032</v>
      </c>
      <c r="B188" t="s">
        <v>12</v>
      </c>
      <c r="C188" s="19">
        <v>67318675211.63459</v>
      </c>
      <c r="D188" t="b">
        <v>0</v>
      </c>
      <c r="E188" s="19"/>
      <c r="F188" s="17"/>
      <c r="J188" s="19"/>
    </row>
    <row r="189" spans="1:10">
      <c r="A189">
        <v>2033</v>
      </c>
      <c r="B189" t="s">
        <v>12</v>
      </c>
      <c r="C189" s="19">
        <v>68420055190.873009</v>
      </c>
      <c r="D189" t="b">
        <v>0</v>
      </c>
      <c r="E189" s="19"/>
      <c r="F189" s="17"/>
      <c r="J189" s="19"/>
    </row>
    <row r="190" spans="1:10">
      <c r="A190">
        <v>2034</v>
      </c>
      <c r="B190" t="s">
        <v>12</v>
      </c>
      <c r="C190" s="19">
        <v>69513115557.815292</v>
      </c>
      <c r="D190" t="b">
        <v>0</v>
      </c>
      <c r="E190" s="19"/>
      <c r="F190" s="17"/>
      <c r="J190" s="19"/>
    </row>
    <row r="191" spans="1:10">
      <c r="A191">
        <v>2035</v>
      </c>
      <c r="B191" t="s">
        <v>12</v>
      </c>
      <c r="C191" s="19">
        <v>70596942904.645401</v>
      </c>
      <c r="D191" t="b">
        <v>0</v>
      </c>
      <c r="E191" s="19"/>
      <c r="F191" s="17"/>
      <c r="G191" s="10"/>
      <c r="J191" s="19"/>
    </row>
    <row r="192" spans="1:10">
      <c r="A192">
        <v>2036</v>
      </c>
      <c r="B192" t="s">
        <v>12</v>
      </c>
      <c r="C192" s="19">
        <v>71671925063.017197</v>
      </c>
      <c r="D192" t="b">
        <v>0</v>
      </c>
      <c r="E192" s="19"/>
      <c r="F192" s="17"/>
      <c r="J192" s="19"/>
    </row>
    <row r="193" spans="1:10">
      <c r="A193">
        <v>2037</v>
      </c>
      <c r="B193" t="s">
        <v>12</v>
      </c>
      <c r="C193" s="19">
        <v>72739338311.483292</v>
      </c>
      <c r="D193" t="b">
        <v>0</v>
      </c>
      <c r="E193" s="19"/>
      <c r="F193" s="17"/>
      <c r="J193" s="19"/>
    </row>
    <row r="194" spans="1:10">
      <c r="A194">
        <v>2038</v>
      </c>
      <c r="B194" t="s">
        <v>12</v>
      </c>
      <c r="C194" s="19">
        <v>73797275517.503601</v>
      </c>
      <c r="D194" t="b">
        <v>0</v>
      </c>
      <c r="E194" s="19"/>
      <c r="F194" s="17"/>
      <c r="J194" s="19"/>
    </row>
    <row r="195" spans="1:10">
      <c r="A195">
        <v>2039</v>
      </c>
      <c r="B195" t="s">
        <v>12</v>
      </c>
      <c r="C195" s="19">
        <v>74842795656.952087</v>
      </c>
      <c r="D195" t="b">
        <v>0</v>
      </c>
      <c r="E195" s="19"/>
      <c r="F195" s="17"/>
      <c r="J195" s="19"/>
    </row>
    <row r="196" spans="1:10">
      <c r="A196">
        <v>2040</v>
      </c>
      <c r="B196" t="s">
        <v>12</v>
      </c>
      <c r="C196" s="19">
        <v>75880025866.570801</v>
      </c>
      <c r="D196" t="b">
        <v>0</v>
      </c>
      <c r="E196" s="19"/>
      <c r="F196" s="17"/>
      <c r="J196" s="19"/>
    </row>
    <row r="197" spans="1:10">
      <c r="A197">
        <v>2041</v>
      </c>
      <c r="B197" t="s">
        <v>12</v>
      </c>
      <c r="C197" s="19">
        <v>76906080800.526306</v>
      </c>
      <c r="D197" t="b">
        <v>0</v>
      </c>
      <c r="E197" s="19"/>
      <c r="F197" s="17"/>
      <c r="J197" s="19"/>
    </row>
    <row r="198" spans="1:10">
      <c r="A198">
        <v>2042</v>
      </c>
      <c r="B198" t="s">
        <v>12</v>
      </c>
      <c r="C198" s="19">
        <v>77923203919.239594</v>
      </c>
      <c r="D198" t="b">
        <v>0</v>
      </c>
      <c r="E198" s="19"/>
      <c r="F198" s="17"/>
      <c r="J198" s="19"/>
    </row>
    <row r="199" spans="1:10">
      <c r="A199">
        <v>2043</v>
      </c>
      <c r="B199" t="s">
        <v>12</v>
      </c>
      <c r="C199" s="19">
        <v>78929899287.045212</v>
      </c>
      <c r="D199" t="b">
        <v>0</v>
      </c>
      <c r="E199" s="19"/>
      <c r="F199" s="17"/>
      <c r="J199" s="19"/>
    </row>
    <row r="200" spans="1:10">
      <c r="A200">
        <v>2044</v>
      </c>
      <c r="B200" t="s">
        <v>12</v>
      </c>
      <c r="C200" s="19">
        <v>79926971857.971497</v>
      </c>
      <c r="D200" t="b">
        <v>0</v>
      </c>
      <c r="E200" s="19"/>
      <c r="F200" s="17"/>
      <c r="J200" s="19"/>
    </row>
    <row r="201" spans="1:10">
      <c r="A201">
        <v>2045</v>
      </c>
      <c r="B201" t="s">
        <v>12</v>
      </c>
      <c r="C201" s="19">
        <v>80914370411.564102</v>
      </c>
      <c r="D201" t="b">
        <v>0</v>
      </c>
      <c r="E201" s="19"/>
      <c r="F201" s="17"/>
      <c r="J201" s="19"/>
    </row>
    <row r="202" spans="1:10">
      <c r="A202">
        <v>2046</v>
      </c>
      <c r="B202" t="s">
        <v>12</v>
      </c>
      <c r="C202" s="19">
        <v>81926209403.511597</v>
      </c>
      <c r="D202" t="b">
        <v>0</v>
      </c>
      <c r="E202" s="19"/>
      <c r="F202" s="17"/>
      <c r="J202" s="19"/>
    </row>
    <row r="203" spans="1:10">
      <c r="A203">
        <v>2022</v>
      </c>
      <c r="B203" t="s">
        <v>13</v>
      </c>
      <c r="C203" s="19">
        <v>0</v>
      </c>
      <c r="D203" t="b">
        <v>1</v>
      </c>
      <c r="E203" s="19"/>
      <c r="J203" s="19"/>
    </row>
    <row r="204" spans="1:10">
      <c r="A204" s="13"/>
      <c r="B204" s="12"/>
      <c r="D204" s="13"/>
    </row>
    <row r="205" spans="1:10">
      <c r="A205" s="13"/>
      <c r="B205" s="12"/>
      <c r="D205" s="13"/>
    </row>
    <row r="206" spans="1:10">
      <c r="A206" s="13"/>
      <c r="B206" s="12"/>
      <c r="D206" s="13"/>
    </row>
    <row r="207" spans="1:10">
      <c r="A207" s="13"/>
      <c r="B207" s="12"/>
      <c r="D207" s="13"/>
    </row>
    <row r="208" spans="1:10">
      <c r="A208" s="13"/>
      <c r="B208" s="12"/>
      <c r="D208" s="13"/>
    </row>
    <row r="209" spans="1:4">
      <c r="A209" s="13"/>
      <c r="B209" s="12"/>
      <c r="D209" s="13"/>
    </row>
    <row r="210" spans="1:4">
      <c r="A210" s="13"/>
      <c r="B210" s="12"/>
      <c r="D210" s="13"/>
    </row>
    <row r="211" spans="1:4">
      <c r="A211" s="13"/>
      <c r="B211" s="12"/>
      <c r="D211" s="13"/>
    </row>
  </sheetData>
  <phoneticPr fontId="5" type="noConversion"/>
  <pageMargins left="0.75" right="0.75" top="1" bottom="1" header="0.5" footer="0.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228"/>
  <sheetViews>
    <sheetView workbookViewId="0">
      <selection activeCell="G220" sqref="G220"/>
    </sheetView>
  </sheetViews>
  <sheetFormatPr defaultRowHeight="14.45"/>
  <cols>
    <col min="1" max="1" width="5" bestFit="1" customWidth="1"/>
    <col min="2" max="2" width="30.7109375" customWidth="1"/>
    <col min="3" max="3" width="21.7109375" customWidth="1"/>
    <col min="4" max="4" width="10.28515625" customWidth="1"/>
    <col min="8" max="8" width="10.42578125" bestFit="1" customWidth="1"/>
  </cols>
  <sheetData>
    <row r="1" spans="1:4">
      <c r="A1" s="1" t="s">
        <v>0</v>
      </c>
      <c r="B1" s="1" t="s">
        <v>34</v>
      </c>
      <c r="C1" s="1" t="s">
        <v>203</v>
      </c>
      <c r="D1" s="1" t="s">
        <v>22</v>
      </c>
    </row>
    <row r="2" spans="1:4">
      <c r="A2">
        <v>2022</v>
      </c>
      <c r="B2" t="s">
        <v>163</v>
      </c>
      <c r="C2" s="4">
        <v>968402.4</v>
      </c>
      <c r="D2" t="s">
        <v>204</v>
      </c>
    </row>
    <row r="3" spans="1:4">
      <c r="A3">
        <v>2023</v>
      </c>
      <c r="B3" t="s">
        <v>163</v>
      </c>
      <c r="C3" s="4">
        <v>1070096.6500000001</v>
      </c>
      <c r="D3" t="s">
        <v>204</v>
      </c>
    </row>
    <row r="4" spans="1:4">
      <c r="A4">
        <v>2024</v>
      </c>
      <c r="B4" t="s">
        <v>163</v>
      </c>
      <c r="C4" s="4">
        <v>1135401.3</v>
      </c>
      <c r="D4" t="s">
        <v>204</v>
      </c>
    </row>
    <row r="5" spans="1:4">
      <c r="A5">
        <v>2025</v>
      </c>
      <c r="B5" t="s">
        <v>163</v>
      </c>
      <c r="C5" s="4">
        <v>1605267.25</v>
      </c>
      <c r="D5" t="s">
        <v>204</v>
      </c>
    </row>
    <row r="6" spans="1:4">
      <c r="A6">
        <v>2026</v>
      </c>
      <c r="B6" t="s">
        <v>163</v>
      </c>
      <c r="C6" s="4">
        <v>1337722.7083333335</v>
      </c>
      <c r="D6" t="s">
        <v>205</v>
      </c>
    </row>
    <row r="7" spans="1:4">
      <c r="A7">
        <v>2027</v>
      </c>
      <c r="B7" t="s">
        <v>163</v>
      </c>
      <c r="C7" s="4">
        <v>1070178.1666666667</v>
      </c>
    </row>
    <row r="8" spans="1:4">
      <c r="A8">
        <v>2028</v>
      </c>
      <c r="B8" t="s">
        <v>163</v>
      </c>
      <c r="C8" s="4">
        <v>802633.625</v>
      </c>
    </row>
    <row r="9" spans="1:4">
      <c r="A9">
        <v>2029</v>
      </c>
      <c r="B9" t="s">
        <v>163</v>
      </c>
      <c r="C9" s="4">
        <v>535089.08333333337</v>
      </c>
    </row>
    <row r="10" spans="1:4">
      <c r="A10">
        <v>2030</v>
      </c>
      <c r="B10" t="s">
        <v>163</v>
      </c>
      <c r="C10" s="4">
        <v>267544.54166666669</v>
      </c>
    </row>
    <row r="11" spans="1:4">
      <c r="A11">
        <v>2022</v>
      </c>
      <c r="B11" t="s">
        <v>144</v>
      </c>
      <c r="C11">
        <f>C12</f>
        <v>-3200</v>
      </c>
      <c r="D11" t="s">
        <v>206</v>
      </c>
    </row>
    <row r="12" spans="1:4">
      <c r="A12">
        <v>2023</v>
      </c>
      <c r="B12" t="s">
        <v>144</v>
      </c>
      <c r="C12">
        <f>-3200</f>
        <v>-3200</v>
      </c>
    </row>
    <row r="13" spans="1:4">
      <c r="A13">
        <v>2024</v>
      </c>
      <c r="B13" t="s">
        <v>144</v>
      </c>
      <c r="C13">
        <f t="shared" ref="C13:C34" si="0">-3200</f>
        <v>-3200</v>
      </c>
    </row>
    <row r="14" spans="1:4">
      <c r="A14">
        <v>2025</v>
      </c>
      <c r="B14" t="s">
        <v>144</v>
      </c>
      <c r="C14">
        <f t="shared" si="0"/>
        <v>-3200</v>
      </c>
    </row>
    <row r="15" spans="1:4">
      <c r="A15">
        <v>2026</v>
      </c>
      <c r="B15" t="s">
        <v>144</v>
      </c>
      <c r="C15">
        <f t="shared" si="0"/>
        <v>-3200</v>
      </c>
    </row>
    <row r="16" spans="1:4">
      <c r="A16">
        <v>2027</v>
      </c>
      <c r="B16" t="s">
        <v>144</v>
      </c>
      <c r="C16">
        <f t="shared" si="0"/>
        <v>-3200</v>
      </c>
    </row>
    <row r="17" spans="1:3">
      <c r="A17">
        <v>2028</v>
      </c>
      <c r="B17" t="s">
        <v>144</v>
      </c>
      <c r="C17">
        <f t="shared" si="0"/>
        <v>-3200</v>
      </c>
    </row>
    <row r="18" spans="1:3">
      <c r="A18">
        <v>2029</v>
      </c>
      <c r="B18" t="s">
        <v>144</v>
      </c>
      <c r="C18">
        <f t="shared" si="0"/>
        <v>-3200</v>
      </c>
    </row>
    <row r="19" spans="1:3">
      <c r="A19">
        <v>2030</v>
      </c>
      <c r="B19" t="s">
        <v>144</v>
      </c>
      <c r="C19">
        <f t="shared" si="0"/>
        <v>-3200</v>
      </c>
    </row>
    <row r="20" spans="1:3">
      <c r="A20">
        <v>2031</v>
      </c>
      <c r="B20" t="s">
        <v>144</v>
      </c>
      <c r="C20">
        <f t="shared" si="0"/>
        <v>-3200</v>
      </c>
    </row>
    <row r="21" spans="1:3">
      <c r="A21">
        <v>2032</v>
      </c>
      <c r="B21" t="s">
        <v>144</v>
      </c>
      <c r="C21">
        <f t="shared" si="0"/>
        <v>-3200</v>
      </c>
    </row>
    <row r="22" spans="1:3">
      <c r="A22">
        <v>2033</v>
      </c>
      <c r="B22" t="s">
        <v>144</v>
      </c>
      <c r="C22">
        <f t="shared" si="0"/>
        <v>-3200</v>
      </c>
    </row>
    <row r="23" spans="1:3">
      <c r="A23">
        <v>2034</v>
      </c>
      <c r="B23" t="s">
        <v>144</v>
      </c>
      <c r="C23">
        <f t="shared" si="0"/>
        <v>-3200</v>
      </c>
    </row>
    <row r="24" spans="1:3">
      <c r="A24">
        <v>2035</v>
      </c>
      <c r="B24" t="s">
        <v>144</v>
      </c>
      <c r="C24">
        <f t="shared" si="0"/>
        <v>-3200</v>
      </c>
    </row>
    <row r="25" spans="1:3">
      <c r="A25">
        <v>2036</v>
      </c>
      <c r="B25" t="s">
        <v>144</v>
      </c>
      <c r="C25">
        <f t="shared" si="0"/>
        <v>-3200</v>
      </c>
    </row>
    <row r="26" spans="1:3">
      <c r="A26">
        <v>2037</v>
      </c>
      <c r="B26" t="s">
        <v>144</v>
      </c>
      <c r="C26">
        <f t="shared" si="0"/>
        <v>-3200</v>
      </c>
    </row>
    <row r="27" spans="1:3">
      <c r="A27">
        <v>2038</v>
      </c>
      <c r="B27" t="s">
        <v>144</v>
      </c>
      <c r="C27">
        <f t="shared" si="0"/>
        <v>-3200</v>
      </c>
    </row>
    <row r="28" spans="1:3">
      <c r="A28">
        <v>2039</v>
      </c>
      <c r="B28" t="s">
        <v>144</v>
      </c>
      <c r="C28">
        <f t="shared" si="0"/>
        <v>-3200</v>
      </c>
    </row>
    <row r="29" spans="1:3">
      <c r="A29">
        <v>2040</v>
      </c>
      <c r="B29" t="s">
        <v>144</v>
      </c>
      <c r="C29">
        <f t="shared" si="0"/>
        <v>-3200</v>
      </c>
    </row>
    <row r="30" spans="1:3">
      <c r="A30">
        <v>2041</v>
      </c>
      <c r="B30" t="s">
        <v>144</v>
      </c>
      <c r="C30">
        <f t="shared" si="0"/>
        <v>-3200</v>
      </c>
    </row>
    <row r="31" spans="1:3">
      <c r="A31">
        <v>2042</v>
      </c>
      <c r="B31" t="s">
        <v>144</v>
      </c>
      <c r="C31">
        <f t="shared" si="0"/>
        <v>-3200</v>
      </c>
    </row>
    <row r="32" spans="1:3">
      <c r="A32">
        <v>2043</v>
      </c>
      <c r="B32" t="s">
        <v>144</v>
      </c>
      <c r="C32">
        <f t="shared" si="0"/>
        <v>-3200</v>
      </c>
    </row>
    <row r="33" spans="1:8">
      <c r="A33">
        <v>2044</v>
      </c>
      <c r="B33" t="s">
        <v>144</v>
      </c>
      <c r="C33">
        <f t="shared" si="0"/>
        <v>-3200</v>
      </c>
    </row>
    <row r="34" spans="1:8">
      <c r="A34">
        <v>2045</v>
      </c>
      <c r="B34" t="s">
        <v>144</v>
      </c>
      <c r="C34">
        <f t="shared" si="0"/>
        <v>-3200</v>
      </c>
    </row>
    <row r="35" spans="1:8">
      <c r="A35">
        <v>2022</v>
      </c>
      <c r="B35" t="s">
        <v>109</v>
      </c>
      <c r="C35" s="4">
        <v>248771.8940000002</v>
      </c>
      <c r="D35" t="s">
        <v>207</v>
      </c>
      <c r="H35" s="4"/>
    </row>
    <row r="36" spans="1:8">
      <c r="A36">
        <v>2023</v>
      </c>
      <c r="B36" t="s">
        <v>109</v>
      </c>
      <c r="C36" s="4">
        <v>255779.98400000003</v>
      </c>
      <c r="H36" s="4"/>
    </row>
    <row r="37" spans="1:8">
      <c r="A37">
        <v>2024</v>
      </c>
      <c r="B37" t="s">
        <v>109</v>
      </c>
      <c r="C37" s="4">
        <v>260853.53350000011</v>
      </c>
      <c r="H37" s="4"/>
    </row>
    <row r="38" spans="1:8">
      <c r="A38">
        <v>2025</v>
      </c>
      <c r="B38" t="s">
        <v>109</v>
      </c>
      <c r="C38" s="4">
        <v>263959.76300000015</v>
      </c>
      <c r="H38" s="4"/>
    </row>
    <row r="39" spans="1:8">
      <c r="A39">
        <v>2026</v>
      </c>
      <c r="B39" t="s">
        <v>109</v>
      </c>
      <c r="C39" s="4">
        <v>265250.49250000005</v>
      </c>
      <c r="H39" s="4"/>
    </row>
    <row r="40" spans="1:8">
      <c r="A40">
        <v>2027</v>
      </c>
      <c r="B40" t="s">
        <v>109</v>
      </c>
      <c r="C40" s="4">
        <v>264581.43000000017</v>
      </c>
      <c r="H40" s="4"/>
    </row>
    <row r="41" spans="1:8">
      <c r="A41">
        <v>2028</v>
      </c>
      <c r="B41" t="s">
        <v>109</v>
      </c>
      <c r="C41" s="4">
        <v>262089.33950000029</v>
      </c>
      <c r="H41" s="4"/>
    </row>
    <row r="42" spans="1:8">
      <c r="A42">
        <v>2029</v>
      </c>
      <c r="B42" t="s">
        <v>109</v>
      </c>
      <c r="C42" s="4">
        <v>257644.9850000001</v>
      </c>
      <c r="H42" s="4"/>
    </row>
    <row r="43" spans="1:8">
      <c r="A43">
        <v>2030</v>
      </c>
      <c r="B43" t="s">
        <v>109</v>
      </c>
      <c r="C43" s="4">
        <v>248096.01200000034</v>
      </c>
      <c r="H43" s="4"/>
    </row>
    <row r="44" spans="1:8">
      <c r="A44">
        <v>2031</v>
      </c>
      <c r="B44" t="s">
        <v>109</v>
      </c>
      <c r="C44" s="4">
        <v>227579.18000000028</v>
      </c>
      <c r="H44" s="4"/>
    </row>
    <row r="45" spans="1:8">
      <c r="A45">
        <v>2032</v>
      </c>
      <c r="B45" t="s">
        <v>109</v>
      </c>
      <c r="C45" s="4">
        <v>207062.34800000029</v>
      </c>
      <c r="H45" s="4"/>
    </row>
    <row r="46" spans="1:8">
      <c r="A46">
        <v>2033</v>
      </c>
      <c r="B46" t="s">
        <v>109</v>
      </c>
      <c r="C46" s="4">
        <v>186545.51600000035</v>
      </c>
      <c r="H46" s="4"/>
    </row>
    <row r="47" spans="1:8">
      <c r="A47">
        <v>2034</v>
      </c>
      <c r="B47" t="s">
        <v>109</v>
      </c>
      <c r="C47" s="4">
        <v>166028.68400000024</v>
      </c>
      <c r="H47" s="4"/>
    </row>
    <row r="48" spans="1:8">
      <c r="A48">
        <v>2035</v>
      </c>
      <c r="B48" t="s">
        <v>109</v>
      </c>
      <c r="C48" s="4">
        <v>145511.8520000003</v>
      </c>
      <c r="H48" s="4"/>
    </row>
    <row r="49" spans="1:8">
      <c r="A49">
        <v>2036</v>
      </c>
      <c r="B49" t="s">
        <v>109</v>
      </c>
      <c r="C49" s="4">
        <v>124995.02000000025</v>
      </c>
      <c r="H49" s="4"/>
    </row>
    <row r="50" spans="1:8">
      <c r="A50">
        <v>2037</v>
      </c>
      <c r="B50" t="s">
        <v>109</v>
      </c>
      <c r="C50" s="4">
        <v>104478.18800000043</v>
      </c>
      <c r="H50" s="4"/>
    </row>
    <row r="51" spans="1:8">
      <c r="A51">
        <v>2038</v>
      </c>
      <c r="B51" t="s">
        <v>109</v>
      </c>
      <c r="C51" s="4">
        <v>83961.356000000087</v>
      </c>
      <c r="H51" s="4"/>
    </row>
    <row r="52" spans="1:8">
      <c r="A52">
        <v>2039</v>
      </c>
      <c r="B52" t="s">
        <v>109</v>
      </c>
      <c r="C52" s="4">
        <v>63444.524000000267</v>
      </c>
      <c r="H52" s="4"/>
    </row>
    <row r="53" spans="1:8">
      <c r="A53">
        <v>2040</v>
      </c>
      <c r="B53" t="s">
        <v>109</v>
      </c>
      <c r="C53" s="4">
        <v>42927.692000000388</v>
      </c>
      <c r="H53" s="4"/>
    </row>
    <row r="54" spans="1:8">
      <c r="A54">
        <v>2041</v>
      </c>
      <c r="B54" t="s">
        <v>109</v>
      </c>
      <c r="C54" s="4">
        <v>22410.860000000161</v>
      </c>
      <c r="H54" s="4"/>
    </row>
    <row r="55" spans="1:8">
      <c r="A55">
        <v>2042</v>
      </c>
      <c r="B55" t="s">
        <v>109</v>
      </c>
      <c r="C55" s="4">
        <v>3511.6180000001332</v>
      </c>
      <c r="H55" s="4"/>
    </row>
    <row r="56" spans="1:8">
      <c r="A56">
        <v>2043</v>
      </c>
      <c r="B56" t="s">
        <v>109</v>
      </c>
      <c r="C56" s="4">
        <v>0</v>
      </c>
      <c r="H56" s="4"/>
    </row>
    <row r="57" spans="1:8">
      <c r="A57">
        <v>2044</v>
      </c>
      <c r="B57" t="s">
        <v>109</v>
      </c>
      <c r="C57" s="4">
        <v>0</v>
      </c>
      <c r="H57" s="4"/>
    </row>
    <row r="58" spans="1:8">
      <c r="A58">
        <v>2045</v>
      </c>
      <c r="B58" t="s">
        <v>109</v>
      </c>
      <c r="C58" s="4">
        <v>0</v>
      </c>
      <c r="H58" s="4"/>
    </row>
    <row r="59" spans="1:8">
      <c r="A59">
        <v>2046</v>
      </c>
      <c r="B59" t="s">
        <v>109</v>
      </c>
      <c r="C59" s="4">
        <v>0</v>
      </c>
      <c r="H59" s="4"/>
    </row>
    <row r="60" spans="1:8" ht="15" customHeight="1">
      <c r="A60">
        <v>2022</v>
      </c>
      <c r="B60" t="s">
        <v>110</v>
      </c>
      <c r="C60" s="32">
        <v>1505627</v>
      </c>
      <c r="D60" s="15"/>
      <c r="E60" s="4"/>
    </row>
    <row r="61" spans="1:8">
      <c r="A61">
        <v>2023</v>
      </c>
      <c r="B61" t="s">
        <v>110</v>
      </c>
      <c r="C61" s="32">
        <v>1882033</v>
      </c>
      <c r="D61" s="15"/>
      <c r="E61" s="4"/>
    </row>
    <row r="62" spans="1:8">
      <c r="A62">
        <v>2024</v>
      </c>
      <c r="B62" t="s">
        <v>110</v>
      </c>
      <c r="C62" s="32">
        <v>1509329</v>
      </c>
      <c r="D62" s="15"/>
      <c r="E62" s="4"/>
    </row>
    <row r="63" spans="1:8">
      <c r="A63">
        <v>2025</v>
      </c>
      <c r="B63" t="s">
        <v>110</v>
      </c>
      <c r="C63" s="32">
        <v>370389</v>
      </c>
      <c r="D63" s="15"/>
      <c r="E63" s="4"/>
    </row>
    <row r="64" spans="1:8">
      <c r="A64">
        <v>2026</v>
      </c>
      <c r="B64" t="s">
        <v>110</v>
      </c>
      <c r="C64" s="32">
        <v>477616</v>
      </c>
      <c r="D64" s="15"/>
      <c r="E64" s="4"/>
    </row>
    <row r="65" spans="1:5">
      <c r="A65">
        <v>2027</v>
      </c>
      <c r="B65" t="s">
        <v>110</v>
      </c>
      <c r="C65" s="32">
        <v>613908</v>
      </c>
      <c r="D65" s="15"/>
      <c r="E65" s="4"/>
    </row>
    <row r="66" spans="1:5">
      <c r="A66">
        <v>2028</v>
      </c>
      <c r="B66" t="s">
        <v>110</v>
      </c>
      <c r="C66" s="32">
        <v>733394</v>
      </c>
      <c r="D66" s="15"/>
      <c r="E66" s="4"/>
    </row>
    <row r="67" spans="1:5">
      <c r="A67">
        <v>2029</v>
      </c>
      <c r="B67" t="s">
        <v>110</v>
      </c>
      <c r="C67" s="32">
        <v>878624</v>
      </c>
      <c r="D67" s="15"/>
      <c r="E67" s="4"/>
    </row>
    <row r="68" spans="1:5">
      <c r="A68">
        <v>2030</v>
      </c>
      <c r="B68" t="s">
        <v>110</v>
      </c>
      <c r="C68" s="32">
        <v>1068432</v>
      </c>
      <c r="D68" s="15"/>
      <c r="E68" s="4"/>
    </row>
    <row r="69" spans="1:5">
      <c r="A69">
        <v>2031</v>
      </c>
      <c r="B69" t="s">
        <v>110</v>
      </c>
      <c r="C69" s="32">
        <v>1279497</v>
      </c>
      <c r="D69" s="15"/>
      <c r="E69" s="4"/>
    </row>
    <row r="70" spans="1:5">
      <c r="A70">
        <v>2032</v>
      </c>
      <c r="B70" t="s">
        <v>110</v>
      </c>
      <c r="C70" s="32">
        <v>1496120</v>
      </c>
      <c r="D70" s="15"/>
      <c r="E70" s="4"/>
    </row>
    <row r="71" spans="1:5">
      <c r="A71">
        <v>2033</v>
      </c>
      <c r="B71" t="s">
        <v>110</v>
      </c>
      <c r="C71" s="32">
        <v>1708458</v>
      </c>
      <c r="D71" s="15"/>
      <c r="E71" s="4"/>
    </row>
    <row r="72" spans="1:5">
      <c r="A72">
        <v>2034</v>
      </c>
      <c r="B72" t="s">
        <v>110</v>
      </c>
      <c r="C72" s="32">
        <v>1924023</v>
      </c>
      <c r="D72" s="15"/>
      <c r="E72" s="4"/>
    </row>
    <row r="73" spans="1:5">
      <c r="A73">
        <v>2035</v>
      </c>
      <c r="B73" t="s">
        <v>110</v>
      </c>
      <c r="C73" s="32">
        <v>2133573</v>
      </c>
      <c r="D73" s="15"/>
      <c r="E73" s="4"/>
    </row>
    <row r="74" spans="1:5">
      <c r="A74">
        <v>2036</v>
      </c>
      <c r="B74" t="s">
        <v>110</v>
      </c>
      <c r="C74" s="32">
        <v>2329955</v>
      </c>
      <c r="D74" s="15"/>
      <c r="E74" s="4"/>
    </row>
    <row r="75" spans="1:5">
      <c r="A75">
        <v>2037</v>
      </c>
      <c r="B75" t="s">
        <v>110</v>
      </c>
      <c r="C75" s="32">
        <v>2511983</v>
      </c>
      <c r="D75" s="15"/>
      <c r="E75" s="4"/>
    </row>
    <row r="76" spans="1:5">
      <c r="A76">
        <v>2038</v>
      </c>
      <c r="B76" t="s">
        <v>110</v>
      </c>
      <c r="C76" s="32">
        <v>2662774</v>
      </c>
      <c r="D76" s="15"/>
      <c r="E76" s="4"/>
    </row>
    <row r="77" spans="1:5">
      <c r="A77">
        <v>2039</v>
      </c>
      <c r="B77" t="s">
        <v>110</v>
      </c>
      <c r="C77" s="32">
        <v>2816667</v>
      </c>
      <c r="D77" s="15"/>
      <c r="E77" s="4"/>
    </row>
    <row r="78" spans="1:5">
      <c r="A78">
        <v>2040</v>
      </c>
      <c r="B78" t="s">
        <v>110</v>
      </c>
      <c r="C78" s="32">
        <v>2973196</v>
      </c>
      <c r="D78" s="15"/>
      <c r="E78" s="4"/>
    </row>
    <row r="79" spans="1:5">
      <c r="A79">
        <v>2041</v>
      </c>
      <c r="B79" t="s">
        <v>110</v>
      </c>
      <c r="C79" s="32">
        <v>3118949</v>
      </c>
      <c r="D79" s="15"/>
      <c r="E79" s="4"/>
    </row>
    <row r="80" spans="1:5">
      <c r="A80">
        <v>2042</v>
      </c>
      <c r="B80" t="s">
        <v>110</v>
      </c>
      <c r="C80" s="32">
        <v>3235805</v>
      </c>
      <c r="D80" s="15"/>
      <c r="E80" s="4"/>
    </row>
    <row r="81" spans="1:5">
      <c r="A81">
        <v>2043</v>
      </c>
      <c r="B81" t="s">
        <v>110</v>
      </c>
      <c r="C81" s="32">
        <v>3347859</v>
      </c>
      <c r="D81" s="15"/>
      <c r="E81" s="4"/>
    </row>
    <row r="82" spans="1:5">
      <c r="A82">
        <v>2044</v>
      </c>
      <c r="B82" t="s">
        <v>110</v>
      </c>
      <c r="C82" s="32">
        <v>3431998</v>
      </c>
      <c r="D82" s="15"/>
      <c r="E82" s="4"/>
    </row>
    <row r="83" spans="1:5">
      <c r="A83">
        <v>2045</v>
      </c>
      <c r="B83" t="s">
        <v>110</v>
      </c>
      <c r="C83" s="32">
        <v>3508537</v>
      </c>
      <c r="D83" s="15"/>
      <c r="E83" s="4"/>
    </row>
    <row r="84" spans="1:5">
      <c r="A84">
        <v>2046</v>
      </c>
      <c r="B84" t="s">
        <v>110</v>
      </c>
      <c r="C84" s="32">
        <v>3578708</v>
      </c>
      <c r="D84" s="15"/>
      <c r="E84" s="4"/>
    </row>
    <row r="85" spans="1:5">
      <c r="A85">
        <v>2022</v>
      </c>
      <c r="B85" t="s">
        <v>59</v>
      </c>
      <c r="C85" s="4">
        <v>0</v>
      </c>
    </row>
    <row r="86" spans="1:5">
      <c r="A86">
        <v>2023</v>
      </c>
      <c r="B86" t="s">
        <v>59</v>
      </c>
      <c r="C86" s="4">
        <v>0</v>
      </c>
    </row>
    <row r="87" spans="1:5">
      <c r="A87">
        <v>2024</v>
      </c>
      <c r="B87" t="s">
        <v>59</v>
      </c>
      <c r="C87" s="4">
        <v>0</v>
      </c>
    </row>
    <row r="88" spans="1:5">
      <c r="A88">
        <v>2025</v>
      </c>
      <c r="B88" t="s">
        <v>59</v>
      </c>
      <c r="C88" s="4">
        <v>0</v>
      </c>
    </row>
    <row r="89" spans="1:5">
      <c r="A89">
        <v>2026</v>
      </c>
      <c r="B89" t="s">
        <v>59</v>
      </c>
      <c r="C89" s="4">
        <v>0</v>
      </c>
    </row>
    <row r="90" spans="1:5">
      <c r="A90">
        <v>2027</v>
      </c>
      <c r="B90" t="s">
        <v>59</v>
      </c>
      <c r="C90" s="4">
        <v>0</v>
      </c>
    </row>
    <row r="91" spans="1:5">
      <c r="A91">
        <v>2028</v>
      </c>
      <c r="B91" t="s">
        <v>59</v>
      </c>
      <c r="C91" s="4">
        <v>0</v>
      </c>
    </row>
    <row r="92" spans="1:5">
      <c r="A92">
        <v>2029</v>
      </c>
      <c r="B92" t="s">
        <v>59</v>
      </c>
      <c r="C92" s="4">
        <v>0</v>
      </c>
    </row>
    <row r="93" spans="1:5">
      <c r="A93">
        <v>2030</v>
      </c>
      <c r="B93" t="s">
        <v>59</v>
      </c>
      <c r="C93" s="4">
        <v>0</v>
      </c>
    </row>
    <row r="94" spans="1:5">
      <c r="A94">
        <v>2031</v>
      </c>
      <c r="B94" t="s">
        <v>59</v>
      </c>
      <c r="C94" s="4">
        <v>0</v>
      </c>
    </row>
    <row r="95" spans="1:5">
      <c r="A95">
        <v>2032</v>
      </c>
      <c r="B95" t="s">
        <v>59</v>
      </c>
      <c r="C95" s="4">
        <v>0</v>
      </c>
    </row>
    <row r="96" spans="1:5">
      <c r="A96">
        <v>2033</v>
      </c>
      <c r="B96" t="s">
        <v>59</v>
      </c>
      <c r="C96" s="4">
        <v>0</v>
      </c>
    </row>
    <row r="97" spans="1:3">
      <c r="A97">
        <v>2034</v>
      </c>
      <c r="B97" t="s">
        <v>59</v>
      </c>
      <c r="C97" s="4">
        <v>0</v>
      </c>
    </row>
    <row r="98" spans="1:3">
      <c r="A98">
        <v>2035</v>
      </c>
      <c r="B98" t="s">
        <v>59</v>
      </c>
      <c r="C98" s="4">
        <v>0</v>
      </c>
    </row>
    <row r="99" spans="1:3">
      <c r="A99">
        <v>2036</v>
      </c>
      <c r="B99" t="s">
        <v>59</v>
      </c>
      <c r="C99" s="4">
        <v>0</v>
      </c>
    </row>
    <row r="100" spans="1:3">
      <c r="A100">
        <v>2037</v>
      </c>
      <c r="B100" t="s">
        <v>59</v>
      </c>
      <c r="C100" s="4">
        <v>0</v>
      </c>
    </row>
    <row r="101" spans="1:3">
      <c r="A101">
        <v>2038</v>
      </c>
      <c r="B101" t="s">
        <v>59</v>
      </c>
      <c r="C101" s="4">
        <v>0</v>
      </c>
    </row>
    <row r="102" spans="1:3">
      <c r="A102">
        <v>2039</v>
      </c>
      <c r="B102" t="s">
        <v>59</v>
      </c>
      <c r="C102" s="4">
        <v>0</v>
      </c>
    </row>
    <row r="103" spans="1:3">
      <c r="A103">
        <v>2040</v>
      </c>
      <c r="B103" t="s">
        <v>59</v>
      </c>
      <c r="C103">
        <v>0</v>
      </c>
    </row>
    <row r="104" spans="1:3">
      <c r="A104">
        <v>2041</v>
      </c>
      <c r="B104" t="s">
        <v>59</v>
      </c>
      <c r="C104">
        <v>0</v>
      </c>
    </row>
    <row r="105" spans="1:3">
      <c r="A105">
        <v>2042</v>
      </c>
      <c r="B105" t="s">
        <v>59</v>
      </c>
      <c r="C105">
        <v>0</v>
      </c>
    </row>
    <row r="106" spans="1:3">
      <c r="A106">
        <v>2043</v>
      </c>
      <c r="B106" t="s">
        <v>59</v>
      </c>
      <c r="C106">
        <v>0</v>
      </c>
    </row>
    <row r="107" spans="1:3">
      <c r="A107">
        <v>2044</v>
      </c>
      <c r="B107" t="s">
        <v>59</v>
      </c>
      <c r="C107">
        <v>0</v>
      </c>
    </row>
    <row r="108" spans="1:3">
      <c r="A108">
        <v>2045</v>
      </c>
      <c r="B108" t="s">
        <v>59</v>
      </c>
      <c r="C108">
        <v>0</v>
      </c>
    </row>
    <row r="109" spans="1:3">
      <c r="A109">
        <v>2046</v>
      </c>
      <c r="B109" t="s">
        <v>59</v>
      </c>
      <c r="C109">
        <v>0</v>
      </c>
    </row>
    <row r="110" spans="1:3">
      <c r="A110">
        <v>2022</v>
      </c>
      <c r="B110" t="s">
        <v>46</v>
      </c>
      <c r="C110" s="4">
        <v>0</v>
      </c>
    </row>
    <row r="111" spans="1:3">
      <c r="A111">
        <v>2023</v>
      </c>
      <c r="B111" t="s">
        <v>46</v>
      </c>
      <c r="C111" s="4">
        <v>0</v>
      </c>
    </row>
    <row r="112" spans="1:3">
      <c r="A112">
        <v>2024</v>
      </c>
      <c r="B112" t="s">
        <v>46</v>
      </c>
      <c r="C112" s="4">
        <v>0</v>
      </c>
    </row>
    <row r="113" spans="1:4">
      <c r="A113">
        <v>2025</v>
      </c>
      <c r="B113" t="s">
        <v>46</v>
      </c>
      <c r="C113" s="4">
        <v>0</v>
      </c>
    </row>
    <row r="114" spans="1:4">
      <c r="A114">
        <v>2026</v>
      </c>
      <c r="B114" t="s">
        <v>46</v>
      </c>
      <c r="C114" s="4">
        <v>0</v>
      </c>
    </row>
    <row r="115" spans="1:4">
      <c r="A115">
        <v>2027</v>
      </c>
      <c r="B115" t="s">
        <v>46</v>
      </c>
      <c r="C115" s="4">
        <v>0</v>
      </c>
      <c r="D115" s="4"/>
    </row>
    <row r="116" spans="1:4">
      <c r="A116">
        <v>2028</v>
      </c>
      <c r="B116" t="s">
        <v>46</v>
      </c>
      <c r="C116" s="4">
        <v>0</v>
      </c>
      <c r="D116" s="4"/>
    </row>
    <row r="117" spans="1:4">
      <c r="A117">
        <v>2029</v>
      </c>
      <c r="B117" t="s">
        <v>46</v>
      </c>
      <c r="C117" s="4">
        <v>0</v>
      </c>
      <c r="D117" s="4"/>
    </row>
    <row r="118" spans="1:4">
      <c r="A118">
        <v>2030</v>
      </c>
      <c r="B118" t="s">
        <v>46</v>
      </c>
      <c r="C118" s="4">
        <v>0</v>
      </c>
      <c r="D118" s="4"/>
    </row>
    <row r="119" spans="1:4">
      <c r="A119">
        <v>2031</v>
      </c>
      <c r="B119" t="s">
        <v>46</v>
      </c>
      <c r="C119" s="4">
        <v>0</v>
      </c>
      <c r="D119" s="4"/>
    </row>
    <row r="120" spans="1:4">
      <c r="A120">
        <v>2032</v>
      </c>
      <c r="B120" t="s">
        <v>46</v>
      </c>
      <c r="C120" s="4">
        <v>0</v>
      </c>
      <c r="D120" s="4"/>
    </row>
    <row r="121" spans="1:4">
      <c r="A121">
        <v>2033</v>
      </c>
      <c r="B121" t="s">
        <v>46</v>
      </c>
      <c r="C121" s="4">
        <v>0</v>
      </c>
      <c r="D121" s="4"/>
    </row>
    <row r="122" spans="1:4">
      <c r="A122">
        <v>2034</v>
      </c>
      <c r="B122" t="s">
        <v>46</v>
      </c>
      <c r="C122" s="4">
        <v>0</v>
      </c>
      <c r="D122" s="4"/>
    </row>
    <row r="123" spans="1:4">
      <c r="A123">
        <v>2035</v>
      </c>
      <c r="B123" t="s">
        <v>46</v>
      </c>
      <c r="C123" s="4">
        <v>0</v>
      </c>
      <c r="D123" s="4"/>
    </row>
    <row r="124" spans="1:4">
      <c r="A124">
        <v>2036</v>
      </c>
      <c r="B124" t="s">
        <v>46</v>
      </c>
      <c r="C124" s="4">
        <v>0</v>
      </c>
      <c r="D124" s="4"/>
    </row>
    <row r="125" spans="1:4">
      <c r="A125">
        <v>2037</v>
      </c>
      <c r="B125" t="s">
        <v>46</v>
      </c>
      <c r="C125" s="4">
        <v>0</v>
      </c>
      <c r="D125" s="4"/>
    </row>
    <row r="126" spans="1:4">
      <c r="A126">
        <v>2038</v>
      </c>
      <c r="B126" t="s">
        <v>46</v>
      </c>
      <c r="C126" s="4">
        <v>0</v>
      </c>
    </row>
    <row r="127" spans="1:4">
      <c r="A127">
        <v>2039</v>
      </c>
      <c r="B127" t="s">
        <v>46</v>
      </c>
      <c r="C127" s="4">
        <v>0</v>
      </c>
    </row>
    <row r="128" spans="1:4">
      <c r="A128">
        <v>2040</v>
      </c>
      <c r="B128" t="s">
        <v>46</v>
      </c>
      <c r="C128" s="4">
        <v>0</v>
      </c>
    </row>
    <row r="129" spans="1:3">
      <c r="A129">
        <v>2041</v>
      </c>
      <c r="B129" t="s">
        <v>46</v>
      </c>
      <c r="C129" s="4">
        <v>0</v>
      </c>
    </row>
    <row r="130" spans="1:3">
      <c r="A130">
        <v>2042</v>
      </c>
      <c r="B130" t="s">
        <v>46</v>
      </c>
      <c r="C130" s="4">
        <v>0</v>
      </c>
    </row>
    <row r="131" spans="1:3">
      <c r="A131">
        <v>2043</v>
      </c>
      <c r="B131" t="s">
        <v>46</v>
      </c>
      <c r="C131" s="4">
        <v>0</v>
      </c>
    </row>
    <row r="132" spans="1:3">
      <c r="A132">
        <v>2044</v>
      </c>
      <c r="B132" t="s">
        <v>46</v>
      </c>
      <c r="C132" s="4">
        <v>0</v>
      </c>
    </row>
    <row r="133" spans="1:3">
      <c r="A133">
        <v>2045</v>
      </c>
      <c r="B133" t="s">
        <v>46</v>
      </c>
      <c r="C133" s="4">
        <v>0</v>
      </c>
    </row>
    <row r="134" spans="1:3">
      <c r="A134">
        <v>2046</v>
      </c>
      <c r="B134" t="s">
        <v>46</v>
      </c>
      <c r="C134">
        <v>0</v>
      </c>
    </row>
    <row r="135" spans="1:3">
      <c r="A135">
        <v>2022</v>
      </c>
      <c r="B135" t="s">
        <v>165</v>
      </c>
      <c r="C135" s="4">
        <v>28000</v>
      </c>
    </row>
    <row r="136" spans="1:3">
      <c r="A136">
        <v>2023</v>
      </c>
      <c r="B136" t="s">
        <v>165</v>
      </c>
      <c r="C136" s="4">
        <v>28000</v>
      </c>
    </row>
    <row r="137" spans="1:3">
      <c r="A137">
        <v>2024</v>
      </c>
      <c r="B137" t="s">
        <v>165</v>
      </c>
      <c r="C137" s="4">
        <v>28000</v>
      </c>
    </row>
    <row r="138" spans="1:3">
      <c r="A138">
        <v>2025</v>
      </c>
      <c r="B138" t="s">
        <v>165</v>
      </c>
      <c r="C138" s="4">
        <v>28000</v>
      </c>
    </row>
    <row r="139" spans="1:3">
      <c r="A139">
        <v>2026</v>
      </c>
      <c r="B139" t="s">
        <v>165</v>
      </c>
      <c r="C139" s="4">
        <v>28000</v>
      </c>
    </row>
    <row r="140" spans="1:3">
      <c r="A140">
        <v>2027</v>
      </c>
      <c r="B140" t="s">
        <v>165</v>
      </c>
      <c r="C140" s="4">
        <v>28000</v>
      </c>
    </row>
    <row r="141" spans="1:3">
      <c r="A141">
        <v>2028</v>
      </c>
      <c r="B141" t="s">
        <v>165</v>
      </c>
      <c r="C141" s="4">
        <v>28000</v>
      </c>
    </row>
    <row r="142" spans="1:3">
      <c r="A142">
        <v>2029</v>
      </c>
      <c r="B142" t="s">
        <v>165</v>
      </c>
      <c r="C142" s="4">
        <v>28000</v>
      </c>
    </row>
    <row r="143" spans="1:3">
      <c r="A143">
        <v>2030</v>
      </c>
      <c r="B143" t="s">
        <v>165</v>
      </c>
      <c r="C143" s="4">
        <v>28000</v>
      </c>
    </row>
    <row r="144" spans="1:3">
      <c r="A144">
        <v>2031</v>
      </c>
      <c r="B144" t="s">
        <v>165</v>
      </c>
      <c r="C144" s="4">
        <v>28000</v>
      </c>
    </row>
    <row r="145" spans="1:3">
      <c r="A145">
        <v>2032</v>
      </c>
      <c r="B145" t="s">
        <v>165</v>
      </c>
      <c r="C145" s="4">
        <v>28000</v>
      </c>
    </row>
    <row r="146" spans="1:3">
      <c r="A146">
        <v>2033</v>
      </c>
      <c r="B146" t="s">
        <v>165</v>
      </c>
      <c r="C146" s="4">
        <v>28000</v>
      </c>
    </row>
    <row r="147" spans="1:3">
      <c r="A147">
        <v>2034</v>
      </c>
      <c r="B147" t="s">
        <v>165</v>
      </c>
      <c r="C147" s="4">
        <v>28000</v>
      </c>
    </row>
    <row r="148" spans="1:3">
      <c r="A148">
        <v>2035</v>
      </c>
      <c r="B148" t="s">
        <v>165</v>
      </c>
      <c r="C148" s="4">
        <v>28000</v>
      </c>
    </row>
    <row r="149" spans="1:3">
      <c r="A149">
        <v>2036</v>
      </c>
      <c r="B149" t="s">
        <v>165</v>
      </c>
      <c r="C149" s="4">
        <v>28000</v>
      </c>
    </row>
    <row r="150" spans="1:3">
      <c r="A150">
        <v>2037</v>
      </c>
      <c r="B150" t="s">
        <v>165</v>
      </c>
      <c r="C150" s="4">
        <v>28000</v>
      </c>
    </row>
    <row r="151" spans="1:3">
      <c r="A151">
        <v>2038</v>
      </c>
      <c r="B151" t="s">
        <v>165</v>
      </c>
      <c r="C151" s="4">
        <v>28000</v>
      </c>
    </row>
    <row r="152" spans="1:3">
      <c r="A152">
        <v>2039</v>
      </c>
      <c r="B152" t="s">
        <v>165</v>
      </c>
      <c r="C152" s="4">
        <v>28000</v>
      </c>
    </row>
    <row r="153" spans="1:3">
      <c r="A153">
        <v>2040</v>
      </c>
      <c r="B153" t="s">
        <v>165</v>
      </c>
      <c r="C153" s="4">
        <v>28000</v>
      </c>
    </row>
    <row r="154" spans="1:3">
      <c r="A154">
        <v>2022</v>
      </c>
      <c r="B154" t="s">
        <v>112</v>
      </c>
      <c r="C154" s="10">
        <v>357288</v>
      </c>
    </row>
    <row r="155" spans="1:3">
      <c r="A155">
        <v>2023</v>
      </c>
      <c r="B155" t="s">
        <v>112</v>
      </c>
      <c r="C155" s="10">
        <v>374080.53599999996</v>
      </c>
    </row>
    <row r="156" spans="1:3">
      <c r="A156">
        <v>2024</v>
      </c>
      <c r="B156" t="s">
        <v>112</v>
      </c>
      <c r="C156" s="10">
        <v>392410.48226399993</v>
      </c>
    </row>
    <row r="157" spans="1:3">
      <c r="A157">
        <v>2025</v>
      </c>
      <c r="B157" t="s">
        <v>112</v>
      </c>
      <c r="C157" s="10">
        <v>422233.67891606397</v>
      </c>
    </row>
    <row r="158" spans="1:3">
      <c r="A158">
        <v>2026</v>
      </c>
      <c r="B158" t="s">
        <v>112</v>
      </c>
      <c r="C158" s="10">
        <v>436589.62399921019</v>
      </c>
    </row>
    <row r="159" spans="1:3">
      <c r="A159">
        <v>2027</v>
      </c>
      <c r="B159" t="s">
        <v>112</v>
      </c>
      <c r="C159" s="10">
        <v>453180.02971118019</v>
      </c>
    </row>
    <row r="160" spans="1:3">
      <c r="A160">
        <v>2028</v>
      </c>
      <c r="B160" t="s">
        <v>112</v>
      </c>
      <c r="C160" s="10">
        <v>471760.41092933854</v>
      </c>
    </row>
    <row r="161" spans="1:3">
      <c r="A161">
        <v>2029</v>
      </c>
      <c r="B161" t="s">
        <v>112</v>
      </c>
      <c r="C161" s="10">
        <v>492517.86901022948</v>
      </c>
    </row>
    <row r="162" spans="1:3">
      <c r="A162">
        <v>2030</v>
      </c>
      <c r="B162" t="s">
        <v>112</v>
      </c>
      <c r="C162" s="10">
        <v>515666.20885371021</v>
      </c>
    </row>
    <row r="163" spans="1:3">
      <c r="A163">
        <v>2031</v>
      </c>
      <c r="B163" t="s">
        <v>112</v>
      </c>
      <c r="C163" s="10">
        <v>555372.50693544582</v>
      </c>
    </row>
    <row r="164" spans="1:3">
      <c r="A164">
        <v>2032</v>
      </c>
      <c r="B164" t="s">
        <v>112</v>
      </c>
      <c r="C164" s="10">
        <v>600357.67999721703</v>
      </c>
    </row>
    <row r="165" spans="1:3">
      <c r="A165">
        <v>2033</v>
      </c>
      <c r="B165" t="s">
        <v>112</v>
      </c>
      <c r="C165" s="10">
        <v>600357.67999721703</v>
      </c>
    </row>
    <row r="166" spans="1:3">
      <c r="A166">
        <v>2034</v>
      </c>
      <c r="B166" t="s">
        <v>112</v>
      </c>
      <c r="C166" s="10">
        <v>600357.67999721703</v>
      </c>
    </row>
    <row r="167" spans="1:3">
      <c r="A167">
        <v>2035</v>
      </c>
      <c r="B167" t="s">
        <v>112</v>
      </c>
      <c r="C167" s="10">
        <v>600357.67999721703</v>
      </c>
    </row>
    <row r="168" spans="1:3">
      <c r="A168">
        <v>2036</v>
      </c>
      <c r="B168" t="s">
        <v>112</v>
      </c>
      <c r="C168" s="10">
        <v>600357.67999721703</v>
      </c>
    </row>
    <row r="169" spans="1:3">
      <c r="A169">
        <v>2037</v>
      </c>
      <c r="B169" t="s">
        <v>112</v>
      </c>
      <c r="C169" s="10">
        <v>600357.67999721703</v>
      </c>
    </row>
    <row r="170" spans="1:3">
      <c r="A170">
        <v>2038</v>
      </c>
      <c r="B170" t="s">
        <v>112</v>
      </c>
      <c r="C170" s="10">
        <v>600357.67999721703</v>
      </c>
    </row>
    <row r="171" spans="1:3">
      <c r="A171">
        <v>2039</v>
      </c>
      <c r="B171" t="s">
        <v>112</v>
      </c>
      <c r="C171" s="10">
        <v>600357.67999721703</v>
      </c>
    </row>
    <row r="172" spans="1:3">
      <c r="A172">
        <v>2040</v>
      </c>
      <c r="B172" t="s">
        <v>112</v>
      </c>
      <c r="C172" s="10">
        <v>600357.67999721703</v>
      </c>
    </row>
    <row r="173" spans="1:3">
      <c r="A173">
        <v>2041</v>
      </c>
      <c r="B173" t="s">
        <v>112</v>
      </c>
      <c r="C173" s="10">
        <v>600357.67999721703</v>
      </c>
    </row>
    <row r="174" spans="1:3">
      <c r="A174">
        <v>2042</v>
      </c>
      <c r="B174" t="s">
        <v>112</v>
      </c>
      <c r="C174" s="10">
        <v>600357.67999721703</v>
      </c>
    </row>
    <row r="175" spans="1:3">
      <c r="A175">
        <v>2043</v>
      </c>
      <c r="B175" t="s">
        <v>112</v>
      </c>
      <c r="C175" s="10">
        <v>600357.67999721703</v>
      </c>
    </row>
    <row r="176" spans="1:3">
      <c r="A176">
        <v>2044</v>
      </c>
      <c r="B176" t="s">
        <v>112</v>
      </c>
      <c r="C176" s="10">
        <v>600357.67999721703</v>
      </c>
    </row>
    <row r="177" spans="1:4">
      <c r="A177">
        <v>2045</v>
      </c>
      <c r="B177" t="s">
        <v>112</v>
      </c>
      <c r="C177" s="10">
        <v>600357.67999721703</v>
      </c>
    </row>
    <row r="178" spans="1:4">
      <c r="A178">
        <v>2046</v>
      </c>
      <c r="B178" t="s">
        <v>112</v>
      </c>
      <c r="C178" s="10">
        <v>600357.67999721703</v>
      </c>
    </row>
    <row r="179" spans="1:4">
      <c r="A179">
        <v>2022</v>
      </c>
      <c r="B179" t="s">
        <v>102</v>
      </c>
      <c r="C179" s="10">
        <v>62671</v>
      </c>
      <c r="D179" t="s">
        <v>208</v>
      </c>
    </row>
    <row r="180" spans="1:4">
      <c r="A180">
        <v>2023</v>
      </c>
      <c r="B180" t="s">
        <v>102</v>
      </c>
      <c r="C180" s="10">
        <v>62671</v>
      </c>
    </row>
    <row r="181" spans="1:4">
      <c r="A181">
        <v>2024</v>
      </c>
      <c r="B181" t="s">
        <v>102</v>
      </c>
      <c r="C181" s="10">
        <v>62671</v>
      </c>
    </row>
    <row r="182" spans="1:4">
      <c r="A182">
        <v>2025</v>
      </c>
      <c r="B182" t="s">
        <v>102</v>
      </c>
      <c r="C182" s="10">
        <v>62671</v>
      </c>
    </row>
    <row r="183" spans="1:4">
      <c r="A183">
        <v>2026</v>
      </c>
      <c r="B183" t="s">
        <v>102</v>
      </c>
      <c r="C183" s="10">
        <v>62671</v>
      </c>
    </row>
    <row r="184" spans="1:4">
      <c r="A184">
        <v>2027</v>
      </c>
      <c r="B184" t="s">
        <v>102</v>
      </c>
      <c r="C184" s="10">
        <v>62671</v>
      </c>
    </row>
    <row r="185" spans="1:4">
      <c r="A185">
        <v>2028</v>
      </c>
      <c r="B185" t="s">
        <v>102</v>
      </c>
      <c r="C185" s="10">
        <v>62671</v>
      </c>
    </row>
    <row r="186" spans="1:4">
      <c r="A186">
        <v>2029</v>
      </c>
      <c r="B186" t="s">
        <v>102</v>
      </c>
      <c r="C186" s="10">
        <v>62671</v>
      </c>
    </row>
    <row r="187" spans="1:4">
      <c r="A187">
        <v>2030</v>
      </c>
      <c r="B187" t="s">
        <v>102</v>
      </c>
      <c r="C187" s="10">
        <v>62671</v>
      </c>
    </row>
    <row r="188" spans="1:4">
      <c r="A188">
        <v>2031</v>
      </c>
      <c r="B188" t="s">
        <v>102</v>
      </c>
      <c r="C188" s="10">
        <v>62671</v>
      </c>
    </row>
    <row r="189" spans="1:4">
      <c r="A189">
        <v>2032</v>
      </c>
      <c r="B189" t="s">
        <v>102</v>
      </c>
      <c r="C189" s="10">
        <v>62671</v>
      </c>
    </row>
    <row r="190" spans="1:4">
      <c r="A190">
        <v>2033</v>
      </c>
      <c r="B190" t="s">
        <v>102</v>
      </c>
      <c r="C190" s="10">
        <v>62671</v>
      </c>
    </row>
    <row r="191" spans="1:4">
      <c r="A191">
        <v>2034</v>
      </c>
      <c r="B191" t="s">
        <v>102</v>
      </c>
      <c r="C191" s="10">
        <v>62671</v>
      </c>
    </row>
    <row r="192" spans="1:4">
      <c r="A192">
        <v>2035</v>
      </c>
      <c r="B192" t="s">
        <v>102</v>
      </c>
      <c r="C192" s="10">
        <v>62671</v>
      </c>
    </row>
    <row r="193" spans="1:3">
      <c r="A193">
        <v>2036</v>
      </c>
      <c r="B193" t="s">
        <v>102</v>
      </c>
      <c r="C193" s="10">
        <v>62671</v>
      </c>
    </row>
    <row r="194" spans="1:3">
      <c r="A194">
        <v>2037</v>
      </c>
      <c r="B194" t="s">
        <v>102</v>
      </c>
      <c r="C194" s="10">
        <v>62671</v>
      </c>
    </row>
    <row r="195" spans="1:3">
      <c r="A195">
        <v>2038</v>
      </c>
      <c r="B195" t="s">
        <v>102</v>
      </c>
      <c r="C195" s="10">
        <v>62671</v>
      </c>
    </row>
    <row r="196" spans="1:3">
      <c r="A196">
        <v>2039</v>
      </c>
      <c r="B196" t="s">
        <v>102</v>
      </c>
      <c r="C196" s="10">
        <v>62671</v>
      </c>
    </row>
    <row r="197" spans="1:3">
      <c r="A197">
        <v>2040</v>
      </c>
      <c r="B197" t="s">
        <v>102</v>
      </c>
      <c r="C197" s="10">
        <v>62671</v>
      </c>
    </row>
    <row r="198" spans="1:3">
      <c r="A198">
        <v>2041</v>
      </c>
      <c r="B198" t="s">
        <v>102</v>
      </c>
      <c r="C198" s="10">
        <v>62671</v>
      </c>
    </row>
    <row r="199" spans="1:3">
      <c r="A199">
        <v>2042</v>
      </c>
      <c r="B199" t="s">
        <v>102</v>
      </c>
      <c r="C199" s="10">
        <v>62671</v>
      </c>
    </row>
    <row r="200" spans="1:3">
      <c r="A200">
        <v>2043</v>
      </c>
      <c r="B200" t="s">
        <v>102</v>
      </c>
      <c r="C200" s="10">
        <v>62671</v>
      </c>
    </row>
    <row r="201" spans="1:3">
      <c r="A201">
        <v>2044</v>
      </c>
      <c r="B201" t="s">
        <v>102</v>
      </c>
      <c r="C201" s="10">
        <v>62671</v>
      </c>
    </row>
    <row r="202" spans="1:3">
      <c r="A202">
        <v>2045</v>
      </c>
      <c r="B202" t="s">
        <v>102</v>
      </c>
      <c r="C202" s="10">
        <v>62671</v>
      </c>
    </row>
    <row r="203" spans="1:3">
      <c r="A203">
        <v>2046</v>
      </c>
      <c r="B203" t="s">
        <v>102</v>
      </c>
      <c r="C203" s="10">
        <v>62671</v>
      </c>
    </row>
    <row r="204" spans="1:3">
      <c r="A204">
        <v>2022</v>
      </c>
      <c r="B204" t="s">
        <v>111</v>
      </c>
      <c r="C204" s="10">
        <v>37166.857000000105</v>
      </c>
    </row>
    <row r="205" spans="1:3">
      <c r="A205">
        <v>2023</v>
      </c>
      <c r="B205" t="s">
        <v>111</v>
      </c>
      <c r="C205" s="10">
        <v>48556.435400000162</v>
      </c>
    </row>
    <row r="206" spans="1:3">
      <c r="A206">
        <v>2024</v>
      </c>
      <c r="B206" t="s">
        <v>111</v>
      </c>
      <c r="C206" s="10">
        <v>57240.361536535696</v>
      </c>
    </row>
    <row r="207" spans="1:3">
      <c r="A207">
        <v>2025</v>
      </c>
      <c r="B207" t="s">
        <v>111</v>
      </c>
      <c r="C207" s="10">
        <v>56228.972586162388</v>
      </c>
    </row>
    <row r="208" spans="1:3">
      <c r="A208">
        <v>2026</v>
      </c>
      <c r="B208" t="s">
        <v>111</v>
      </c>
      <c r="C208" s="10">
        <v>70349.243177103344</v>
      </c>
    </row>
    <row r="209" spans="1:4">
      <c r="A209">
        <v>2027</v>
      </c>
      <c r="B209" t="s">
        <v>111</v>
      </c>
      <c r="C209" s="10">
        <v>86576.170716973778</v>
      </c>
    </row>
    <row r="210" spans="1:4">
      <c r="A210">
        <v>2028</v>
      </c>
      <c r="B210" t="s">
        <v>111</v>
      </c>
      <c r="C210" s="10">
        <v>104967.80796595331</v>
      </c>
    </row>
    <row r="211" spans="1:4">
      <c r="A211">
        <v>2029</v>
      </c>
      <c r="B211" t="s">
        <v>111</v>
      </c>
      <c r="C211" s="10">
        <v>125457.60193170747</v>
      </c>
    </row>
    <row r="212" spans="1:4">
      <c r="A212">
        <v>2030</v>
      </c>
      <c r="B212" t="s">
        <v>111</v>
      </c>
      <c r="C212" s="10">
        <v>145177.52000000014</v>
      </c>
      <c r="D212" t="s">
        <v>209</v>
      </c>
    </row>
    <row r="213" spans="1:4">
      <c r="A213">
        <v>2031</v>
      </c>
      <c r="B213" t="s">
        <v>111</v>
      </c>
      <c r="C213" s="10">
        <v>145177.52000000014</v>
      </c>
    </row>
    <row r="214" spans="1:4">
      <c r="A214">
        <v>2032</v>
      </c>
      <c r="B214" t="s">
        <v>111</v>
      </c>
      <c r="C214" s="10">
        <v>145177.51999999999</v>
      </c>
    </row>
    <row r="215" spans="1:4">
      <c r="A215">
        <v>2033</v>
      </c>
      <c r="B215" t="s">
        <v>111</v>
      </c>
      <c r="C215" s="10">
        <v>145177.51999999999</v>
      </c>
    </row>
    <row r="216" spans="1:4">
      <c r="A216">
        <v>2034</v>
      </c>
      <c r="B216" t="s">
        <v>111</v>
      </c>
      <c r="C216" s="10">
        <v>145177.51999999999</v>
      </c>
    </row>
    <row r="217" spans="1:4">
      <c r="A217">
        <v>2035</v>
      </c>
      <c r="B217" t="s">
        <v>111</v>
      </c>
      <c r="C217" s="10">
        <v>145177.51999999999</v>
      </c>
    </row>
    <row r="218" spans="1:4">
      <c r="A218">
        <v>2036</v>
      </c>
      <c r="B218" t="s">
        <v>111</v>
      </c>
      <c r="C218" s="10">
        <v>145177.51999999999</v>
      </c>
    </row>
    <row r="219" spans="1:4">
      <c r="A219">
        <v>2037</v>
      </c>
      <c r="B219" t="s">
        <v>111</v>
      </c>
      <c r="C219" s="10">
        <v>145177.51999999999</v>
      </c>
    </row>
    <row r="220" spans="1:4">
      <c r="A220">
        <v>2038</v>
      </c>
      <c r="B220" t="s">
        <v>111</v>
      </c>
      <c r="C220" s="10">
        <v>145177.51999999999</v>
      </c>
    </row>
    <row r="221" spans="1:4">
      <c r="A221">
        <v>2039</v>
      </c>
      <c r="B221" t="s">
        <v>111</v>
      </c>
      <c r="C221" s="10">
        <v>145177.51999999999</v>
      </c>
    </row>
    <row r="222" spans="1:4">
      <c r="A222">
        <v>2040</v>
      </c>
      <c r="B222" t="s">
        <v>111</v>
      </c>
      <c r="C222" s="10">
        <v>145177.51999999999</v>
      </c>
    </row>
    <row r="223" spans="1:4">
      <c r="A223">
        <v>2041</v>
      </c>
      <c r="B223" t="s">
        <v>111</v>
      </c>
      <c r="C223" s="10">
        <v>145177.51999999999</v>
      </c>
    </row>
    <row r="224" spans="1:4">
      <c r="A224">
        <v>2042</v>
      </c>
      <c r="B224" t="s">
        <v>111</v>
      </c>
      <c r="C224" s="10">
        <v>145177.51999999999</v>
      </c>
    </row>
    <row r="225" spans="1:3">
      <c r="A225">
        <v>2043</v>
      </c>
      <c r="B225" t="s">
        <v>111</v>
      </c>
      <c r="C225" s="10">
        <v>145177.51999999999</v>
      </c>
    </row>
    <row r="226" spans="1:3">
      <c r="A226">
        <v>2044</v>
      </c>
      <c r="B226" t="s">
        <v>111</v>
      </c>
      <c r="C226" s="10">
        <v>145177.51999999999</v>
      </c>
    </row>
    <row r="227" spans="1:3">
      <c r="A227">
        <v>2045</v>
      </c>
      <c r="B227" t="s">
        <v>111</v>
      </c>
      <c r="C227" s="10">
        <v>145177.51999999999</v>
      </c>
    </row>
    <row r="228" spans="1:3">
      <c r="A228">
        <v>2046</v>
      </c>
      <c r="B228" t="s">
        <v>111</v>
      </c>
      <c r="C228" s="10">
        <v>145177.51999999999</v>
      </c>
    </row>
  </sheetData>
  <phoneticPr fontId="5" type="noConversion"/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6"/>
  <sheetViews>
    <sheetView workbookViewId="0">
      <selection activeCell="A2" sqref="A2"/>
    </sheetView>
  </sheetViews>
  <sheetFormatPr defaultRowHeight="14.45"/>
  <cols>
    <col min="2" max="2" width="17.28515625" bestFit="1" customWidth="1"/>
    <col min="3" max="3" width="18.28515625" bestFit="1" customWidth="1"/>
    <col min="4" max="4" width="16.7109375" bestFit="1" customWidth="1"/>
    <col min="5" max="5" width="11" bestFit="1" customWidth="1"/>
    <col min="7" max="8" width="14.5703125" bestFit="1" customWidth="1"/>
    <col min="16" max="16" width="14.5703125" bestFit="1" customWidth="1"/>
  </cols>
  <sheetData>
    <row r="1" spans="1:19">
      <c r="A1" s="1" t="s">
        <v>0</v>
      </c>
      <c r="B1" s="1" t="s">
        <v>14</v>
      </c>
      <c r="C1" s="1" t="s">
        <v>2</v>
      </c>
      <c r="D1" s="1" t="s">
        <v>15</v>
      </c>
    </row>
    <row r="2" spans="1:19">
      <c r="A2">
        <v>2022</v>
      </c>
      <c r="B2" t="s">
        <v>16</v>
      </c>
      <c r="C2" s="10">
        <v>35463211157.709999</v>
      </c>
      <c r="D2" t="s">
        <v>17</v>
      </c>
    </row>
    <row r="3" spans="1:19">
      <c r="A3">
        <v>2022</v>
      </c>
      <c r="B3" t="s">
        <v>18</v>
      </c>
      <c r="C3" s="10">
        <v>180737974441.5</v>
      </c>
      <c r="D3" t="s">
        <v>17</v>
      </c>
      <c r="H3" s="30"/>
      <c r="K3" s="4"/>
      <c r="P3" s="30"/>
      <c r="S3" s="4"/>
    </row>
    <row r="4" spans="1:19">
      <c r="A4">
        <v>2022</v>
      </c>
      <c r="B4" t="s">
        <v>19</v>
      </c>
      <c r="C4" s="10">
        <v>5568655430</v>
      </c>
      <c r="D4" t="s">
        <v>17</v>
      </c>
      <c r="H4" s="30"/>
      <c r="K4" s="4"/>
      <c r="P4" s="30"/>
      <c r="S4" s="4"/>
    </row>
    <row r="5" spans="1:19">
      <c r="A5">
        <v>2022</v>
      </c>
      <c r="B5" t="s">
        <v>20</v>
      </c>
      <c r="C5" s="10">
        <v>7172350551.7950001</v>
      </c>
      <c r="D5" t="s">
        <v>17</v>
      </c>
      <c r="H5" s="30"/>
      <c r="K5" s="4"/>
      <c r="P5" s="30"/>
      <c r="S5" s="4"/>
    </row>
    <row r="6" spans="1:19">
      <c r="A6">
        <v>2022</v>
      </c>
      <c r="B6" t="s">
        <v>21</v>
      </c>
      <c r="C6" s="10">
        <v>1466471911.9300001</v>
      </c>
      <c r="D6" t="s">
        <v>17</v>
      </c>
      <c r="H6" s="30"/>
      <c r="K6" s="4"/>
      <c r="P6" s="30"/>
      <c r="S6" s="4"/>
    </row>
  </sheetData>
  <phoneticPr fontId="5" type="noConversion"/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167"/>
  <sheetViews>
    <sheetView zoomScale="92" zoomScaleNormal="92" workbookViewId="0">
      <pane xSplit="2" topLeftCell="C1" activePane="topRight" state="frozen"/>
      <selection pane="topRight"/>
    </sheetView>
  </sheetViews>
  <sheetFormatPr defaultRowHeight="14.45"/>
  <cols>
    <col min="2" max="2" width="24.28515625" bestFit="1" customWidth="1"/>
    <col min="3" max="3" width="24.28515625" customWidth="1"/>
    <col min="4" max="4" width="17.5703125" customWidth="1"/>
    <col min="5" max="5" width="14.5703125" customWidth="1"/>
    <col min="6" max="6" width="15.42578125" customWidth="1"/>
    <col min="7" max="7" width="11.42578125" customWidth="1"/>
    <col min="8" max="8" width="23.5703125" customWidth="1"/>
    <col min="9" max="9" width="16.28515625" customWidth="1"/>
    <col min="10" max="12" width="15.7109375" customWidth="1"/>
    <col min="13" max="13" width="48.7109375" customWidth="1"/>
    <col min="14" max="15" width="18.28515625" customWidth="1"/>
    <col min="16" max="16" width="21.28515625" customWidth="1"/>
    <col min="17" max="17" width="18.7109375" customWidth="1"/>
    <col min="18" max="18" width="18.5703125" customWidth="1"/>
    <col min="19" max="19" width="24.7109375" bestFit="1" customWidth="1"/>
    <col min="20" max="20" width="12.5703125" bestFit="1" customWidth="1"/>
    <col min="21" max="21" width="18.28515625" bestFit="1" customWidth="1"/>
    <col min="22" max="22" width="13.28515625" bestFit="1" customWidth="1"/>
    <col min="26" max="26" width="28.5703125" bestFit="1" customWidth="1"/>
  </cols>
  <sheetData>
    <row r="1" spans="1:22">
      <c r="A1" s="1" t="s">
        <v>0</v>
      </c>
      <c r="B1" s="1" t="s">
        <v>14</v>
      </c>
      <c r="C1" s="1" t="s">
        <v>22</v>
      </c>
      <c r="D1" s="1" t="s">
        <v>1</v>
      </c>
      <c r="E1" s="1" t="s">
        <v>23</v>
      </c>
      <c r="F1" s="1" t="s">
        <v>24</v>
      </c>
      <c r="G1" s="1" t="s">
        <v>25</v>
      </c>
      <c r="H1" s="1" t="s">
        <v>26</v>
      </c>
      <c r="I1" s="1" t="s">
        <v>27</v>
      </c>
      <c r="J1" s="1" t="s">
        <v>28</v>
      </c>
      <c r="K1" s="1" t="s">
        <v>29</v>
      </c>
      <c r="L1" s="1" t="s">
        <v>30</v>
      </c>
      <c r="M1" s="1" t="s">
        <v>31</v>
      </c>
      <c r="N1" s="1" t="s">
        <v>32</v>
      </c>
      <c r="O1" s="1" t="s">
        <v>33</v>
      </c>
      <c r="P1" s="1" t="s">
        <v>34</v>
      </c>
      <c r="Q1" s="1" t="s">
        <v>35</v>
      </c>
      <c r="R1" s="1" t="s">
        <v>36</v>
      </c>
      <c r="S1" s="1" t="s">
        <v>37</v>
      </c>
      <c r="T1" s="1" t="s">
        <v>38</v>
      </c>
      <c r="U1" s="1" t="s">
        <v>39</v>
      </c>
      <c r="V1" s="1" t="s">
        <v>40</v>
      </c>
    </row>
    <row r="2" spans="1:22">
      <c r="A2">
        <v>2022</v>
      </c>
      <c r="B2" t="s">
        <v>41</v>
      </c>
      <c r="D2" t="s">
        <v>13</v>
      </c>
      <c r="E2" t="s">
        <v>13</v>
      </c>
      <c r="F2">
        <v>1001</v>
      </c>
      <c r="G2" t="s">
        <v>42</v>
      </c>
      <c r="H2">
        <v>1</v>
      </c>
      <c r="I2" t="s">
        <v>43</v>
      </c>
      <c r="J2">
        <f>-1000000</f>
        <v>-1000000</v>
      </c>
      <c r="K2" t="s">
        <v>44</v>
      </c>
      <c r="L2">
        <v>1</v>
      </c>
      <c r="M2" t="s">
        <v>45</v>
      </c>
      <c r="P2" t="s">
        <v>46</v>
      </c>
      <c r="Q2" t="s">
        <v>47</v>
      </c>
      <c r="S2" t="s">
        <v>46</v>
      </c>
      <c r="T2" t="s">
        <v>48</v>
      </c>
      <c r="U2">
        <f>1/1000000</f>
        <v>9.9999999999999995E-7</v>
      </c>
    </row>
    <row r="3" spans="1:22">
      <c r="A3">
        <v>2022</v>
      </c>
      <c r="B3" t="s">
        <v>21</v>
      </c>
      <c r="D3" t="s">
        <v>12</v>
      </c>
      <c r="E3" t="s">
        <v>49</v>
      </c>
      <c r="F3">
        <f>961+53</f>
        <v>1014</v>
      </c>
      <c r="G3" t="s">
        <v>50</v>
      </c>
      <c r="H3">
        <v>37437</v>
      </c>
      <c r="I3" t="s">
        <v>51</v>
      </c>
      <c r="J3">
        <v>56</v>
      </c>
      <c r="K3" t="s">
        <v>52</v>
      </c>
      <c r="L3">
        <v>1</v>
      </c>
      <c r="M3" t="s">
        <v>53</v>
      </c>
      <c r="N3">
        <v>2.1000000000000001E-2</v>
      </c>
      <c r="O3" t="s">
        <v>54</v>
      </c>
      <c r="P3" t="s">
        <v>49</v>
      </c>
      <c r="Q3" t="s">
        <v>55</v>
      </c>
      <c r="S3" t="s">
        <v>21</v>
      </c>
      <c r="T3" t="s">
        <v>56</v>
      </c>
      <c r="U3">
        <f>1/126.37/1000000</f>
        <v>7.913270554720267E-9</v>
      </c>
    </row>
    <row r="4" spans="1:22">
      <c r="A4">
        <v>2022</v>
      </c>
      <c r="B4" t="s">
        <v>21</v>
      </c>
      <c r="D4" t="s">
        <v>12</v>
      </c>
      <c r="E4" t="s">
        <v>57</v>
      </c>
      <c r="F4">
        <f>1155+53</f>
        <v>1208</v>
      </c>
      <c r="G4" t="s">
        <v>50</v>
      </c>
      <c r="H4">
        <v>36259</v>
      </c>
      <c r="I4" t="s">
        <v>51</v>
      </c>
      <c r="J4">
        <v>31</v>
      </c>
      <c r="K4" t="s">
        <v>52</v>
      </c>
      <c r="L4">
        <v>1</v>
      </c>
      <c r="M4" t="s">
        <v>58</v>
      </c>
      <c r="N4">
        <v>2.4E-2</v>
      </c>
      <c r="O4" t="s">
        <v>54</v>
      </c>
      <c r="P4" t="s">
        <v>57</v>
      </c>
      <c r="Q4" t="s">
        <v>55</v>
      </c>
      <c r="S4" t="s">
        <v>21</v>
      </c>
      <c r="T4" t="s">
        <v>56</v>
      </c>
      <c r="U4">
        <f>1/126.37/1000000</f>
        <v>7.913270554720267E-9</v>
      </c>
    </row>
    <row r="5" spans="1:22">
      <c r="A5">
        <v>2022</v>
      </c>
      <c r="B5" t="s">
        <v>59</v>
      </c>
      <c r="C5" t="s">
        <v>60</v>
      </c>
      <c r="D5" t="s">
        <v>13</v>
      </c>
      <c r="E5" t="s">
        <v>13</v>
      </c>
      <c r="F5">
        <v>221.67</v>
      </c>
      <c r="G5" t="s">
        <v>42</v>
      </c>
      <c r="H5">
        <v>1</v>
      </c>
      <c r="I5" t="s">
        <v>43</v>
      </c>
      <c r="J5">
        <f>-1000000</f>
        <v>-1000000</v>
      </c>
      <c r="K5" t="s">
        <v>44</v>
      </c>
      <c r="L5">
        <v>1</v>
      </c>
      <c r="M5" t="s">
        <v>45</v>
      </c>
      <c r="P5" t="s">
        <v>59</v>
      </c>
      <c r="Q5" t="s">
        <v>47</v>
      </c>
      <c r="S5" t="s">
        <v>59</v>
      </c>
      <c r="T5" t="s">
        <v>48</v>
      </c>
      <c r="U5">
        <f>1/1000000</f>
        <v>9.9999999999999995E-7</v>
      </c>
    </row>
    <row r="6" spans="1:22">
      <c r="A6">
        <v>2022</v>
      </c>
      <c r="B6" t="s">
        <v>16</v>
      </c>
      <c r="D6" t="s">
        <v>5</v>
      </c>
      <c r="E6" t="s">
        <v>49</v>
      </c>
      <c r="F6">
        <f>53+53</f>
        <v>106</v>
      </c>
      <c r="G6" t="s">
        <v>50</v>
      </c>
      <c r="H6">
        <v>31520</v>
      </c>
      <c r="I6" t="s">
        <v>51</v>
      </c>
      <c r="J6">
        <v>55</v>
      </c>
      <c r="K6" t="s">
        <v>52</v>
      </c>
      <c r="L6">
        <v>1</v>
      </c>
      <c r="N6">
        <v>1.7000000000000001E-2</v>
      </c>
      <c r="O6" t="s">
        <v>54</v>
      </c>
      <c r="P6" t="s">
        <v>49</v>
      </c>
      <c r="Q6" t="s">
        <v>61</v>
      </c>
      <c r="R6" t="s">
        <v>62</v>
      </c>
      <c r="S6" t="s">
        <v>16</v>
      </c>
      <c r="T6" t="s">
        <v>56</v>
      </c>
      <c r="U6">
        <f>1/126.13/1000000</f>
        <v>7.9283279156425911E-9</v>
      </c>
    </row>
    <row r="7" spans="1:22">
      <c r="A7">
        <v>2022</v>
      </c>
      <c r="B7" t="s">
        <v>16</v>
      </c>
      <c r="D7" t="s">
        <v>5</v>
      </c>
      <c r="E7" t="s">
        <v>57</v>
      </c>
      <c r="F7">
        <f>330+53</f>
        <v>383</v>
      </c>
      <c r="G7" t="s">
        <v>50</v>
      </c>
      <c r="H7">
        <v>34064</v>
      </c>
      <c r="I7" t="s">
        <v>51</v>
      </c>
      <c r="J7">
        <v>25</v>
      </c>
      <c r="K7" t="s">
        <v>52</v>
      </c>
      <c r="L7">
        <v>1</v>
      </c>
      <c r="N7">
        <v>1.7000000000000001E-2</v>
      </c>
      <c r="O7" t="s">
        <v>54</v>
      </c>
      <c r="P7" t="s">
        <v>57</v>
      </c>
      <c r="Q7" t="s">
        <v>61</v>
      </c>
      <c r="R7" t="s">
        <v>62</v>
      </c>
      <c r="S7" t="s">
        <v>16</v>
      </c>
      <c r="T7" t="s">
        <v>56</v>
      </c>
      <c r="U7">
        <f>1/126.13/1000000</f>
        <v>7.9283279156425911E-9</v>
      </c>
    </row>
    <row r="8" spans="1:22">
      <c r="A8">
        <v>2024</v>
      </c>
      <c r="B8" t="s">
        <v>63</v>
      </c>
      <c r="C8" t="s">
        <v>64</v>
      </c>
      <c r="D8" t="s">
        <v>4</v>
      </c>
      <c r="E8" t="s">
        <v>65</v>
      </c>
      <c r="F8">
        <v>22</v>
      </c>
      <c r="G8" t="s">
        <v>66</v>
      </c>
      <c r="H8">
        <v>4687</v>
      </c>
      <c r="I8" t="s">
        <v>67</v>
      </c>
      <c r="J8">
        <v>100.82</v>
      </c>
      <c r="K8" t="s">
        <v>52</v>
      </c>
      <c r="L8">
        <v>1</v>
      </c>
      <c r="M8" t="s">
        <v>68</v>
      </c>
      <c r="P8" t="s">
        <v>69</v>
      </c>
      <c r="Q8" t="s">
        <v>70</v>
      </c>
      <c r="S8" t="s">
        <v>63</v>
      </c>
      <c r="T8" t="s">
        <v>56</v>
      </c>
      <c r="U8">
        <f>1/119.53/1000000</f>
        <v>8.3661005605287371E-9</v>
      </c>
    </row>
    <row r="9" spans="1:22">
      <c r="A9">
        <v>2025</v>
      </c>
      <c r="B9" t="s">
        <v>63</v>
      </c>
      <c r="C9" t="s">
        <v>64</v>
      </c>
      <c r="D9" t="s">
        <v>4</v>
      </c>
      <c r="E9" t="s">
        <v>65</v>
      </c>
      <c r="F9">
        <v>22</v>
      </c>
      <c r="G9" t="s">
        <v>66</v>
      </c>
      <c r="H9">
        <v>4687</v>
      </c>
      <c r="I9" t="s">
        <v>67</v>
      </c>
      <c r="J9">
        <v>100.5</v>
      </c>
      <c r="K9" t="s">
        <v>52</v>
      </c>
      <c r="L9">
        <v>1</v>
      </c>
      <c r="M9" t="s">
        <v>68</v>
      </c>
      <c r="P9" t="s">
        <v>69</v>
      </c>
      <c r="Q9" t="s">
        <v>70</v>
      </c>
      <c r="S9" t="s">
        <v>63</v>
      </c>
      <c r="T9" t="s">
        <v>56</v>
      </c>
      <c r="U9">
        <f>1/119.53/1000000</f>
        <v>8.3661005605287371E-9</v>
      </c>
    </row>
    <row r="10" spans="1:22">
      <c r="A10">
        <v>2022</v>
      </c>
      <c r="B10" t="s">
        <v>10</v>
      </c>
      <c r="D10" t="s">
        <v>10</v>
      </c>
      <c r="E10" t="s">
        <v>71</v>
      </c>
      <c r="F10">
        <v>11.4</v>
      </c>
      <c r="G10" t="s">
        <v>72</v>
      </c>
      <c r="H10">
        <v>1055</v>
      </c>
      <c r="I10" t="s">
        <v>73</v>
      </c>
      <c r="J10">
        <v>79.2</v>
      </c>
      <c r="K10" t="s">
        <v>52</v>
      </c>
      <c r="L10">
        <v>1</v>
      </c>
      <c r="M10" t="s">
        <v>74</v>
      </c>
      <c r="P10" t="s">
        <v>75</v>
      </c>
      <c r="Q10" t="s">
        <v>61</v>
      </c>
      <c r="S10" t="s">
        <v>76</v>
      </c>
      <c r="T10" t="s">
        <v>77</v>
      </c>
      <c r="U10">
        <f>1/134.47/1000000</f>
        <v>7.436602959767978E-9</v>
      </c>
    </row>
    <row r="11" spans="1:22">
      <c r="A11">
        <v>2022</v>
      </c>
      <c r="B11" t="s">
        <v>19</v>
      </c>
      <c r="D11" t="s">
        <v>10</v>
      </c>
      <c r="E11" t="s">
        <v>78</v>
      </c>
      <c r="F11">
        <v>11.4</v>
      </c>
      <c r="G11" t="s">
        <v>72</v>
      </c>
      <c r="H11">
        <v>1055</v>
      </c>
      <c r="I11" t="s">
        <v>73</v>
      </c>
      <c r="J11">
        <v>-293</v>
      </c>
      <c r="K11" t="s">
        <v>52</v>
      </c>
      <c r="L11">
        <v>0.9</v>
      </c>
      <c r="N11">
        <v>3.6999999999999998E-2</v>
      </c>
      <c r="O11" t="s">
        <v>54</v>
      </c>
      <c r="P11" t="s">
        <v>79</v>
      </c>
      <c r="Q11" t="s">
        <v>61</v>
      </c>
      <c r="S11" t="s">
        <v>80</v>
      </c>
      <c r="T11" t="s">
        <v>77</v>
      </c>
      <c r="U11">
        <v>7.436602959767978E-9</v>
      </c>
    </row>
    <row r="12" spans="1:22">
      <c r="A12">
        <v>2022</v>
      </c>
      <c r="B12" t="s">
        <v>19</v>
      </c>
      <c r="C12" t="s">
        <v>81</v>
      </c>
      <c r="D12" t="s">
        <v>10</v>
      </c>
      <c r="E12" s="33" t="s">
        <v>82</v>
      </c>
      <c r="F12">
        <v>11.4</v>
      </c>
      <c r="G12" t="s">
        <v>72</v>
      </c>
      <c r="H12">
        <v>1055</v>
      </c>
      <c r="I12" t="s">
        <v>73</v>
      </c>
      <c r="J12">
        <v>-293</v>
      </c>
      <c r="K12" t="s">
        <v>52</v>
      </c>
      <c r="L12">
        <v>0.9</v>
      </c>
      <c r="N12" s="31">
        <f>3/77000*1000000/1055</f>
        <v>3.6929894749799963E-2</v>
      </c>
      <c r="O12" t="s">
        <v>54</v>
      </c>
      <c r="P12" t="s">
        <v>79</v>
      </c>
      <c r="Q12" t="s">
        <v>61</v>
      </c>
      <c r="S12" t="s">
        <v>80</v>
      </c>
      <c r="T12" t="s">
        <v>77</v>
      </c>
      <c r="U12">
        <f>1/134.47/1000000</f>
        <v>7.436602959767978E-9</v>
      </c>
    </row>
    <row r="13" spans="1:22">
      <c r="A13">
        <v>2022</v>
      </c>
      <c r="B13" t="s">
        <v>83</v>
      </c>
      <c r="D13" t="s">
        <v>12</v>
      </c>
      <c r="E13" t="s">
        <v>65</v>
      </c>
      <c r="F13">
        <v>0</v>
      </c>
      <c r="G13" t="s">
        <v>50</v>
      </c>
      <c r="H13">
        <f>ROUND(33.78*126.37,0)</f>
        <v>4269</v>
      </c>
      <c r="I13" t="s">
        <v>67</v>
      </c>
      <c r="J13" s="9">
        <f>'LCFS Benchmark'!C26</f>
        <v>89.37</v>
      </c>
      <c r="K13" t="s">
        <v>52</v>
      </c>
      <c r="L13">
        <v>1</v>
      </c>
      <c r="M13" t="s">
        <v>84</v>
      </c>
      <c r="P13" t="s">
        <v>85</v>
      </c>
      <c r="Q13" t="s">
        <v>55</v>
      </c>
      <c r="S13" t="s">
        <v>83</v>
      </c>
      <c r="T13" t="s">
        <v>56</v>
      </c>
      <c r="U13">
        <f t="shared" ref="U13:U21" si="0">1/131.15/1000000</f>
        <v>7.6248570339306124E-9</v>
      </c>
    </row>
    <row r="14" spans="1:22">
      <c r="A14" s="16">
        <v>2023</v>
      </c>
      <c r="B14" s="16" t="s">
        <v>83</v>
      </c>
      <c r="C14" s="16"/>
      <c r="D14" s="16" t="s">
        <v>12</v>
      </c>
      <c r="E14" s="16" t="s">
        <v>65</v>
      </c>
      <c r="F14" s="16">
        <v>0</v>
      </c>
      <c r="G14" s="16" t="s">
        <v>50</v>
      </c>
      <c r="H14" s="16">
        <v>4269</v>
      </c>
      <c r="I14" s="16" t="s">
        <v>67</v>
      </c>
      <c r="J14" s="9">
        <f>'LCFS Benchmark'!C27</f>
        <v>89.15</v>
      </c>
      <c r="K14" s="16" t="s">
        <v>52</v>
      </c>
      <c r="L14" s="16">
        <v>1</v>
      </c>
      <c r="M14" s="16"/>
      <c r="N14" s="16"/>
      <c r="O14" s="16"/>
      <c r="P14" t="s">
        <v>85</v>
      </c>
      <c r="Q14" s="16" t="s">
        <v>55</v>
      </c>
      <c r="R14" s="16"/>
      <c r="S14" t="s">
        <v>83</v>
      </c>
      <c r="T14" s="16" t="s">
        <v>56</v>
      </c>
      <c r="U14">
        <f t="shared" si="0"/>
        <v>7.6248570339306124E-9</v>
      </c>
    </row>
    <row r="15" spans="1:22">
      <c r="A15" s="16">
        <v>2024</v>
      </c>
      <c r="B15" s="16" t="s">
        <v>83</v>
      </c>
      <c r="C15" s="16"/>
      <c r="D15" s="16" t="s">
        <v>12</v>
      </c>
      <c r="E15" s="16" t="s">
        <v>65</v>
      </c>
      <c r="F15" s="16">
        <v>0</v>
      </c>
      <c r="G15" s="16" t="s">
        <v>50</v>
      </c>
      <c r="H15" s="16">
        <v>4269</v>
      </c>
      <c r="I15" s="16" t="s">
        <v>67</v>
      </c>
      <c r="J15" s="9">
        <f>'LCFS Benchmark'!C28</f>
        <v>87.89</v>
      </c>
      <c r="K15" s="16" t="s">
        <v>52</v>
      </c>
      <c r="L15" s="16">
        <v>1</v>
      </c>
      <c r="M15" s="16"/>
      <c r="N15" s="16"/>
      <c r="O15" s="16"/>
      <c r="P15" t="s">
        <v>85</v>
      </c>
      <c r="Q15" s="16" t="s">
        <v>55</v>
      </c>
      <c r="R15" s="16"/>
      <c r="S15" t="s">
        <v>83</v>
      </c>
      <c r="T15" s="16" t="s">
        <v>56</v>
      </c>
      <c r="U15">
        <f t="shared" si="0"/>
        <v>7.6248570339306124E-9</v>
      </c>
    </row>
    <row r="16" spans="1:22">
      <c r="A16" s="16">
        <v>2025</v>
      </c>
      <c r="B16" s="16" t="s">
        <v>83</v>
      </c>
      <c r="C16" s="16"/>
      <c r="D16" s="16" t="s">
        <v>12</v>
      </c>
      <c r="E16" s="16" t="s">
        <v>65</v>
      </c>
      <c r="F16" s="16">
        <v>0</v>
      </c>
      <c r="G16" s="16" t="s">
        <v>50</v>
      </c>
      <c r="H16" s="16">
        <v>4269</v>
      </c>
      <c r="I16" s="16" t="s">
        <v>67</v>
      </c>
      <c r="J16" s="9">
        <f>'LCFS Benchmark'!C29</f>
        <v>91.254474863116016</v>
      </c>
      <c r="K16" s="16" t="s">
        <v>52</v>
      </c>
      <c r="L16" s="16">
        <v>1</v>
      </c>
      <c r="M16" s="16"/>
      <c r="N16" s="16"/>
      <c r="O16" s="16"/>
      <c r="P16" t="s">
        <v>85</v>
      </c>
      <c r="Q16" s="16" t="s">
        <v>55</v>
      </c>
      <c r="R16" s="16"/>
      <c r="S16" t="s">
        <v>83</v>
      </c>
      <c r="T16" s="16" t="s">
        <v>56</v>
      </c>
      <c r="U16">
        <f t="shared" si="0"/>
        <v>7.6248570339306124E-9</v>
      </c>
    </row>
    <row r="17" spans="1:21">
      <c r="A17" s="16">
        <v>2026</v>
      </c>
      <c r="B17" s="16" t="s">
        <v>83</v>
      </c>
      <c r="C17" s="16"/>
      <c r="D17" s="16" t="s">
        <v>12</v>
      </c>
      <c r="E17" s="16" t="s">
        <v>65</v>
      </c>
      <c r="F17" s="16">
        <v>0</v>
      </c>
      <c r="G17" s="16" t="s">
        <v>50</v>
      </c>
      <c r="H17" s="16">
        <v>4269</v>
      </c>
      <c r="I17" s="16" t="s">
        <v>67</v>
      </c>
      <c r="J17" s="9">
        <f>'LCFS Benchmark'!C30</f>
        <v>89.927366849178682</v>
      </c>
      <c r="K17" s="16" t="s">
        <v>52</v>
      </c>
      <c r="L17" s="16">
        <v>1</v>
      </c>
      <c r="M17" s="16"/>
      <c r="N17" s="16"/>
      <c r="O17" s="16"/>
      <c r="P17" t="s">
        <v>85</v>
      </c>
      <c r="Q17" s="16" t="s">
        <v>55</v>
      </c>
      <c r="R17" s="16"/>
      <c r="S17" t="s">
        <v>83</v>
      </c>
      <c r="T17" s="16" t="s">
        <v>56</v>
      </c>
      <c r="U17">
        <f t="shared" si="0"/>
        <v>7.6248570339306124E-9</v>
      </c>
    </row>
    <row r="18" spans="1:21">
      <c r="A18" s="16">
        <v>2027</v>
      </c>
      <c r="B18" s="16" t="s">
        <v>83</v>
      </c>
      <c r="C18" s="16"/>
      <c r="D18" s="16" t="s">
        <v>12</v>
      </c>
      <c r="E18" s="16" t="s">
        <v>65</v>
      </c>
      <c r="F18" s="16">
        <v>0</v>
      </c>
      <c r="G18" s="16" t="s">
        <v>50</v>
      </c>
      <c r="H18" s="16">
        <v>4269</v>
      </c>
      <c r="I18" s="16" t="s">
        <v>67</v>
      </c>
      <c r="J18" s="9">
        <f>'LCFS Benchmark'!C31</f>
        <v>88.610791438526633</v>
      </c>
      <c r="K18" s="16" t="s">
        <v>52</v>
      </c>
      <c r="L18" s="16">
        <v>1</v>
      </c>
      <c r="M18" s="16"/>
      <c r="N18" s="16"/>
      <c r="O18" s="16"/>
      <c r="P18" t="s">
        <v>85</v>
      </c>
      <c r="Q18" s="16" t="s">
        <v>55</v>
      </c>
      <c r="R18" s="16"/>
      <c r="S18" t="s">
        <v>83</v>
      </c>
      <c r="T18" s="16" t="s">
        <v>56</v>
      </c>
      <c r="U18">
        <f t="shared" si="0"/>
        <v>7.6248570339306124E-9</v>
      </c>
    </row>
    <row r="19" spans="1:21">
      <c r="A19" s="16">
        <v>2028</v>
      </c>
      <c r="B19" s="16" t="s">
        <v>83</v>
      </c>
      <c r="C19" s="16"/>
      <c r="D19" s="16" t="s">
        <v>12</v>
      </c>
      <c r="E19" s="16" t="s">
        <v>65</v>
      </c>
      <c r="F19" s="16">
        <v>0</v>
      </c>
      <c r="G19" s="16" t="s">
        <v>50</v>
      </c>
      <c r="H19" s="16">
        <v>4269</v>
      </c>
      <c r="I19" s="16" t="s">
        <v>67</v>
      </c>
      <c r="J19" s="9">
        <f>'LCFS Benchmark'!C32</f>
        <v>87.283683424589356</v>
      </c>
      <c r="K19" s="16" t="s">
        <v>52</v>
      </c>
      <c r="L19" s="16">
        <v>1</v>
      </c>
      <c r="M19" s="16"/>
      <c r="N19" s="16"/>
      <c r="O19" s="16"/>
      <c r="P19" t="s">
        <v>85</v>
      </c>
      <c r="Q19" s="16" t="s">
        <v>55</v>
      </c>
      <c r="R19" s="16"/>
      <c r="S19" t="s">
        <v>83</v>
      </c>
      <c r="T19" s="16" t="s">
        <v>56</v>
      </c>
      <c r="U19">
        <f t="shared" si="0"/>
        <v>7.6248570339306124E-9</v>
      </c>
    </row>
    <row r="20" spans="1:21">
      <c r="A20" s="16">
        <v>2029</v>
      </c>
      <c r="B20" s="16" t="s">
        <v>83</v>
      </c>
      <c r="C20" s="16"/>
      <c r="D20" s="16" t="s">
        <v>12</v>
      </c>
      <c r="E20" s="16" t="s">
        <v>65</v>
      </c>
      <c r="F20" s="16">
        <v>0</v>
      </c>
      <c r="G20" s="16" t="s">
        <v>50</v>
      </c>
      <c r="H20" s="16">
        <v>4269</v>
      </c>
      <c r="I20" s="16" t="s">
        <v>67</v>
      </c>
      <c r="J20" s="9">
        <f>'LCFS Benchmark'!C33</f>
        <v>85.967108013937278</v>
      </c>
      <c r="K20" s="16" t="s">
        <v>52</v>
      </c>
      <c r="L20" s="16">
        <v>1</v>
      </c>
      <c r="M20" s="16"/>
      <c r="N20" s="16"/>
      <c r="O20" s="16"/>
      <c r="P20" t="s">
        <v>85</v>
      </c>
      <c r="Q20" s="16" t="s">
        <v>55</v>
      </c>
      <c r="R20" s="16"/>
      <c r="S20" t="s">
        <v>83</v>
      </c>
      <c r="T20" s="16" t="s">
        <v>56</v>
      </c>
      <c r="U20">
        <f t="shared" si="0"/>
        <v>7.6248570339306124E-9</v>
      </c>
    </row>
    <row r="21" spans="1:21">
      <c r="A21" s="16">
        <v>2030</v>
      </c>
      <c r="B21" s="16" t="s">
        <v>83</v>
      </c>
      <c r="C21" s="16"/>
      <c r="D21" s="16" t="s">
        <v>12</v>
      </c>
      <c r="E21" s="16" t="s">
        <v>65</v>
      </c>
      <c r="F21" s="16">
        <v>0</v>
      </c>
      <c r="G21" s="16" t="s">
        <v>50</v>
      </c>
      <c r="H21" s="16">
        <v>4269</v>
      </c>
      <c r="I21" s="16" t="s">
        <v>67</v>
      </c>
      <c r="J21" s="9">
        <f>'LCFS Benchmark'!C34</f>
        <v>84.639999999999986</v>
      </c>
      <c r="K21" s="16" t="s">
        <v>52</v>
      </c>
      <c r="L21" s="16">
        <v>1</v>
      </c>
      <c r="M21" s="16"/>
      <c r="N21" s="16"/>
      <c r="O21" s="16"/>
      <c r="P21" t="s">
        <v>85</v>
      </c>
      <c r="Q21" s="16" t="s">
        <v>55</v>
      </c>
      <c r="R21" s="16"/>
      <c r="S21" t="s">
        <v>83</v>
      </c>
      <c r="T21" s="16" t="s">
        <v>56</v>
      </c>
      <c r="U21">
        <f t="shared" si="0"/>
        <v>7.6248570339306124E-9</v>
      </c>
    </row>
    <row r="22" spans="1:21">
      <c r="A22">
        <v>2022</v>
      </c>
      <c r="B22" t="s">
        <v>11</v>
      </c>
      <c r="D22" t="s">
        <v>11</v>
      </c>
      <c r="E22" t="s">
        <v>86</v>
      </c>
      <c r="F22">
        <v>1000</v>
      </c>
      <c r="G22" t="s">
        <v>87</v>
      </c>
      <c r="H22">
        <v>1</v>
      </c>
      <c r="I22" t="s">
        <v>88</v>
      </c>
      <c r="J22">
        <f t="shared" ref="J22:J38" si="1">-1000000</f>
        <v>-1000000</v>
      </c>
      <c r="K22" t="s">
        <v>44</v>
      </c>
      <c r="L22">
        <v>1</v>
      </c>
      <c r="M22" t="s">
        <v>89</v>
      </c>
      <c r="N22">
        <v>130</v>
      </c>
      <c r="O22" t="s">
        <v>50</v>
      </c>
      <c r="P22" t="s">
        <v>11</v>
      </c>
      <c r="Q22" t="s">
        <v>47</v>
      </c>
      <c r="S22" t="s">
        <v>90</v>
      </c>
      <c r="T22" t="s">
        <v>48</v>
      </c>
      <c r="U22">
        <f t="shared" ref="U22:U38" si="2">1/1000000</f>
        <v>9.9999999999999995E-7</v>
      </c>
    </row>
    <row r="23" spans="1:21">
      <c r="A23">
        <v>2030</v>
      </c>
      <c r="B23" t="s">
        <v>11</v>
      </c>
      <c r="D23" t="s">
        <v>11</v>
      </c>
      <c r="E23" t="s">
        <v>86</v>
      </c>
      <c r="F23">
        <v>1000</v>
      </c>
      <c r="G23" t="s">
        <v>87</v>
      </c>
      <c r="H23">
        <v>1</v>
      </c>
      <c r="I23" t="s">
        <v>88</v>
      </c>
      <c r="J23">
        <f t="shared" si="1"/>
        <v>-1000000</v>
      </c>
      <c r="K23" t="s">
        <v>44</v>
      </c>
      <c r="L23">
        <v>1</v>
      </c>
      <c r="M23" t="s">
        <v>89</v>
      </c>
      <c r="N23">
        <v>130</v>
      </c>
      <c r="O23" t="s">
        <v>50</v>
      </c>
      <c r="P23" t="s">
        <v>11</v>
      </c>
      <c r="Q23" t="s">
        <v>47</v>
      </c>
      <c r="S23" t="s">
        <v>90</v>
      </c>
      <c r="T23" t="s">
        <v>48</v>
      </c>
      <c r="U23">
        <f t="shared" si="2"/>
        <v>9.9999999999999995E-7</v>
      </c>
    </row>
    <row r="24" spans="1:21">
      <c r="A24">
        <v>2031</v>
      </c>
      <c r="B24" t="s">
        <v>11</v>
      </c>
      <c r="D24" t="s">
        <v>11</v>
      </c>
      <c r="E24" t="s">
        <v>86</v>
      </c>
      <c r="F24">
        <v>908</v>
      </c>
      <c r="G24" t="s">
        <v>87</v>
      </c>
      <c r="H24">
        <v>1</v>
      </c>
      <c r="I24" t="s">
        <v>88</v>
      </c>
      <c r="J24">
        <f t="shared" si="1"/>
        <v>-1000000</v>
      </c>
      <c r="K24" t="s">
        <v>44</v>
      </c>
      <c r="L24">
        <v>1</v>
      </c>
      <c r="M24" t="s">
        <v>89</v>
      </c>
      <c r="N24">
        <v>130</v>
      </c>
      <c r="O24" t="s">
        <v>50</v>
      </c>
      <c r="P24" t="s">
        <v>11</v>
      </c>
      <c r="Q24" t="s">
        <v>47</v>
      </c>
      <c r="S24" t="s">
        <v>90</v>
      </c>
      <c r="T24" t="s">
        <v>48</v>
      </c>
      <c r="U24">
        <f t="shared" si="2"/>
        <v>9.9999999999999995E-7</v>
      </c>
    </row>
    <row r="25" spans="1:21">
      <c r="A25">
        <v>2032</v>
      </c>
      <c r="B25" t="s">
        <v>11</v>
      </c>
      <c r="D25" t="s">
        <v>11</v>
      </c>
      <c r="E25" t="s">
        <v>86</v>
      </c>
      <c r="F25">
        <v>825</v>
      </c>
      <c r="G25" t="s">
        <v>87</v>
      </c>
      <c r="H25">
        <v>1</v>
      </c>
      <c r="I25" t="s">
        <v>88</v>
      </c>
      <c r="J25">
        <f t="shared" si="1"/>
        <v>-1000000</v>
      </c>
      <c r="K25" t="s">
        <v>44</v>
      </c>
      <c r="L25">
        <v>1</v>
      </c>
      <c r="M25" t="s">
        <v>89</v>
      </c>
      <c r="N25">
        <v>130</v>
      </c>
      <c r="O25" t="s">
        <v>50</v>
      </c>
      <c r="P25" t="s">
        <v>11</v>
      </c>
      <c r="Q25" t="s">
        <v>47</v>
      </c>
      <c r="S25" t="s">
        <v>90</v>
      </c>
      <c r="T25" t="s">
        <v>48</v>
      </c>
      <c r="U25">
        <f t="shared" si="2"/>
        <v>9.9999999999999995E-7</v>
      </c>
    </row>
    <row r="26" spans="1:21">
      <c r="A26">
        <v>2033</v>
      </c>
      <c r="B26" t="s">
        <v>11</v>
      </c>
      <c r="D26" t="s">
        <v>11</v>
      </c>
      <c r="E26" t="s">
        <v>86</v>
      </c>
      <c r="F26">
        <v>749</v>
      </c>
      <c r="G26" t="s">
        <v>87</v>
      </c>
      <c r="H26">
        <v>1</v>
      </c>
      <c r="I26" t="s">
        <v>88</v>
      </c>
      <c r="J26">
        <f t="shared" si="1"/>
        <v>-1000000</v>
      </c>
      <c r="K26" t="s">
        <v>44</v>
      </c>
      <c r="L26">
        <v>1</v>
      </c>
      <c r="M26" t="s">
        <v>89</v>
      </c>
      <c r="N26">
        <v>130</v>
      </c>
      <c r="O26" t="s">
        <v>50</v>
      </c>
      <c r="P26" t="s">
        <v>11</v>
      </c>
      <c r="Q26" t="s">
        <v>47</v>
      </c>
      <c r="S26" t="s">
        <v>90</v>
      </c>
      <c r="T26" t="s">
        <v>48</v>
      </c>
      <c r="U26">
        <f t="shared" si="2"/>
        <v>9.9999999999999995E-7</v>
      </c>
    </row>
    <row r="27" spans="1:21">
      <c r="A27">
        <v>2034</v>
      </c>
      <c r="B27" t="s">
        <v>11</v>
      </c>
      <c r="D27" t="s">
        <v>11</v>
      </c>
      <c r="E27" t="s">
        <v>86</v>
      </c>
      <c r="F27">
        <v>680</v>
      </c>
      <c r="G27" t="s">
        <v>87</v>
      </c>
      <c r="H27">
        <v>1</v>
      </c>
      <c r="I27" t="s">
        <v>88</v>
      </c>
      <c r="J27">
        <f t="shared" si="1"/>
        <v>-1000000</v>
      </c>
      <c r="K27" t="s">
        <v>44</v>
      </c>
      <c r="L27">
        <v>1</v>
      </c>
      <c r="M27" t="s">
        <v>89</v>
      </c>
      <c r="N27">
        <v>130</v>
      </c>
      <c r="O27" t="s">
        <v>50</v>
      </c>
      <c r="P27" t="s">
        <v>11</v>
      </c>
      <c r="Q27" t="s">
        <v>47</v>
      </c>
      <c r="S27" t="s">
        <v>90</v>
      </c>
      <c r="T27" t="s">
        <v>48</v>
      </c>
      <c r="U27">
        <f t="shared" si="2"/>
        <v>9.9999999999999995E-7</v>
      </c>
    </row>
    <row r="28" spans="1:21">
      <c r="A28">
        <v>2035</v>
      </c>
      <c r="B28" t="s">
        <v>11</v>
      </c>
      <c r="D28" t="s">
        <v>11</v>
      </c>
      <c r="E28" t="s">
        <v>86</v>
      </c>
      <c r="F28">
        <v>618</v>
      </c>
      <c r="G28" t="s">
        <v>87</v>
      </c>
      <c r="H28">
        <v>1</v>
      </c>
      <c r="I28" t="s">
        <v>88</v>
      </c>
      <c r="J28">
        <f t="shared" si="1"/>
        <v>-1000000</v>
      </c>
      <c r="K28" t="s">
        <v>44</v>
      </c>
      <c r="L28">
        <v>1</v>
      </c>
      <c r="M28" t="s">
        <v>89</v>
      </c>
      <c r="N28">
        <v>130</v>
      </c>
      <c r="O28" t="s">
        <v>50</v>
      </c>
      <c r="P28" t="s">
        <v>11</v>
      </c>
      <c r="Q28" t="s">
        <v>47</v>
      </c>
      <c r="S28" t="s">
        <v>90</v>
      </c>
      <c r="T28" t="s">
        <v>48</v>
      </c>
      <c r="U28">
        <f t="shared" si="2"/>
        <v>9.9999999999999995E-7</v>
      </c>
    </row>
    <row r="29" spans="1:21">
      <c r="A29">
        <v>2036</v>
      </c>
      <c r="B29" t="s">
        <v>11</v>
      </c>
      <c r="D29" t="s">
        <v>11</v>
      </c>
      <c r="E29" t="s">
        <v>86</v>
      </c>
      <c r="F29">
        <v>561</v>
      </c>
      <c r="G29" t="s">
        <v>87</v>
      </c>
      <c r="H29">
        <v>1</v>
      </c>
      <c r="I29" t="s">
        <v>88</v>
      </c>
      <c r="J29">
        <f t="shared" si="1"/>
        <v>-1000000</v>
      </c>
      <c r="K29" t="s">
        <v>44</v>
      </c>
      <c r="L29">
        <v>1</v>
      </c>
      <c r="M29" t="s">
        <v>89</v>
      </c>
      <c r="N29">
        <v>130</v>
      </c>
      <c r="O29" t="s">
        <v>50</v>
      </c>
      <c r="P29" t="s">
        <v>11</v>
      </c>
      <c r="Q29" t="s">
        <v>47</v>
      </c>
      <c r="S29" t="s">
        <v>90</v>
      </c>
      <c r="T29" t="s">
        <v>48</v>
      </c>
      <c r="U29">
        <f t="shared" si="2"/>
        <v>9.9999999999999995E-7</v>
      </c>
    </row>
    <row r="30" spans="1:21">
      <c r="A30">
        <v>2037</v>
      </c>
      <c r="B30" t="s">
        <v>11</v>
      </c>
      <c r="D30" t="s">
        <v>11</v>
      </c>
      <c r="E30" t="s">
        <v>86</v>
      </c>
      <c r="F30">
        <v>510</v>
      </c>
      <c r="G30" t="s">
        <v>87</v>
      </c>
      <c r="H30">
        <v>1</v>
      </c>
      <c r="I30" t="s">
        <v>88</v>
      </c>
      <c r="J30">
        <f t="shared" si="1"/>
        <v>-1000000</v>
      </c>
      <c r="K30" t="s">
        <v>44</v>
      </c>
      <c r="L30">
        <v>1</v>
      </c>
      <c r="M30" t="s">
        <v>89</v>
      </c>
      <c r="N30">
        <v>130</v>
      </c>
      <c r="O30" t="s">
        <v>50</v>
      </c>
      <c r="P30" t="s">
        <v>11</v>
      </c>
      <c r="Q30" t="s">
        <v>47</v>
      </c>
      <c r="S30" t="s">
        <v>90</v>
      </c>
      <c r="T30" t="s">
        <v>48</v>
      </c>
      <c r="U30">
        <f t="shared" si="2"/>
        <v>9.9999999999999995E-7</v>
      </c>
    </row>
    <row r="31" spans="1:21">
      <c r="A31">
        <v>2038</v>
      </c>
      <c r="B31" t="s">
        <v>11</v>
      </c>
      <c r="D31" t="s">
        <v>11</v>
      </c>
      <c r="E31" t="s">
        <v>86</v>
      </c>
      <c r="F31">
        <v>463</v>
      </c>
      <c r="G31" t="s">
        <v>87</v>
      </c>
      <c r="H31">
        <v>1</v>
      </c>
      <c r="I31" t="s">
        <v>88</v>
      </c>
      <c r="J31">
        <f t="shared" si="1"/>
        <v>-1000000</v>
      </c>
      <c r="K31" t="s">
        <v>44</v>
      </c>
      <c r="L31">
        <v>1</v>
      </c>
      <c r="M31" t="s">
        <v>89</v>
      </c>
      <c r="N31">
        <v>130</v>
      </c>
      <c r="O31" t="s">
        <v>50</v>
      </c>
      <c r="P31" t="s">
        <v>11</v>
      </c>
      <c r="Q31" t="s">
        <v>47</v>
      </c>
      <c r="S31" t="s">
        <v>90</v>
      </c>
      <c r="T31" t="s">
        <v>48</v>
      </c>
      <c r="U31">
        <f t="shared" si="2"/>
        <v>9.9999999999999995E-7</v>
      </c>
    </row>
    <row r="32" spans="1:21">
      <c r="A32">
        <v>2039</v>
      </c>
      <c r="B32" t="s">
        <v>11</v>
      </c>
      <c r="D32" t="s">
        <v>11</v>
      </c>
      <c r="E32" t="s">
        <v>86</v>
      </c>
      <c r="F32">
        <v>420</v>
      </c>
      <c r="G32" t="s">
        <v>87</v>
      </c>
      <c r="H32">
        <v>1</v>
      </c>
      <c r="I32" t="s">
        <v>88</v>
      </c>
      <c r="J32">
        <f t="shared" si="1"/>
        <v>-1000000</v>
      </c>
      <c r="K32" t="s">
        <v>44</v>
      </c>
      <c r="L32">
        <v>1</v>
      </c>
      <c r="M32" t="s">
        <v>89</v>
      </c>
      <c r="N32">
        <v>130</v>
      </c>
      <c r="O32" t="s">
        <v>50</v>
      </c>
      <c r="P32" t="s">
        <v>11</v>
      </c>
      <c r="Q32" t="s">
        <v>47</v>
      </c>
      <c r="S32" t="s">
        <v>90</v>
      </c>
      <c r="T32" t="s">
        <v>48</v>
      </c>
      <c r="U32">
        <f t="shared" si="2"/>
        <v>9.9999999999999995E-7</v>
      </c>
    </row>
    <row r="33" spans="1:21">
      <c r="A33">
        <v>2040</v>
      </c>
      <c r="B33" t="s">
        <v>11</v>
      </c>
      <c r="D33" t="s">
        <v>11</v>
      </c>
      <c r="E33" t="s">
        <v>86</v>
      </c>
      <c r="F33">
        <v>382</v>
      </c>
      <c r="G33" t="s">
        <v>87</v>
      </c>
      <c r="H33">
        <v>1</v>
      </c>
      <c r="I33" t="s">
        <v>88</v>
      </c>
      <c r="J33">
        <f t="shared" si="1"/>
        <v>-1000000</v>
      </c>
      <c r="K33" t="s">
        <v>44</v>
      </c>
      <c r="L33">
        <v>1</v>
      </c>
      <c r="M33" t="s">
        <v>89</v>
      </c>
      <c r="N33">
        <v>130</v>
      </c>
      <c r="O33" t="s">
        <v>50</v>
      </c>
      <c r="P33" t="s">
        <v>11</v>
      </c>
      <c r="Q33" t="s">
        <v>47</v>
      </c>
      <c r="S33" t="s">
        <v>90</v>
      </c>
      <c r="T33" t="s">
        <v>48</v>
      </c>
      <c r="U33">
        <f t="shared" si="2"/>
        <v>9.9999999999999995E-7</v>
      </c>
    </row>
    <row r="34" spans="1:21">
      <c r="A34">
        <v>2041</v>
      </c>
      <c r="B34" t="s">
        <v>11</v>
      </c>
      <c r="D34" t="s">
        <v>11</v>
      </c>
      <c r="E34" t="s">
        <v>86</v>
      </c>
      <c r="F34">
        <v>347</v>
      </c>
      <c r="G34" t="s">
        <v>87</v>
      </c>
      <c r="H34">
        <v>1</v>
      </c>
      <c r="I34" t="s">
        <v>88</v>
      </c>
      <c r="J34">
        <f t="shared" si="1"/>
        <v>-1000000</v>
      </c>
      <c r="K34" t="s">
        <v>44</v>
      </c>
      <c r="L34">
        <v>1</v>
      </c>
      <c r="M34" t="s">
        <v>89</v>
      </c>
      <c r="N34">
        <v>130</v>
      </c>
      <c r="O34" t="s">
        <v>50</v>
      </c>
      <c r="P34" t="s">
        <v>11</v>
      </c>
      <c r="Q34" t="s">
        <v>47</v>
      </c>
      <c r="S34" t="s">
        <v>90</v>
      </c>
      <c r="T34" t="s">
        <v>48</v>
      </c>
      <c r="U34">
        <f t="shared" si="2"/>
        <v>9.9999999999999995E-7</v>
      </c>
    </row>
    <row r="35" spans="1:21">
      <c r="A35">
        <v>2042</v>
      </c>
      <c r="B35" t="s">
        <v>11</v>
      </c>
      <c r="D35" t="s">
        <v>11</v>
      </c>
      <c r="E35" t="s">
        <v>86</v>
      </c>
      <c r="F35">
        <v>315</v>
      </c>
      <c r="G35" t="s">
        <v>87</v>
      </c>
      <c r="H35">
        <v>1</v>
      </c>
      <c r="I35" t="s">
        <v>88</v>
      </c>
      <c r="J35">
        <f t="shared" si="1"/>
        <v>-1000000</v>
      </c>
      <c r="K35" t="s">
        <v>44</v>
      </c>
      <c r="L35">
        <v>1</v>
      </c>
      <c r="M35" t="s">
        <v>89</v>
      </c>
      <c r="N35">
        <v>130</v>
      </c>
      <c r="O35" t="s">
        <v>50</v>
      </c>
      <c r="P35" t="s">
        <v>11</v>
      </c>
      <c r="Q35" t="s">
        <v>47</v>
      </c>
      <c r="S35" t="s">
        <v>90</v>
      </c>
      <c r="T35" t="s">
        <v>48</v>
      </c>
      <c r="U35">
        <f t="shared" si="2"/>
        <v>9.9999999999999995E-7</v>
      </c>
    </row>
    <row r="36" spans="1:21">
      <c r="A36">
        <v>2043</v>
      </c>
      <c r="B36" t="s">
        <v>11</v>
      </c>
      <c r="D36" t="s">
        <v>11</v>
      </c>
      <c r="E36" t="s">
        <v>86</v>
      </c>
      <c r="F36">
        <v>286</v>
      </c>
      <c r="G36" t="s">
        <v>87</v>
      </c>
      <c r="H36">
        <v>1</v>
      </c>
      <c r="I36" t="s">
        <v>88</v>
      </c>
      <c r="J36">
        <f t="shared" si="1"/>
        <v>-1000000</v>
      </c>
      <c r="K36" t="s">
        <v>44</v>
      </c>
      <c r="L36">
        <v>1</v>
      </c>
      <c r="M36" t="s">
        <v>89</v>
      </c>
      <c r="N36">
        <v>130</v>
      </c>
      <c r="O36" t="s">
        <v>50</v>
      </c>
      <c r="P36" t="s">
        <v>11</v>
      </c>
      <c r="Q36" t="s">
        <v>47</v>
      </c>
      <c r="S36" t="s">
        <v>90</v>
      </c>
      <c r="T36" t="s">
        <v>48</v>
      </c>
      <c r="U36">
        <f t="shared" si="2"/>
        <v>9.9999999999999995E-7</v>
      </c>
    </row>
    <row r="37" spans="1:21">
      <c r="A37">
        <v>2044</v>
      </c>
      <c r="B37" t="s">
        <v>11</v>
      </c>
      <c r="D37" t="s">
        <v>11</v>
      </c>
      <c r="E37" t="s">
        <v>86</v>
      </c>
      <c r="F37">
        <v>260</v>
      </c>
      <c r="G37" t="s">
        <v>87</v>
      </c>
      <c r="H37">
        <v>1</v>
      </c>
      <c r="I37" t="s">
        <v>88</v>
      </c>
      <c r="J37">
        <f t="shared" si="1"/>
        <v>-1000000</v>
      </c>
      <c r="K37" t="s">
        <v>44</v>
      </c>
      <c r="L37">
        <v>1</v>
      </c>
      <c r="M37" t="s">
        <v>89</v>
      </c>
      <c r="N37">
        <v>130</v>
      </c>
      <c r="O37" t="s">
        <v>50</v>
      </c>
      <c r="P37" t="s">
        <v>11</v>
      </c>
      <c r="Q37" t="s">
        <v>47</v>
      </c>
      <c r="S37" t="s">
        <v>90</v>
      </c>
      <c r="T37" t="s">
        <v>48</v>
      </c>
      <c r="U37">
        <f t="shared" si="2"/>
        <v>9.9999999999999995E-7</v>
      </c>
    </row>
    <row r="38" spans="1:21">
      <c r="A38">
        <v>2045</v>
      </c>
      <c r="B38" t="s">
        <v>11</v>
      </c>
      <c r="D38" t="s">
        <v>11</v>
      </c>
      <c r="E38" t="s">
        <v>86</v>
      </c>
      <c r="F38">
        <v>236</v>
      </c>
      <c r="G38" t="s">
        <v>87</v>
      </c>
      <c r="H38">
        <v>1</v>
      </c>
      <c r="I38" t="s">
        <v>88</v>
      </c>
      <c r="J38">
        <f t="shared" si="1"/>
        <v>-1000000</v>
      </c>
      <c r="K38" t="s">
        <v>44</v>
      </c>
      <c r="L38">
        <v>1</v>
      </c>
      <c r="M38" t="s">
        <v>89</v>
      </c>
      <c r="N38">
        <v>130</v>
      </c>
      <c r="O38" t="s">
        <v>50</v>
      </c>
      <c r="P38" t="s">
        <v>11</v>
      </c>
      <c r="Q38" t="s">
        <v>47</v>
      </c>
      <c r="S38" t="s">
        <v>90</v>
      </c>
      <c r="T38" t="s">
        <v>48</v>
      </c>
      <c r="U38">
        <f t="shared" si="2"/>
        <v>9.9999999999999995E-7</v>
      </c>
    </row>
    <row r="39" spans="1:21">
      <c r="A39">
        <v>2022</v>
      </c>
      <c r="B39" t="s">
        <v>20</v>
      </c>
      <c r="C39" t="s">
        <v>91</v>
      </c>
      <c r="D39" t="s">
        <v>4</v>
      </c>
      <c r="E39" t="s">
        <v>92</v>
      </c>
      <c r="F39">
        <v>0.88</v>
      </c>
      <c r="G39" t="s">
        <v>93</v>
      </c>
      <c r="H39">
        <v>235</v>
      </c>
      <c r="I39" t="s">
        <v>94</v>
      </c>
      <c r="J39">
        <v>66</v>
      </c>
      <c r="K39" t="s">
        <v>52</v>
      </c>
      <c r="L39">
        <v>1</v>
      </c>
      <c r="M39" t="s">
        <v>95</v>
      </c>
      <c r="N39" s="21"/>
      <c r="O39" t="s">
        <v>54</v>
      </c>
      <c r="P39" t="s">
        <v>96</v>
      </c>
      <c r="Q39" t="s">
        <v>70</v>
      </c>
      <c r="S39" t="s">
        <v>20</v>
      </c>
      <c r="T39" t="s">
        <v>56</v>
      </c>
      <c r="U39">
        <f>1/81.51/1000000</f>
        <v>1.2268433321064899E-8</v>
      </c>
    </row>
    <row r="40" spans="1:21">
      <c r="A40">
        <v>2023</v>
      </c>
      <c r="B40" t="s">
        <v>20</v>
      </c>
      <c r="C40" t="s">
        <v>97</v>
      </c>
      <c r="D40" t="s">
        <v>4</v>
      </c>
      <c r="E40" t="s">
        <v>92</v>
      </c>
      <c r="F40">
        <v>0.88</v>
      </c>
      <c r="G40" t="s">
        <v>93</v>
      </c>
      <c r="H40">
        <v>235</v>
      </c>
      <c r="I40" t="s">
        <v>94</v>
      </c>
      <c r="J40">
        <v>59</v>
      </c>
      <c r="K40" t="s">
        <v>52</v>
      </c>
      <c r="L40">
        <v>1</v>
      </c>
      <c r="M40" t="s">
        <v>98</v>
      </c>
      <c r="O40" t="s">
        <v>54</v>
      </c>
      <c r="P40" t="s">
        <v>96</v>
      </c>
      <c r="Q40" t="s">
        <v>70</v>
      </c>
      <c r="S40" t="s">
        <v>20</v>
      </c>
      <c r="T40" t="s">
        <v>56</v>
      </c>
      <c r="U40">
        <f>1/81.51/1000000</f>
        <v>1.2268433321064899E-8</v>
      </c>
    </row>
    <row r="41" spans="1:21">
      <c r="A41">
        <v>2024</v>
      </c>
      <c r="B41" t="s">
        <v>20</v>
      </c>
      <c r="C41" t="s">
        <v>97</v>
      </c>
      <c r="D41" t="s">
        <v>4</v>
      </c>
      <c r="E41" t="s">
        <v>92</v>
      </c>
      <c r="F41">
        <v>0.88</v>
      </c>
      <c r="G41" t="s">
        <v>93</v>
      </c>
      <c r="H41">
        <v>235</v>
      </c>
      <c r="I41" t="s">
        <v>94</v>
      </c>
      <c r="J41">
        <v>59</v>
      </c>
      <c r="K41" t="s">
        <v>52</v>
      </c>
      <c r="L41">
        <v>1</v>
      </c>
      <c r="M41" t="s">
        <v>98</v>
      </c>
      <c r="O41" t="s">
        <v>54</v>
      </c>
      <c r="P41" t="s">
        <v>96</v>
      </c>
      <c r="Q41" t="s">
        <v>70</v>
      </c>
      <c r="S41" t="s">
        <v>20</v>
      </c>
      <c r="T41" t="s">
        <v>56</v>
      </c>
      <c r="U41">
        <f>1/81.51/1000000</f>
        <v>1.2268433321064899E-8</v>
      </c>
    </row>
    <row r="42" spans="1:21">
      <c r="A42">
        <v>2025</v>
      </c>
      <c r="B42" t="s">
        <v>20</v>
      </c>
      <c r="D42" t="s">
        <v>4</v>
      </c>
      <c r="E42" t="s">
        <v>92</v>
      </c>
      <c r="F42">
        <v>0.88</v>
      </c>
      <c r="G42" t="s">
        <v>93</v>
      </c>
      <c r="H42">
        <v>235</v>
      </c>
      <c r="I42" t="s">
        <v>94</v>
      </c>
      <c r="J42">
        <v>58</v>
      </c>
      <c r="K42" t="s">
        <v>52</v>
      </c>
      <c r="L42">
        <v>1</v>
      </c>
      <c r="M42" t="s">
        <v>98</v>
      </c>
      <c r="O42" t="s">
        <v>54</v>
      </c>
      <c r="P42" t="s">
        <v>96</v>
      </c>
      <c r="Q42" t="s">
        <v>70</v>
      </c>
      <c r="S42" t="s">
        <v>20</v>
      </c>
      <c r="T42" t="s">
        <v>56</v>
      </c>
      <c r="U42">
        <f t="shared" ref="U42:U59" si="3">1/81.51/1000000</f>
        <v>1.2268433321064899E-8</v>
      </c>
    </row>
    <row r="43" spans="1:21">
      <c r="A43">
        <v>2026</v>
      </c>
      <c r="B43" t="s">
        <v>20</v>
      </c>
      <c r="D43" t="s">
        <v>4</v>
      </c>
      <c r="E43" t="s">
        <v>92</v>
      </c>
      <c r="F43">
        <v>0.88</v>
      </c>
      <c r="G43" t="s">
        <v>93</v>
      </c>
      <c r="H43">
        <v>235</v>
      </c>
      <c r="I43" t="s">
        <v>94</v>
      </c>
      <c r="J43">
        <v>58</v>
      </c>
      <c r="K43" t="s">
        <v>52</v>
      </c>
      <c r="L43">
        <v>1</v>
      </c>
      <c r="M43" t="s">
        <v>98</v>
      </c>
      <c r="O43" t="s">
        <v>54</v>
      </c>
      <c r="P43" t="s">
        <v>96</v>
      </c>
      <c r="Q43" t="s">
        <v>70</v>
      </c>
      <c r="S43" t="s">
        <v>20</v>
      </c>
      <c r="T43" t="s">
        <v>56</v>
      </c>
      <c r="U43">
        <f t="shared" si="3"/>
        <v>1.2268433321064899E-8</v>
      </c>
    </row>
    <row r="44" spans="1:21">
      <c r="A44">
        <v>2027</v>
      </c>
      <c r="B44" t="s">
        <v>20</v>
      </c>
      <c r="D44" t="s">
        <v>4</v>
      </c>
      <c r="E44" t="s">
        <v>92</v>
      </c>
      <c r="F44">
        <v>0.88</v>
      </c>
      <c r="G44" t="s">
        <v>93</v>
      </c>
      <c r="H44">
        <v>235</v>
      </c>
      <c r="I44" t="s">
        <v>94</v>
      </c>
      <c r="J44">
        <v>57</v>
      </c>
      <c r="K44" t="s">
        <v>52</v>
      </c>
      <c r="L44">
        <v>1</v>
      </c>
      <c r="M44" t="s">
        <v>98</v>
      </c>
      <c r="O44" t="s">
        <v>54</v>
      </c>
      <c r="P44" t="s">
        <v>96</v>
      </c>
      <c r="Q44" t="s">
        <v>70</v>
      </c>
      <c r="S44" t="s">
        <v>20</v>
      </c>
      <c r="T44" t="s">
        <v>56</v>
      </c>
      <c r="U44">
        <f t="shared" si="3"/>
        <v>1.2268433321064899E-8</v>
      </c>
    </row>
    <row r="45" spans="1:21">
      <c r="A45">
        <v>2028</v>
      </c>
      <c r="B45" t="s">
        <v>20</v>
      </c>
      <c r="D45" t="s">
        <v>4</v>
      </c>
      <c r="E45" t="s">
        <v>92</v>
      </c>
      <c r="F45">
        <v>0.88</v>
      </c>
      <c r="G45" t="s">
        <v>93</v>
      </c>
      <c r="H45">
        <v>235</v>
      </c>
      <c r="I45" t="s">
        <v>94</v>
      </c>
      <c r="J45">
        <v>57</v>
      </c>
      <c r="K45" t="s">
        <v>52</v>
      </c>
      <c r="L45">
        <v>1</v>
      </c>
      <c r="M45" t="s">
        <v>98</v>
      </c>
      <c r="O45" t="s">
        <v>54</v>
      </c>
      <c r="P45" t="s">
        <v>96</v>
      </c>
      <c r="Q45" t="s">
        <v>70</v>
      </c>
      <c r="S45" t="s">
        <v>20</v>
      </c>
      <c r="T45" t="s">
        <v>56</v>
      </c>
      <c r="U45">
        <f t="shared" si="3"/>
        <v>1.2268433321064899E-8</v>
      </c>
    </row>
    <row r="46" spans="1:21">
      <c r="A46">
        <v>2029</v>
      </c>
      <c r="B46" t="s">
        <v>20</v>
      </c>
      <c r="D46" t="s">
        <v>4</v>
      </c>
      <c r="E46" t="s">
        <v>92</v>
      </c>
      <c r="F46">
        <v>0.88</v>
      </c>
      <c r="G46" t="s">
        <v>93</v>
      </c>
      <c r="H46">
        <v>235</v>
      </c>
      <c r="I46" t="s">
        <v>94</v>
      </c>
      <c r="J46">
        <v>56</v>
      </c>
      <c r="K46" t="s">
        <v>52</v>
      </c>
      <c r="L46">
        <v>1</v>
      </c>
      <c r="M46" t="s">
        <v>98</v>
      </c>
      <c r="O46" t="s">
        <v>54</v>
      </c>
      <c r="P46" t="s">
        <v>96</v>
      </c>
      <c r="Q46" t="s">
        <v>70</v>
      </c>
      <c r="S46" t="s">
        <v>20</v>
      </c>
      <c r="T46" t="s">
        <v>56</v>
      </c>
      <c r="U46">
        <f t="shared" si="3"/>
        <v>1.2268433321064899E-8</v>
      </c>
    </row>
    <row r="47" spans="1:21">
      <c r="A47">
        <v>2030</v>
      </c>
      <c r="B47" t="s">
        <v>20</v>
      </c>
      <c r="D47" t="s">
        <v>4</v>
      </c>
      <c r="E47" t="s">
        <v>92</v>
      </c>
      <c r="F47">
        <v>0.88</v>
      </c>
      <c r="G47" t="s">
        <v>93</v>
      </c>
      <c r="H47">
        <v>235</v>
      </c>
      <c r="I47" t="s">
        <v>94</v>
      </c>
      <c r="J47">
        <v>56</v>
      </c>
      <c r="K47" t="s">
        <v>52</v>
      </c>
      <c r="L47">
        <v>1</v>
      </c>
      <c r="M47" t="s">
        <v>98</v>
      </c>
      <c r="O47" t="s">
        <v>54</v>
      </c>
      <c r="P47" t="s">
        <v>96</v>
      </c>
      <c r="Q47" t="s">
        <v>70</v>
      </c>
      <c r="S47" t="s">
        <v>20</v>
      </c>
      <c r="T47" t="s">
        <v>56</v>
      </c>
      <c r="U47">
        <f t="shared" si="3"/>
        <v>1.2268433321064899E-8</v>
      </c>
    </row>
    <row r="48" spans="1:21">
      <c r="A48">
        <v>2031</v>
      </c>
      <c r="B48" t="s">
        <v>20</v>
      </c>
      <c r="D48" t="s">
        <v>4</v>
      </c>
      <c r="E48" t="s">
        <v>92</v>
      </c>
      <c r="F48">
        <v>0.88</v>
      </c>
      <c r="G48" t="s">
        <v>93</v>
      </c>
      <c r="H48">
        <v>235</v>
      </c>
      <c r="I48" t="s">
        <v>94</v>
      </c>
      <c r="J48">
        <v>55</v>
      </c>
      <c r="K48" t="s">
        <v>52</v>
      </c>
      <c r="L48">
        <v>1</v>
      </c>
      <c r="M48" t="s">
        <v>98</v>
      </c>
      <c r="O48" t="s">
        <v>54</v>
      </c>
      <c r="P48" t="s">
        <v>96</v>
      </c>
      <c r="Q48" t="s">
        <v>70</v>
      </c>
      <c r="S48" t="s">
        <v>20</v>
      </c>
      <c r="T48" t="s">
        <v>56</v>
      </c>
      <c r="U48">
        <f t="shared" si="3"/>
        <v>1.2268433321064899E-8</v>
      </c>
    </row>
    <row r="49" spans="1:21">
      <c r="A49">
        <v>2032</v>
      </c>
      <c r="B49" t="s">
        <v>20</v>
      </c>
      <c r="D49" t="s">
        <v>4</v>
      </c>
      <c r="E49" t="s">
        <v>92</v>
      </c>
      <c r="F49">
        <v>0.88</v>
      </c>
      <c r="G49" t="s">
        <v>93</v>
      </c>
      <c r="H49">
        <v>235</v>
      </c>
      <c r="I49" t="s">
        <v>94</v>
      </c>
      <c r="J49">
        <v>55</v>
      </c>
      <c r="K49" t="s">
        <v>52</v>
      </c>
      <c r="L49">
        <v>1</v>
      </c>
      <c r="M49" t="s">
        <v>98</v>
      </c>
      <c r="O49" t="s">
        <v>54</v>
      </c>
      <c r="P49" t="s">
        <v>96</v>
      </c>
      <c r="Q49" t="s">
        <v>70</v>
      </c>
      <c r="S49" t="s">
        <v>20</v>
      </c>
      <c r="T49" t="s">
        <v>56</v>
      </c>
      <c r="U49">
        <f t="shared" si="3"/>
        <v>1.2268433321064899E-8</v>
      </c>
    </row>
    <row r="50" spans="1:21">
      <c r="A50">
        <v>2033</v>
      </c>
      <c r="B50" t="s">
        <v>20</v>
      </c>
      <c r="D50" t="s">
        <v>4</v>
      </c>
      <c r="E50" t="s">
        <v>92</v>
      </c>
      <c r="F50">
        <v>0.88</v>
      </c>
      <c r="G50" t="s">
        <v>93</v>
      </c>
      <c r="H50">
        <v>235</v>
      </c>
      <c r="I50" t="s">
        <v>94</v>
      </c>
      <c r="J50">
        <v>55</v>
      </c>
      <c r="K50" t="s">
        <v>52</v>
      </c>
      <c r="L50">
        <v>1</v>
      </c>
      <c r="M50" t="s">
        <v>98</v>
      </c>
      <c r="O50" t="s">
        <v>54</v>
      </c>
      <c r="P50" t="s">
        <v>96</v>
      </c>
      <c r="Q50" t="s">
        <v>70</v>
      </c>
      <c r="S50" t="s">
        <v>20</v>
      </c>
      <c r="T50" t="s">
        <v>56</v>
      </c>
      <c r="U50">
        <f t="shared" si="3"/>
        <v>1.2268433321064899E-8</v>
      </c>
    </row>
    <row r="51" spans="1:21">
      <c r="A51">
        <v>2034</v>
      </c>
      <c r="B51" t="s">
        <v>20</v>
      </c>
      <c r="D51" t="s">
        <v>4</v>
      </c>
      <c r="E51" t="s">
        <v>92</v>
      </c>
      <c r="F51">
        <v>0.88</v>
      </c>
      <c r="G51" t="s">
        <v>93</v>
      </c>
      <c r="H51">
        <v>235</v>
      </c>
      <c r="I51" t="s">
        <v>94</v>
      </c>
      <c r="J51">
        <v>54</v>
      </c>
      <c r="K51" t="s">
        <v>52</v>
      </c>
      <c r="L51">
        <v>1</v>
      </c>
      <c r="M51" t="s">
        <v>98</v>
      </c>
      <c r="O51" t="s">
        <v>54</v>
      </c>
      <c r="P51" t="s">
        <v>96</v>
      </c>
      <c r="Q51" t="s">
        <v>70</v>
      </c>
      <c r="S51" t="s">
        <v>20</v>
      </c>
      <c r="T51" t="s">
        <v>56</v>
      </c>
      <c r="U51">
        <f t="shared" si="3"/>
        <v>1.2268433321064899E-8</v>
      </c>
    </row>
    <row r="52" spans="1:21">
      <c r="A52">
        <v>2035</v>
      </c>
      <c r="B52" t="s">
        <v>20</v>
      </c>
      <c r="D52" t="s">
        <v>4</v>
      </c>
      <c r="E52" t="s">
        <v>92</v>
      </c>
      <c r="F52">
        <v>0.88</v>
      </c>
      <c r="G52" t="s">
        <v>93</v>
      </c>
      <c r="H52">
        <v>235</v>
      </c>
      <c r="I52" t="s">
        <v>94</v>
      </c>
      <c r="J52">
        <v>54</v>
      </c>
      <c r="K52" t="s">
        <v>52</v>
      </c>
      <c r="L52">
        <v>1</v>
      </c>
      <c r="M52" t="s">
        <v>98</v>
      </c>
      <c r="O52" t="s">
        <v>54</v>
      </c>
      <c r="P52" t="s">
        <v>96</v>
      </c>
      <c r="Q52" t="s">
        <v>70</v>
      </c>
      <c r="S52" t="s">
        <v>20</v>
      </c>
      <c r="T52" t="s">
        <v>56</v>
      </c>
      <c r="U52">
        <f t="shared" si="3"/>
        <v>1.2268433321064899E-8</v>
      </c>
    </row>
    <row r="53" spans="1:21">
      <c r="A53">
        <v>2036</v>
      </c>
      <c r="B53" t="s">
        <v>20</v>
      </c>
      <c r="D53" t="s">
        <v>4</v>
      </c>
      <c r="E53" t="s">
        <v>92</v>
      </c>
      <c r="F53">
        <v>0.88</v>
      </c>
      <c r="G53" t="s">
        <v>93</v>
      </c>
      <c r="H53">
        <v>235</v>
      </c>
      <c r="I53" t="s">
        <v>94</v>
      </c>
      <c r="J53">
        <v>54</v>
      </c>
      <c r="K53" t="s">
        <v>52</v>
      </c>
      <c r="L53">
        <v>1</v>
      </c>
      <c r="M53" t="s">
        <v>98</v>
      </c>
      <c r="O53" t="s">
        <v>54</v>
      </c>
      <c r="P53" t="s">
        <v>96</v>
      </c>
      <c r="Q53" t="s">
        <v>70</v>
      </c>
      <c r="S53" t="s">
        <v>20</v>
      </c>
      <c r="T53" t="s">
        <v>56</v>
      </c>
      <c r="U53">
        <f t="shared" si="3"/>
        <v>1.2268433321064899E-8</v>
      </c>
    </row>
    <row r="54" spans="1:21">
      <c r="A54">
        <v>2037</v>
      </c>
      <c r="B54" t="s">
        <v>20</v>
      </c>
      <c r="D54" t="s">
        <v>4</v>
      </c>
      <c r="E54" t="s">
        <v>92</v>
      </c>
      <c r="F54">
        <v>0.88</v>
      </c>
      <c r="G54" t="s">
        <v>93</v>
      </c>
      <c r="H54">
        <v>235</v>
      </c>
      <c r="I54" t="s">
        <v>94</v>
      </c>
      <c r="J54">
        <v>54</v>
      </c>
      <c r="K54" t="s">
        <v>52</v>
      </c>
      <c r="L54">
        <v>1</v>
      </c>
      <c r="M54" t="s">
        <v>98</v>
      </c>
      <c r="O54" t="s">
        <v>54</v>
      </c>
      <c r="P54" t="s">
        <v>96</v>
      </c>
      <c r="Q54" t="s">
        <v>70</v>
      </c>
      <c r="S54" t="s">
        <v>20</v>
      </c>
      <c r="T54" t="s">
        <v>56</v>
      </c>
      <c r="U54">
        <f t="shared" si="3"/>
        <v>1.2268433321064899E-8</v>
      </c>
    </row>
    <row r="55" spans="1:21">
      <c r="A55">
        <v>2038</v>
      </c>
      <c r="B55" t="s">
        <v>20</v>
      </c>
      <c r="D55" t="s">
        <v>4</v>
      </c>
      <c r="E55" t="s">
        <v>92</v>
      </c>
      <c r="F55">
        <v>0.88</v>
      </c>
      <c r="G55" t="s">
        <v>93</v>
      </c>
      <c r="H55">
        <v>235</v>
      </c>
      <c r="I55" t="s">
        <v>94</v>
      </c>
      <c r="J55">
        <v>53</v>
      </c>
      <c r="K55" t="s">
        <v>52</v>
      </c>
      <c r="L55">
        <v>1</v>
      </c>
      <c r="M55" t="s">
        <v>98</v>
      </c>
      <c r="O55" t="s">
        <v>54</v>
      </c>
      <c r="P55" t="s">
        <v>96</v>
      </c>
      <c r="Q55" t="s">
        <v>70</v>
      </c>
      <c r="S55" t="s">
        <v>20</v>
      </c>
      <c r="T55" t="s">
        <v>56</v>
      </c>
      <c r="U55">
        <f t="shared" si="3"/>
        <v>1.2268433321064899E-8</v>
      </c>
    </row>
    <row r="56" spans="1:21">
      <c r="A56">
        <v>2039</v>
      </c>
      <c r="B56" t="s">
        <v>20</v>
      </c>
      <c r="D56" t="s">
        <v>4</v>
      </c>
      <c r="E56" t="s">
        <v>92</v>
      </c>
      <c r="F56">
        <v>0.88</v>
      </c>
      <c r="G56" t="s">
        <v>93</v>
      </c>
      <c r="H56">
        <v>235</v>
      </c>
      <c r="I56" t="s">
        <v>94</v>
      </c>
      <c r="J56">
        <v>53</v>
      </c>
      <c r="K56" t="s">
        <v>52</v>
      </c>
      <c r="L56">
        <v>1</v>
      </c>
      <c r="M56" t="s">
        <v>98</v>
      </c>
      <c r="O56" t="s">
        <v>54</v>
      </c>
      <c r="P56" t="s">
        <v>96</v>
      </c>
      <c r="Q56" t="s">
        <v>70</v>
      </c>
      <c r="S56" t="s">
        <v>20</v>
      </c>
      <c r="T56" t="s">
        <v>56</v>
      </c>
      <c r="U56">
        <f t="shared" si="3"/>
        <v>1.2268433321064899E-8</v>
      </c>
    </row>
    <row r="57" spans="1:21">
      <c r="A57">
        <v>2040</v>
      </c>
      <c r="B57" t="s">
        <v>20</v>
      </c>
      <c r="D57" t="s">
        <v>4</v>
      </c>
      <c r="E57" t="s">
        <v>92</v>
      </c>
      <c r="F57">
        <v>0.88</v>
      </c>
      <c r="G57" t="s">
        <v>93</v>
      </c>
      <c r="H57">
        <v>235</v>
      </c>
      <c r="I57" t="s">
        <v>94</v>
      </c>
      <c r="J57">
        <v>53</v>
      </c>
      <c r="K57" t="s">
        <v>52</v>
      </c>
      <c r="L57">
        <v>1</v>
      </c>
      <c r="M57" t="s">
        <v>98</v>
      </c>
      <c r="O57" t="s">
        <v>54</v>
      </c>
      <c r="P57" t="s">
        <v>96</v>
      </c>
      <c r="Q57" t="s">
        <v>70</v>
      </c>
      <c r="S57" t="s">
        <v>20</v>
      </c>
      <c r="T57" t="s">
        <v>56</v>
      </c>
      <c r="U57">
        <f t="shared" si="3"/>
        <v>1.2268433321064899E-8</v>
      </c>
    </row>
    <row r="58" spans="1:21">
      <c r="A58">
        <v>2041</v>
      </c>
      <c r="B58" t="s">
        <v>20</v>
      </c>
      <c r="D58" t="s">
        <v>4</v>
      </c>
      <c r="E58" t="s">
        <v>92</v>
      </c>
      <c r="F58">
        <v>0.88</v>
      </c>
      <c r="G58" t="s">
        <v>93</v>
      </c>
      <c r="H58">
        <v>235</v>
      </c>
      <c r="I58" t="s">
        <v>94</v>
      </c>
      <c r="J58">
        <v>53</v>
      </c>
      <c r="K58" t="s">
        <v>52</v>
      </c>
      <c r="L58">
        <v>1</v>
      </c>
      <c r="M58" t="s">
        <v>98</v>
      </c>
      <c r="O58" t="s">
        <v>54</v>
      </c>
      <c r="P58" t="s">
        <v>96</v>
      </c>
      <c r="Q58" t="s">
        <v>70</v>
      </c>
      <c r="S58" t="s">
        <v>20</v>
      </c>
      <c r="T58" t="s">
        <v>56</v>
      </c>
      <c r="U58">
        <f t="shared" si="3"/>
        <v>1.2268433321064899E-8</v>
      </c>
    </row>
    <row r="59" spans="1:21">
      <c r="A59">
        <v>2042</v>
      </c>
      <c r="B59" t="s">
        <v>20</v>
      </c>
      <c r="D59" t="s">
        <v>4</v>
      </c>
      <c r="E59" t="s">
        <v>92</v>
      </c>
      <c r="F59">
        <v>0.88</v>
      </c>
      <c r="G59" t="s">
        <v>93</v>
      </c>
      <c r="H59">
        <v>235</v>
      </c>
      <c r="I59" t="s">
        <v>94</v>
      </c>
      <c r="J59">
        <v>52</v>
      </c>
      <c r="K59" t="s">
        <v>52</v>
      </c>
      <c r="L59">
        <v>1</v>
      </c>
      <c r="M59" t="s">
        <v>98</v>
      </c>
      <c r="O59" t="s">
        <v>54</v>
      </c>
      <c r="P59" t="s">
        <v>96</v>
      </c>
      <c r="Q59" t="s">
        <v>70</v>
      </c>
      <c r="S59" t="s">
        <v>20</v>
      </c>
      <c r="T59" t="s">
        <v>56</v>
      </c>
      <c r="U59">
        <f t="shared" si="3"/>
        <v>1.2268433321064899E-8</v>
      </c>
    </row>
    <row r="60" spans="1:21">
      <c r="A60">
        <v>2024</v>
      </c>
      <c r="B60" t="s">
        <v>20</v>
      </c>
      <c r="C60" t="s">
        <v>99</v>
      </c>
      <c r="D60" t="s">
        <v>4</v>
      </c>
      <c r="E60" t="s">
        <v>100</v>
      </c>
      <c r="F60">
        <v>1001</v>
      </c>
      <c r="G60" t="s">
        <v>93</v>
      </c>
      <c r="H60">
        <v>1001</v>
      </c>
      <c r="I60" t="s">
        <v>94</v>
      </c>
      <c r="J60">
        <v>35</v>
      </c>
      <c r="K60" t="s">
        <v>52</v>
      </c>
      <c r="L60">
        <v>1</v>
      </c>
      <c r="M60" t="s">
        <v>101</v>
      </c>
      <c r="N60" s="22">
        <v>2.64E-3</v>
      </c>
      <c r="O60" t="s">
        <v>54</v>
      </c>
      <c r="P60" t="s">
        <v>96</v>
      </c>
      <c r="Q60" t="s">
        <v>70</v>
      </c>
      <c r="S60" t="s">
        <v>20</v>
      </c>
      <c r="T60" t="s">
        <v>56</v>
      </c>
      <c r="U60">
        <f>1/81.51/1000000</f>
        <v>1.2268433321064899E-8</v>
      </c>
    </row>
    <row r="61" spans="1:21">
      <c r="A61">
        <v>2025</v>
      </c>
      <c r="B61" t="s">
        <v>20</v>
      </c>
      <c r="C61" t="s">
        <v>99</v>
      </c>
      <c r="D61" t="s">
        <v>4</v>
      </c>
      <c r="E61" t="s">
        <v>100</v>
      </c>
      <c r="F61">
        <v>1.3</v>
      </c>
      <c r="G61" t="s">
        <v>93</v>
      </c>
      <c r="H61">
        <v>235</v>
      </c>
      <c r="I61" t="s">
        <v>94</v>
      </c>
      <c r="J61">
        <v>35</v>
      </c>
      <c r="K61" t="s">
        <v>52</v>
      </c>
      <c r="L61">
        <v>1</v>
      </c>
      <c r="M61" t="s">
        <v>101</v>
      </c>
      <c r="N61" s="22">
        <v>2.64E-3</v>
      </c>
      <c r="O61" t="s">
        <v>54</v>
      </c>
      <c r="P61" t="s">
        <v>96</v>
      </c>
      <c r="Q61" t="s">
        <v>70</v>
      </c>
      <c r="S61" t="s">
        <v>20</v>
      </c>
      <c r="T61" t="s">
        <v>56</v>
      </c>
      <c r="U61">
        <f>1/81.51/1000000</f>
        <v>1.2268433321064899E-8</v>
      </c>
    </row>
    <row r="62" spans="1:21">
      <c r="A62">
        <v>2022</v>
      </c>
      <c r="B62" t="s">
        <v>102</v>
      </c>
      <c r="D62" s="23" t="s">
        <v>13</v>
      </c>
      <c r="E62" t="s">
        <v>13</v>
      </c>
      <c r="F62">
        <v>1001</v>
      </c>
      <c r="G62" t="s">
        <v>42</v>
      </c>
      <c r="H62">
        <v>1</v>
      </c>
      <c r="I62" t="s">
        <v>43</v>
      </c>
      <c r="J62">
        <f>-1000000</f>
        <v>-1000000</v>
      </c>
      <c r="K62" t="s">
        <v>44</v>
      </c>
      <c r="L62">
        <v>1</v>
      </c>
      <c r="M62" t="s">
        <v>45</v>
      </c>
      <c r="P62" t="s">
        <v>102</v>
      </c>
      <c r="Q62" t="s">
        <v>47</v>
      </c>
      <c r="S62" t="s">
        <v>103</v>
      </c>
      <c r="T62" t="s">
        <v>48</v>
      </c>
      <c r="U62">
        <f>1/1000000</f>
        <v>9.9999999999999995E-7</v>
      </c>
    </row>
    <row r="63" spans="1:21">
      <c r="A63">
        <v>2022</v>
      </c>
      <c r="B63" t="s">
        <v>104</v>
      </c>
      <c r="C63" t="s">
        <v>97</v>
      </c>
      <c r="D63" s="23" t="s">
        <v>4</v>
      </c>
      <c r="E63" t="s">
        <v>92</v>
      </c>
      <c r="F63">
        <v>0.88</v>
      </c>
      <c r="G63" t="s">
        <v>93</v>
      </c>
      <c r="H63">
        <v>235</v>
      </c>
      <c r="I63" t="s">
        <v>94</v>
      </c>
      <c r="J63">
        <v>66</v>
      </c>
      <c r="K63" t="s">
        <v>52</v>
      </c>
      <c r="L63">
        <v>1</v>
      </c>
      <c r="M63" s="24" t="s">
        <v>105</v>
      </c>
      <c r="N63" s="21">
        <v>1.4E-2</v>
      </c>
      <c r="O63" t="s">
        <v>54</v>
      </c>
      <c r="P63" t="s">
        <v>96</v>
      </c>
      <c r="Q63" t="s">
        <v>70</v>
      </c>
      <c r="R63" t="s">
        <v>106</v>
      </c>
      <c r="S63" t="s">
        <v>104</v>
      </c>
      <c r="T63" t="s">
        <v>56</v>
      </c>
      <c r="U63">
        <f>1/81.51/1000000</f>
        <v>1.2268433321064899E-8</v>
      </c>
    </row>
    <row r="64" spans="1:21">
      <c r="A64">
        <v>2023</v>
      </c>
      <c r="B64" t="s">
        <v>104</v>
      </c>
      <c r="D64" t="s">
        <v>4</v>
      </c>
      <c r="E64" t="s">
        <v>92</v>
      </c>
      <c r="F64">
        <v>0.88</v>
      </c>
      <c r="G64" t="s">
        <v>93</v>
      </c>
      <c r="H64">
        <v>235</v>
      </c>
      <c r="I64" t="s">
        <v>94</v>
      </c>
      <c r="J64">
        <v>59</v>
      </c>
      <c r="K64" t="s">
        <v>52</v>
      </c>
      <c r="L64">
        <v>1</v>
      </c>
      <c r="M64" t="s">
        <v>107</v>
      </c>
      <c r="N64">
        <v>1.4E-2</v>
      </c>
      <c r="O64" t="s">
        <v>54</v>
      </c>
      <c r="P64" t="s">
        <v>96</v>
      </c>
      <c r="Q64" t="s">
        <v>70</v>
      </c>
      <c r="R64" t="s">
        <v>106</v>
      </c>
      <c r="S64" t="s">
        <v>104</v>
      </c>
      <c r="T64" t="s">
        <v>56</v>
      </c>
      <c r="U64">
        <f t="shared" ref="U64:U83" si="4">1/81.51/1000000</f>
        <v>1.2268433321064899E-8</v>
      </c>
    </row>
    <row r="65" spans="1:21">
      <c r="A65">
        <v>2024</v>
      </c>
      <c r="B65" t="s">
        <v>104</v>
      </c>
      <c r="D65" t="s">
        <v>4</v>
      </c>
      <c r="E65" t="s">
        <v>92</v>
      </c>
      <c r="F65">
        <v>0.88</v>
      </c>
      <c r="G65" t="s">
        <v>93</v>
      </c>
      <c r="H65">
        <v>235</v>
      </c>
      <c r="I65" t="s">
        <v>94</v>
      </c>
      <c r="J65">
        <v>59</v>
      </c>
      <c r="K65" t="s">
        <v>52</v>
      </c>
      <c r="L65">
        <v>1</v>
      </c>
      <c r="M65" t="s">
        <v>107</v>
      </c>
      <c r="N65">
        <v>1.4E-2</v>
      </c>
      <c r="O65" t="s">
        <v>54</v>
      </c>
      <c r="P65" t="s">
        <v>96</v>
      </c>
      <c r="Q65" t="s">
        <v>70</v>
      </c>
      <c r="R65" t="s">
        <v>106</v>
      </c>
      <c r="S65" t="s">
        <v>104</v>
      </c>
      <c r="T65" t="s">
        <v>56</v>
      </c>
      <c r="U65">
        <f t="shared" si="4"/>
        <v>1.2268433321064899E-8</v>
      </c>
    </row>
    <row r="66" spans="1:21">
      <c r="A66">
        <v>2025</v>
      </c>
      <c r="B66" t="s">
        <v>104</v>
      </c>
      <c r="D66" t="s">
        <v>4</v>
      </c>
      <c r="E66" t="s">
        <v>92</v>
      </c>
      <c r="F66">
        <v>0.88</v>
      </c>
      <c r="G66" t="s">
        <v>93</v>
      </c>
      <c r="H66">
        <v>235</v>
      </c>
      <c r="I66" t="s">
        <v>94</v>
      </c>
      <c r="J66">
        <v>58</v>
      </c>
      <c r="K66" t="s">
        <v>52</v>
      </c>
      <c r="L66">
        <v>1</v>
      </c>
      <c r="M66" s="25" t="s">
        <v>107</v>
      </c>
      <c r="N66">
        <v>1.4E-2</v>
      </c>
      <c r="O66" t="s">
        <v>54</v>
      </c>
      <c r="P66" t="s">
        <v>96</v>
      </c>
      <c r="Q66" t="s">
        <v>70</v>
      </c>
      <c r="R66" t="s">
        <v>106</v>
      </c>
      <c r="S66" t="s">
        <v>104</v>
      </c>
      <c r="T66" t="s">
        <v>56</v>
      </c>
      <c r="U66">
        <f t="shared" si="4"/>
        <v>1.2268433321064899E-8</v>
      </c>
    </row>
    <row r="67" spans="1:21">
      <c r="A67">
        <v>2026</v>
      </c>
      <c r="B67" t="s">
        <v>104</v>
      </c>
      <c r="D67" t="s">
        <v>4</v>
      </c>
      <c r="E67" t="s">
        <v>92</v>
      </c>
      <c r="F67">
        <v>0.88</v>
      </c>
      <c r="G67" t="s">
        <v>93</v>
      </c>
      <c r="H67">
        <v>235</v>
      </c>
      <c r="I67" t="s">
        <v>94</v>
      </c>
      <c r="J67">
        <v>58</v>
      </c>
      <c r="K67" t="s">
        <v>52</v>
      </c>
      <c r="L67">
        <v>1</v>
      </c>
      <c r="M67" s="25" t="s">
        <v>107</v>
      </c>
      <c r="N67">
        <v>1.4E-2</v>
      </c>
      <c r="O67" t="s">
        <v>54</v>
      </c>
      <c r="P67" t="s">
        <v>96</v>
      </c>
      <c r="Q67" t="s">
        <v>70</v>
      </c>
      <c r="R67" t="s">
        <v>106</v>
      </c>
      <c r="S67" t="s">
        <v>104</v>
      </c>
      <c r="T67" t="s">
        <v>56</v>
      </c>
      <c r="U67">
        <f t="shared" si="4"/>
        <v>1.2268433321064899E-8</v>
      </c>
    </row>
    <row r="68" spans="1:21">
      <c r="A68">
        <v>2027</v>
      </c>
      <c r="B68" t="s">
        <v>104</v>
      </c>
      <c r="D68" t="s">
        <v>4</v>
      </c>
      <c r="E68" t="s">
        <v>92</v>
      </c>
      <c r="F68">
        <v>0.88</v>
      </c>
      <c r="G68" t="s">
        <v>93</v>
      </c>
      <c r="H68">
        <v>235</v>
      </c>
      <c r="I68" t="s">
        <v>94</v>
      </c>
      <c r="J68">
        <v>57</v>
      </c>
      <c r="K68" t="s">
        <v>52</v>
      </c>
      <c r="L68">
        <v>1</v>
      </c>
      <c r="M68" t="s">
        <v>107</v>
      </c>
      <c r="N68">
        <v>1.4E-2</v>
      </c>
      <c r="O68" t="s">
        <v>54</v>
      </c>
      <c r="P68" t="s">
        <v>96</v>
      </c>
      <c r="Q68" t="s">
        <v>70</v>
      </c>
      <c r="R68" t="s">
        <v>106</v>
      </c>
      <c r="S68" t="s">
        <v>104</v>
      </c>
      <c r="T68" t="s">
        <v>56</v>
      </c>
      <c r="U68">
        <f t="shared" si="4"/>
        <v>1.2268433321064899E-8</v>
      </c>
    </row>
    <row r="69" spans="1:21">
      <c r="A69">
        <v>2028</v>
      </c>
      <c r="B69" t="s">
        <v>104</v>
      </c>
      <c r="D69" t="s">
        <v>4</v>
      </c>
      <c r="E69" t="s">
        <v>92</v>
      </c>
      <c r="F69">
        <v>0.88</v>
      </c>
      <c r="G69" t="s">
        <v>93</v>
      </c>
      <c r="H69">
        <v>235</v>
      </c>
      <c r="I69" t="s">
        <v>94</v>
      </c>
      <c r="J69">
        <v>57</v>
      </c>
      <c r="K69" t="s">
        <v>52</v>
      </c>
      <c r="L69">
        <v>1</v>
      </c>
      <c r="M69" t="s">
        <v>107</v>
      </c>
      <c r="N69">
        <v>1.4E-2</v>
      </c>
      <c r="O69" t="s">
        <v>54</v>
      </c>
      <c r="P69" t="s">
        <v>96</v>
      </c>
      <c r="Q69" t="s">
        <v>70</v>
      </c>
      <c r="R69" t="s">
        <v>106</v>
      </c>
      <c r="S69" t="s">
        <v>104</v>
      </c>
      <c r="T69" t="s">
        <v>56</v>
      </c>
      <c r="U69">
        <f t="shared" si="4"/>
        <v>1.2268433321064899E-8</v>
      </c>
    </row>
    <row r="70" spans="1:21">
      <c r="A70">
        <v>2029</v>
      </c>
      <c r="B70" t="s">
        <v>104</v>
      </c>
      <c r="D70" t="s">
        <v>4</v>
      </c>
      <c r="E70" t="s">
        <v>92</v>
      </c>
      <c r="F70">
        <v>0.88</v>
      </c>
      <c r="G70" t="s">
        <v>93</v>
      </c>
      <c r="H70">
        <v>235</v>
      </c>
      <c r="I70" t="s">
        <v>94</v>
      </c>
      <c r="J70">
        <v>56</v>
      </c>
      <c r="K70" t="s">
        <v>52</v>
      </c>
      <c r="L70">
        <v>1</v>
      </c>
      <c r="M70" t="s">
        <v>107</v>
      </c>
      <c r="N70">
        <v>1.4E-2</v>
      </c>
      <c r="O70" t="s">
        <v>54</v>
      </c>
      <c r="P70" t="s">
        <v>96</v>
      </c>
      <c r="Q70" t="s">
        <v>70</v>
      </c>
      <c r="R70" t="s">
        <v>106</v>
      </c>
      <c r="S70" t="s">
        <v>104</v>
      </c>
      <c r="T70" t="s">
        <v>56</v>
      </c>
      <c r="U70">
        <f t="shared" si="4"/>
        <v>1.2268433321064899E-8</v>
      </c>
    </row>
    <row r="71" spans="1:21">
      <c r="A71">
        <v>2030</v>
      </c>
      <c r="B71" t="s">
        <v>104</v>
      </c>
      <c r="D71" t="s">
        <v>4</v>
      </c>
      <c r="E71" t="s">
        <v>92</v>
      </c>
      <c r="F71">
        <v>0.88</v>
      </c>
      <c r="G71" t="s">
        <v>93</v>
      </c>
      <c r="H71">
        <v>235</v>
      </c>
      <c r="I71" t="s">
        <v>94</v>
      </c>
      <c r="J71">
        <v>56</v>
      </c>
      <c r="K71" t="s">
        <v>52</v>
      </c>
      <c r="L71">
        <v>1</v>
      </c>
      <c r="M71" t="s">
        <v>107</v>
      </c>
      <c r="N71">
        <v>1.4E-2</v>
      </c>
      <c r="O71" t="s">
        <v>54</v>
      </c>
      <c r="P71" t="s">
        <v>96</v>
      </c>
      <c r="Q71" t="s">
        <v>70</v>
      </c>
      <c r="R71" t="s">
        <v>106</v>
      </c>
      <c r="S71" t="s">
        <v>104</v>
      </c>
      <c r="T71" t="s">
        <v>56</v>
      </c>
      <c r="U71">
        <f t="shared" si="4"/>
        <v>1.2268433321064899E-8</v>
      </c>
    </row>
    <row r="72" spans="1:21">
      <c r="A72">
        <v>2031</v>
      </c>
      <c r="B72" t="s">
        <v>104</v>
      </c>
      <c r="D72" t="s">
        <v>4</v>
      </c>
      <c r="E72" t="s">
        <v>92</v>
      </c>
      <c r="F72">
        <v>0.88</v>
      </c>
      <c r="G72" t="s">
        <v>93</v>
      </c>
      <c r="H72">
        <v>235</v>
      </c>
      <c r="I72" t="s">
        <v>94</v>
      </c>
      <c r="J72">
        <v>55</v>
      </c>
      <c r="K72" t="s">
        <v>52</v>
      </c>
      <c r="L72">
        <v>1</v>
      </c>
      <c r="M72" t="s">
        <v>107</v>
      </c>
      <c r="N72">
        <v>1.4E-2</v>
      </c>
      <c r="O72" t="s">
        <v>54</v>
      </c>
      <c r="P72" t="s">
        <v>96</v>
      </c>
      <c r="Q72" t="s">
        <v>70</v>
      </c>
      <c r="R72" t="s">
        <v>106</v>
      </c>
      <c r="S72" t="s">
        <v>104</v>
      </c>
      <c r="T72" t="s">
        <v>56</v>
      </c>
      <c r="U72">
        <f t="shared" si="4"/>
        <v>1.2268433321064899E-8</v>
      </c>
    </row>
    <row r="73" spans="1:21">
      <c r="A73">
        <v>2032</v>
      </c>
      <c r="B73" t="s">
        <v>104</v>
      </c>
      <c r="D73" t="s">
        <v>4</v>
      </c>
      <c r="E73" t="s">
        <v>92</v>
      </c>
      <c r="F73">
        <v>0.88</v>
      </c>
      <c r="G73" t="s">
        <v>93</v>
      </c>
      <c r="H73">
        <v>235</v>
      </c>
      <c r="I73" t="s">
        <v>94</v>
      </c>
      <c r="J73">
        <v>55</v>
      </c>
      <c r="K73" t="s">
        <v>52</v>
      </c>
      <c r="L73">
        <v>1</v>
      </c>
      <c r="M73" t="s">
        <v>107</v>
      </c>
      <c r="N73">
        <v>1.4E-2</v>
      </c>
      <c r="O73" t="s">
        <v>54</v>
      </c>
      <c r="P73" t="s">
        <v>96</v>
      </c>
      <c r="Q73" t="s">
        <v>70</v>
      </c>
      <c r="R73" t="s">
        <v>106</v>
      </c>
      <c r="S73" t="s">
        <v>104</v>
      </c>
      <c r="T73" t="s">
        <v>56</v>
      </c>
      <c r="U73">
        <f t="shared" si="4"/>
        <v>1.2268433321064899E-8</v>
      </c>
    </row>
    <row r="74" spans="1:21">
      <c r="A74">
        <v>2033</v>
      </c>
      <c r="B74" t="s">
        <v>104</v>
      </c>
      <c r="D74" t="s">
        <v>4</v>
      </c>
      <c r="E74" t="s">
        <v>92</v>
      </c>
      <c r="F74">
        <v>0.88</v>
      </c>
      <c r="G74" t="s">
        <v>93</v>
      </c>
      <c r="H74">
        <v>235</v>
      </c>
      <c r="I74" t="s">
        <v>94</v>
      </c>
      <c r="J74">
        <v>55</v>
      </c>
      <c r="K74" t="s">
        <v>52</v>
      </c>
      <c r="L74">
        <v>1</v>
      </c>
      <c r="M74" t="s">
        <v>107</v>
      </c>
      <c r="N74">
        <v>1.4E-2</v>
      </c>
      <c r="O74" t="s">
        <v>54</v>
      </c>
      <c r="P74" t="s">
        <v>96</v>
      </c>
      <c r="Q74" t="s">
        <v>70</v>
      </c>
      <c r="R74" t="s">
        <v>106</v>
      </c>
      <c r="S74" t="s">
        <v>104</v>
      </c>
      <c r="T74" t="s">
        <v>56</v>
      </c>
      <c r="U74">
        <f t="shared" si="4"/>
        <v>1.2268433321064899E-8</v>
      </c>
    </row>
    <row r="75" spans="1:21">
      <c r="A75">
        <v>2034</v>
      </c>
      <c r="B75" t="s">
        <v>104</v>
      </c>
      <c r="D75" t="s">
        <v>4</v>
      </c>
      <c r="E75" t="s">
        <v>92</v>
      </c>
      <c r="F75">
        <v>0.88</v>
      </c>
      <c r="G75" t="s">
        <v>93</v>
      </c>
      <c r="H75">
        <v>235</v>
      </c>
      <c r="I75" t="s">
        <v>94</v>
      </c>
      <c r="J75">
        <v>54</v>
      </c>
      <c r="K75" t="s">
        <v>52</v>
      </c>
      <c r="L75">
        <v>1</v>
      </c>
      <c r="M75" t="s">
        <v>107</v>
      </c>
      <c r="N75">
        <v>1.4E-2</v>
      </c>
      <c r="O75" t="s">
        <v>54</v>
      </c>
      <c r="P75" t="s">
        <v>96</v>
      </c>
      <c r="Q75" t="s">
        <v>70</v>
      </c>
      <c r="R75" t="s">
        <v>106</v>
      </c>
      <c r="S75" t="s">
        <v>104</v>
      </c>
      <c r="T75" t="s">
        <v>56</v>
      </c>
      <c r="U75">
        <f t="shared" si="4"/>
        <v>1.2268433321064899E-8</v>
      </c>
    </row>
    <row r="76" spans="1:21">
      <c r="A76">
        <v>2035</v>
      </c>
      <c r="B76" t="s">
        <v>104</v>
      </c>
      <c r="D76" t="s">
        <v>4</v>
      </c>
      <c r="E76" t="s">
        <v>92</v>
      </c>
      <c r="F76">
        <v>0.88</v>
      </c>
      <c r="G76" t="s">
        <v>93</v>
      </c>
      <c r="H76">
        <v>235</v>
      </c>
      <c r="I76" t="s">
        <v>94</v>
      </c>
      <c r="J76">
        <v>54</v>
      </c>
      <c r="K76" t="s">
        <v>52</v>
      </c>
      <c r="L76">
        <v>1</v>
      </c>
      <c r="M76" t="s">
        <v>107</v>
      </c>
      <c r="N76">
        <v>1.4E-2</v>
      </c>
      <c r="O76" t="s">
        <v>54</v>
      </c>
      <c r="P76" t="s">
        <v>96</v>
      </c>
      <c r="Q76" t="s">
        <v>70</v>
      </c>
      <c r="R76" t="s">
        <v>106</v>
      </c>
      <c r="S76" t="s">
        <v>104</v>
      </c>
      <c r="T76" t="s">
        <v>56</v>
      </c>
      <c r="U76">
        <f t="shared" si="4"/>
        <v>1.2268433321064899E-8</v>
      </c>
    </row>
    <row r="77" spans="1:21">
      <c r="A77">
        <v>2036</v>
      </c>
      <c r="B77" t="s">
        <v>104</v>
      </c>
      <c r="D77" t="s">
        <v>4</v>
      </c>
      <c r="E77" t="s">
        <v>92</v>
      </c>
      <c r="F77">
        <v>0.88</v>
      </c>
      <c r="G77" t="s">
        <v>93</v>
      </c>
      <c r="H77">
        <v>235</v>
      </c>
      <c r="I77" t="s">
        <v>94</v>
      </c>
      <c r="J77">
        <v>54</v>
      </c>
      <c r="K77" t="s">
        <v>52</v>
      </c>
      <c r="L77">
        <v>1</v>
      </c>
      <c r="M77" t="s">
        <v>107</v>
      </c>
      <c r="N77">
        <v>1.4E-2</v>
      </c>
      <c r="O77" t="s">
        <v>54</v>
      </c>
      <c r="P77" t="s">
        <v>96</v>
      </c>
      <c r="Q77" t="s">
        <v>70</v>
      </c>
      <c r="R77" t="s">
        <v>106</v>
      </c>
      <c r="S77" t="s">
        <v>104</v>
      </c>
      <c r="T77" t="s">
        <v>56</v>
      </c>
      <c r="U77">
        <f t="shared" si="4"/>
        <v>1.2268433321064899E-8</v>
      </c>
    </row>
    <row r="78" spans="1:21">
      <c r="A78">
        <v>2037</v>
      </c>
      <c r="B78" t="s">
        <v>104</v>
      </c>
      <c r="D78" t="s">
        <v>4</v>
      </c>
      <c r="E78" t="s">
        <v>92</v>
      </c>
      <c r="F78">
        <v>0.88</v>
      </c>
      <c r="G78" t="s">
        <v>93</v>
      </c>
      <c r="H78">
        <v>235</v>
      </c>
      <c r="I78" t="s">
        <v>94</v>
      </c>
      <c r="J78">
        <v>54</v>
      </c>
      <c r="K78" t="s">
        <v>52</v>
      </c>
      <c r="L78">
        <v>1</v>
      </c>
      <c r="M78" t="s">
        <v>107</v>
      </c>
      <c r="N78">
        <v>1.4E-2</v>
      </c>
      <c r="O78" t="s">
        <v>54</v>
      </c>
      <c r="P78" t="s">
        <v>96</v>
      </c>
      <c r="Q78" t="s">
        <v>70</v>
      </c>
      <c r="R78" t="s">
        <v>106</v>
      </c>
      <c r="S78" t="s">
        <v>104</v>
      </c>
      <c r="T78" t="s">
        <v>56</v>
      </c>
      <c r="U78">
        <f t="shared" si="4"/>
        <v>1.2268433321064899E-8</v>
      </c>
    </row>
    <row r="79" spans="1:21">
      <c r="A79">
        <v>2038</v>
      </c>
      <c r="B79" t="s">
        <v>104</v>
      </c>
      <c r="D79" t="s">
        <v>4</v>
      </c>
      <c r="E79" t="s">
        <v>92</v>
      </c>
      <c r="F79">
        <v>0.88</v>
      </c>
      <c r="G79" t="s">
        <v>93</v>
      </c>
      <c r="H79">
        <v>235</v>
      </c>
      <c r="I79" t="s">
        <v>94</v>
      </c>
      <c r="J79">
        <v>53</v>
      </c>
      <c r="K79" t="s">
        <v>52</v>
      </c>
      <c r="L79">
        <v>1</v>
      </c>
      <c r="M79" t="s">
        <v>107</v>
      </c>
      <c r="N79">
        <v>1.4E-2</v>
      </c>
      <c r="O79" t="s">
        <v>54</v>
      </c>
      <c r="P79" t="s">
        <v>96</v>
      </c>
      <c r="Q79" t="s">
        <v>70</v>
      </c>
      <c r="R79" t="s">
        <v>106</v>
      </c>
      <c r="S79" t="s">
        <v>104</v>
      </c>
      <c r="T79" t="s">
        <v>56</v>
      </c>
      <c r="U79">
        <f t="shared" si="4"/>
        <v>1.2268433321064899E-8</v>
      </c>
    </row>
    <row r="80" spans="1:21">
      <c r="A80">
        <v>2039</v>
      </c>
      <c r="B80" t="s">
        <v>104</v>
      </c>
      <c r="D80" t="s">
        <v>4</v>
      </c>
      <c r="E80" t="s">
        <v>92</v>
      </c>
      <c r="F80">
        <v>0.88</v>
      </c>
      <c r="G80" t="s">
        <v>93</v>
      </c>
      <c r="H80">
        <v>235</v>
      </c>
      <c r="I80" t="s">
        <v>94</v>
      </c>
      <c r="J80">
        <v>53</v>
      </c>
      <c r="K80" t="s">
        <v>52</v>
      </c>
      <c r="L80">
        <v>1</v>
      </c>
      <c r="M80" t="s">
        <v>107</v>
      </c>
      <c r="N80">
        <v>1.4E-2</v>
      </c>
      <c r="O80" t="s">
        <v>54</v>
      </c>
      <c r="P80" t="s">
        <v>96</v>
      </c>
      <c r="Q80" t="s">
        <v>70</v>
      </c>
      <c r="R80" t="s">
        <v>106</v>
      </c>
      <c r="S80" t="s">
        <v>104</v>
      </c>
      <c r="T80" t="s">
        <v>56</v>
      </c>
      <c r="U80">
        <f t="shared" si="4"/>
        <v>1.2268433321064899E-8</v>
      </c>
    </row>
    <row r="81" spans="1:22">
      <c r="A81">
        <v>2040</v>
      </c>
      <c r="B81" t="s">
        <v>104</v>
      </c>
      <c r="D81" t="s">
        <v>4</v>
      </c>
      <c r="E81" t="s">
        <v>92</v>
      </c>
      <c r="F81">
        <v>0.88</v>
      </c>
      <c r="G81" t="s">
        <v>93</v>
      </c>
      <c r="H81">
        <v>235</v>
      </c>
      <c r="I81" t="s">
        <v>94</v>
      </c>
      <c r="J81">
        <v>53</v>
      </c>
      <c r="K81" t="s">
        <v>52</v>
      </c>
      <c r="L81">
        <v>1</v>
      </c>
      <c r="M81" t="s">
        <v>107</v>
      </c>
      <c r="N81">
        <v>1.4E-2</v>
      </c>
      <c r="O81" t="s">
        <v>54</v>
      </c>
      <c r="P81" t="s">
        <v>96</v>
      </c>
      <c r="Q81" t="s">
        <v>70</v>
      </c>
      <c r="R81" t="s">
        <v>106</v>
      </c>
      <c r="S81" t="s">
        <v>104</v>
      </c>
      <c r="T81" t="s">
        <v>56</v>
      </c>
      <c r="U81">
        <f t="shared" si="4"/>
        <v>1.2268433321064899E-8</v>
      </c>
    </row>
    <row r="82" spans="1:22">
      <c r="A82">
        <v>2041</v>
      </c>
      <c r="B82" t="s">
        <v>104</v>
      </c>
      <c r="D82" t="s">
        <v>4</v>
      </c>
      <c r="E82" t="s">
        <v>92</v>
      </c>
      <c r="F82">
        <v>0.88</v>
      </c>
      <c r="G82" t="s">
        <v>93</v>
      </c>
      <c r="H82">
        <v>235</v>
      </c>
      <c r="I82" t="s">
        <v>94</v>
      </c>
      <c r="J82">
        <v>53</v>
      </c>
      <c r="K82" t="s">
        <v>52</v>
      </c>
      <c r="L82">
        <v>1</v>
      </c>
      <c r="M82" t="s">
        <v>107</v>
      </c>
      <c r="N82">
        <v>1.4E-2</v>
      </c>
      <c r="O82" t="s">
        <v>54</v>
      </c>
      <c r="P82" t="s">
        <v>96</v>
      </c>
      <c r="Q82" t="s">
        <v>70</v>
      </c>
      <c r="R82" t="s">
        <v>106</v>
      </c>
      <c r="S82" t="s">
        <v>104</v>
      </c>
      <c r="T82" t="s">
        <v>56</v>
      </c>
      <c r="U82">
        <f t="shared" si="4"/>
        <v>1.2268433321064899E-8</v>
      </c>
    </row>
    <row r="83" spans="1:22">
      <c r="A83">
        <v>2042</v>
      </c>
      <c r="B83" t="s">
        <v>104</v>
      </c>
      <c r="D83" t="s">
        <v>4</v>
      </c>
      <c r="E83" t="s">
        <v>92</v>
      </c>
      <c r="F83">
        <v>0.88</v>
      </c>
      <c r="G83" t="s">
        <v>93</v>
      </c>
      <c r="H83">
        <v>235</v>
      </c>
      <c r="I83" t="s">
        <v>94</v>
      </c>
      <c r="J83">
        <v>52</v>
      </c>
      <c r="K83" t="s">
        <v>52</v>
      </c>
      <c r="L83">
        <v>1</v>
      </c>
      <c r="M83" t="s">
        <v>107</v>
      </c>
      <c r="N83">
        <v>1.4E-2</v>
      </c>
      <c r="O83" t="s">
        <v>54</v>
      </c>
      <c r="P83" t="s">
        <v>96</v>
      </c>
      <c r="Q83" t="s">
        <v>70</v>
      </c>
      <c r="R83" t="s">
        <v>106</v>
      </c>
      <c r="S83" t="s">
        <v>104</v>
      </c>
      <c r="T83" t="s">
        <v>56</v>
      </c>
      <c r="U83">
        <f t="shared" si="4"/>
        <v>1.2268433321064899E-8</v>
      </c>
    </row>
    <row r="84" spans="1:22">
      <c r="A84">
        <v>2024</v>
      </c>
      <c r="B84" t="s">
        <v>104</v>
      </c>
      <c r="C84" t="s">
        <v>99</v>
      </c>
      <c r="D84" s="23" t="s">
        <v>4</v>
      </c>
      <c r="E84" t="s">
        <v>100</v>
      </c>
      <c r="F84">
        <v>1001</v>
      </c>
      <c r="G84" t="s">
        <v>93</v>
      </c>
      <c r="H84">
        <v>1001</v>
      </c>
      <c r="I84" t="s">
        <v>94</v>
      </c>
      <c r="J84">
        <v>35</v>
      </c>
      <c r="K84" t="s">
        <v>52</v>
      </c>
      <c r="L84">
        <v>1</v>
      </c>
      <c r="M84" t="s">
        <v>108</v>
      </c>
      <c r="N84" s="21">
        <v>1.6639999999999999E-2</v>
      </c>
      <c r="O84" t="s">
        <v>54</v>
      </c>
      <c r="P84" t="s">
        <v>96</v>
      </c>
      <c r="Q84" t="s">
        <v>70</v>
      </c>
      <c r="R84" t="s">
        <v>106</v>
      </c>
      <c r="S84" t="s">
        <v>104</v>
      </c>
      <c r="T84" t="s">
        <v>56</v>
      </c>
      <c r="U84">
        <f>1/81.51/1000000</f>
        <v>1.2268433321064899E-8</v>
      </c>
    </row>
    <row r="85" spans="1:22">
      <c r="A85">
        <v>2025</v>
      </c>
      <c r="B85" t="s">
        <v>104</v>
      </c>
      <c r="C85" t="s">
        <v>99</v>
      </c>
      <c r="D85" s="23" t="s">
        <v>4</v>
      </c>
      <c r="E85" t="s">
        <v>100</v>
      </c>
      <c r="F85">
        <v>1.3</v>
      </c>
      <c r="G85" t="s">
        <v>93</v>
      </c>
      <c r="H85">
        <v>235</v>
      </c>
      <c r="I85" t="s">
        <v>94</v>
      </c>
      <c r="J85">
        <v>35</v>
      </c>
      <c r="K85" t="s">
        <v>52</v>
      </c>
      <c r="L85">
        <v>1</v>
      </c>
      <c r="M85" t="s">
        <v>108</v>
      </c>
      <c r="N85" s="21">
        <v>1.6639999999999999E-2</v>
      </c>
      <c r="O85" t="s">
        <v>54</v>
      </c>
      <c r="P85" t="s">
        <v>96</v>
      </c>
      <c r="Q85" t="s">
        <v>70</v>
      </c>
      <c r="R85" t="s">
        <v>106</v>
      </c>
      <c r="S85" t="s">
        <v>104</v>
      </c>
      <c r="T85" t="s">
        <v>56</v>
      </c>
      <c r="U85">
        <f>1/81.51/1000000</f>
        <v>1.2268433321064899E-8</v>
      </c>
    </row>
    <row r="86" spans="1:22">
      <c r="A86">
        <v>2022</v>
      </c>
      <c r="B86" t="s">
        <v>109</v>
      </c>
      <c r="D86" t="s">
        <v>13</v>
      </c>
      <c r="E86" t="s">
        <v>13</v>
      </c>
      <c r="F86">
        <v>1001</v>
      </c>
      <c r="G86" t="s">
        <v>42</v>
      </c>
      <c r="H86">
        <v>1</v>
      </c>
      <c r="I86" t="s">
        <v>43</v>
      </c>
      <c r="J86">
        <f>-1000000</f>
        <v>-1000000</v>
      </c>
      <c r="K86" t="s">
        <v>44</v>
      </c>
      <c r="L86">
        <v>1</v>
      </c>
      <c r="M86" t="s">
        <v>45</v>
      </c>
      <c r="P86" t="s">
        <v>109</v>
      </c>
      <c r="Q86" t="s">
        <v>47</v>
      </c>
      <c r="S86" t="s">
        <v>103</v>
      </c>
      <c r="T86" t="s">
        <v>48</v>
      </c>
      <c r="U86">
        <f>1/1000000</f>
        <v>9.9999999999999995E-7</v>
      </c>
    </row>
    <row r="87" spans="1:22">
      <c r="A87">
        <v>2022</v>
      </c>
      <c r="B87" t="s">
        <v>110</v>
      </c>
      <c r="D87" t="s">
        <v>13</v>
      </c>
      <c r="E87" t="s">
        <v>13</v>
      </c>
      <c r="F87">
        <v>1001</v>
      </c>
      <c r="G87" t="s">
        <v>42</v>
      </c>
      <c r="H87">
        <v>1</v>
      </c>
      <c r="I87" t="s">
        <v>43</v>
      </c>
      <c r="J87">
        <f>-1000000</f>
        <v>-1000000</v>
      </c>
      <c r="K87" t="s">
        <v>44</v>
      </c>
      <c r="L87">
        <v>1</v>
      </c>
      <c r="M87" t="s">
        <v>45</v>
      </c>
      <c r="P87" t="s">
        <v>110</v>
      </c>
      <c r="Q87" t="s">
        <v>47</v>
      </c>
      <c r="S87" t="s">
        <v>103</v>
      </c>
      <c r="T87" t="s">
        <v>48</v>
      </c>
      <c r="U87">
        <f>1/1000000</f>
        <v>9.9999999999999995E-7</v>
      </c>
    </row>
    <row r="88" spans="1:22">
      <c r="A88">
        <v>2022</v>
      </c>
      <c r="B88" t="s">
        <v>111</v>
      </c>
      <c r="D88" t="s">
        <v>13</v>
      </c>
      <c r="E88" t="s">
        <v>13</v>
      </c>
      <c r="F88">
        <v>1001</v>
      </c>
      <c r="G88" t="s">
        <v>42</v>
      </c>
      <c r="H88">
        <v>1</v>
      </c>
      <c r="I88" t="s">
        <v>43</v>
      </c>
      <c r="J88">
        <f>-1000000</f>
        <v>-1000000</v>
      </c>
      <c r="K88" t="s">
        <v>44</v>
      </c>
      <c r="L88">
        <v>1</v>
      </c>
      <c r="M88" t="s">
        <v>45</v>
      </c>
      <c r="P88" t="s">
        <v>111</v>
      </c>
      <c r="Q88" t="s">
        <v>47</v>
      </c>
      <c r="S88" t="s">
        <v>103</v>
      </c>
      <c r="T88" t="s">
        <v>48</v>
      </c>
      <c r="U88">
        <f>1/1000000</f>
        <v>9.9999999999999995E-7</v>
      </c>
    </row>
    <row r="89" spans="1:22">
      <c r="A89">
        <v>2022</v>
      </c>
      <c r="B89" t="s">
        <v>112</v>
      </c>
      <c r="D89" t="s">
        <v>13</v>
      </c>
      <c r="E89" t="s">
        <v>13</v>
      </c>
      <c r="F89">
        <v>1001</v>
      </c>
      <c r="G89" t="s">
        <v>42</v>
      </c>
      <c r="H89">
        <v>1</v>
      </c>
      <c r="I89" t="s">
        <v>43</v>
      </c>
      <c r="J89">
        <f>-1000000</f>
        <v>-1000000</v>
      </c>
      <c r="K89" t="s">
        <v>44</v>
      </c>
      <c r="L89">
        <v>1</v>
      </c>
      <c r="M89" t="s">
        <v>45</v>
      </c>
      <c r="P89" t="s">
        <v>112</v>
      </c>
      <c r="Q89" t="s">
        <v>47</v>
      </c>
      <c r="S89" t="s">
        <v>103</v>
      </c>
      <c r="T89" t="s">
        <v>48</v>
      </c>
      <c r="U89">
        <f>1/1000000</f>
        <v>9.9999999999999995E-7</v>
      </c>
    </row>
    <row r="90" spans="1:22">
      <c r="A90">
        <v>2022</v>
      </c>
      <c r="B90" t="s">
        <v>113</v>
      </c>
      <c r="D90" t="s">
        <v>9</v>
      </c>
      <c r="E90" t="s">
        <v>71</v>
      </c>
      <c r="F90">
        <v>51.2</v>
      </c>
      <c r="G90" t="s">
        <v>72</v>
      </c>
      <c r="H90">
        <v>865.1</v>
      </c>
      <c r="I90" t="s">
        <v>73</v>
      </c>
      <c r="J90">
        <v>117.67</v>
      </c>
      <c r="K90" t="s">
        <v>52</v>
      </c>
      <c r="L90">
        <v>1.9</v>
      </c>
      <c r="P90" t="s">
        <v>114</v>
      </c>
      <c r="Q90" t="s">
        <v>61</v>
      </c>
      <c r="S90" t="s">
        <v>115</v>
      </c>
      <c r="T90" t="s">
        <v>116</v>
      </c>
      <c r="U90">
        <f>1/120/1000000</f>
        <v>8.3333333333333335E-9</v>
      </c>
    </row>
    <row r="91" spans="1:22">
      <c r="A91">
        <v>2022</v>
      </c>
      <c r="B91" t="s">
        <v>113</v>
      </c>
      <c r="D91" t="s">
        <v>9</v>
      </c>
      <c r="E91" t="s">
        <v>117</v>
      </c>
      <c r="F91">
        <v>51.2</v>
      </c>
      <c r="G91" t="s">
        <v>72</v>
      </c>
      <c r="H91">
        <v>865.1</v>
      </c>
      <c r="I91" t="s">
        <v>73</v>
      </c>
      <c r="J91">
        <v>99</v>
      </c>
      <c r="K91" t="s">
        <v>52</v>
      </c>
      <c r="L91">
        <v>1.9</v>
      </c>
      <c r="M91" t="s">
        <v>118</v>
      </c>
      <c r="N91" s="20">
        <v>8.3300000000000006E-3</v>
      </c>
      <c r="O91" t="s">
        <v>54</v>
      </c>
      <c r="P91" t="s">
        <v>119</v>
      </c>
      <c r="Q91" t="s">
        <v>61</v>
      </c>
      <c r="S91" t="s">
        <v>120</v>
      </c>
      <c r="T91" t="s">
        <v>116</v>
      </c>
      <c r="U91">
        <f>1/120/1000000</f>
        <v>8.3333333333333335E-9</v>
      </c>
      <c r="V91" t="s">
        <v>121</v>
      </c>
    </row>
    <row r="92" spans="1:22">
      <c r="A92">
        <v>2022</v>
      </c>
      <c r="B92" t="s">
        <v>113</v>
      </c>
      <c r="D92" t="s">
        <v>9</v>
      </c>
      <c r="E92" t="s">
        <v>122</v>
      </c>
      <c r="F92">
        <v>86</v>
      </c>
      <c r="G92" t="s">
        <v>123</v>
      </c>
      <c r="H92">
        <v>2066.4</v>
      </c>
      <c r="I92" t="s">
        <v>124</v>
      </c>
      <c r="J92">
        <v>164.46</v>
      </c>
      <c r="K92" t="s">
        <v>52</v>
      </c>
      <c r="L92">
        <v>1.9</v>
      </c>
      <c r="P92" t="s">
        <v>125</v>
      </c>
      <c r="Q92" t="s">
        <v>61</v>
      </c>
      <c r="S92" t="s">
        <v>126</v>
      </c>
      <c r="T92" t="s">
        <v>116</v>
      </c>
      <c r="U92">
        <f>1/120/1000000</f>
        <v>8.3333333333333335E-9</v>
      </c>
    </row>
    <row r="93" spans="1:22">
      <c r="A93">
        <v>2022</v>
      </c>
      <c r="B93" t="s">
        <v>127</v>
      </c>
      <c r="D93" t="s">
        <v>9</v>
      </c>
      <c r="E93" t="s">
        <v>122</v>
      </c>
      <c r="F93">
        <v>137</v>
      </c>
      <c r="G93" t="s">
        <v>123</v>
      </c>
      <c r="H93">
        <v>2066.4</v>
      </c>
      <c r="I93" t="s">
        <v>124</v>
      </c>
      <c r="J93">
        <v>10.51</v>
      </c>
      <c r="K93" t="s">
        <v>52</v>
      </c>
      <c r="L93">
        <v>1.9</v>
      </c>
      <c r="M93" t="s">
        <v>118</v>
      </c>
      <c r="N93">
        <v>2.5000000000000001E-2</v>
      </c>
      <c r="O93" t="s">
        <v>54</v>
      </c>
      <c r="P93" t="s">
        <v>128</v>
      </c>
      <c r="Q93" t="s">
        <v>61</v>
      </c>
      <c r="S93" t="s">
        <v>129</v>
      </c>
      <c r="T93" t="s">
        <v>116</v>
      </c>
      <c r="U93">
        <f>1/120/1000000</f>
        <v>8.3333333333333335E-9</v>
      </c>
    </row>
    <row r="94" spans="1:22">
      <c r="A94">
        <v>2022</v>
      </c>
      <c r="B94" t="s">
        <v>130</v>
      </c>
      <c r="D94" t="s">
        <v>9</v>
      </c>
      <c r="E94" t="s">
        <v>78</v>
      </c>
      <c r="F94">
        <v>51.2</v>
      </c>
      <c r="G94" t="s">
        <v>72</v>
      </c>
      <c r="H94">
        <v>865.1</v>
      </c>
      <c r="I94" t="s">
        <v>73</v>
      </c>
      <c r="J94">
        <v>-353</v>
      </c>
      <c r="K94" t="s">
        <v>52</v>
      </c>
      <c r="L94">
        <v>1.9</v>
      </c>
      <c r="M94" t="s">
        <v>118</v>
      </c>
      <c r="N94" s="20">
        <v>2.5000000000000001E-2</v>
      </c>
      <c r="O94" t="s">
        <v>54</v>
      </c>
      <c r="P94" t="s">
        <v>131</v>
      </c>
      <c r="Q94" t="s">
        <v>61</v>
      </c>
      <c r="S94" t="s">
        <v>132</v>
      </c>
      <c r="T94" t="s">
        <v>116</v>
      </c>
      <c r="U94">
        <v>8.3333333333333335E-9</v>
      </c>
    </row>
    <row r="95" spans="1:22">
      <c r="A95">
        <v>2022</v>
      </c>
      <c r="B95" t="s">
        <v>130</v>
      </c>
      <c r="C95" t="s">
        <v>133</v>
      </c>
      <c r="D95" t="s">
        <v>9</v>
      </c>
      <c r="E95" s="33" t="s">
        <v>82</v>
      </c>
      <c r="F95">
        <v>51.2</v>
      </c>
      <c r="G95" t="s">
        <v>72</v>
      </c>
      <c r="H95">
        <v>865.1</v>
      </c>
      <c r="I95" t="s">
        <v>73</v>
      </c>
      <c r="J95">
        <v>-353</v>
      </c>
      <c r="K95" t="s">
        <v>52</v>
      </c>
      <c r="L95">
        <v>1.9</v>
      </c>
      <c r="M95" t="s">
        <v>118</v>
      </c>
      <c r="N95" s="20">
        <v>2.5000000000000001E-2</v>
      </c>
      <c r="O95" t="s">
        <v>54</v>
      </c>
      <c r="P95" t="s">
        <v>131</v>
      </c>
      <c r="Q95" t="s">
        <v>61</v>
      </c>
      <c r="S95" t="s">
        <v>132</v>
      </c>
      <c r="T95" t="s">
        <v>116</v>
      </c>
      <c r="U95">
        <f t="shared" ref="U95" si="5">1/120/1000000</f>
        <v>8.3333333333333335E-9</v>
      </c>
    </row>
    <row r="96" spans="1:22">
      <c r="A96">
        <v>2022</v>
      </c>
      <c r="B96" t="s">
        <v>134</v>
      </c>
      <c r="D96" t="s">
        <v>7</v>
      </c>
      <c r="E96" s="33" t="s">
        <v>122</v>
      </c>
      <c r="F96">
        <v>18</v>
      </c>
      <c r="G96" t="s">
        <v>123</v>
      </c>
      <c r="H96">
        <v>3600</v>
      </c>
      <c r="I96" t="s">
        <v>124</v>
      </c>
      <c r="J96">
        <v>0</v>
      </c>
      <c r="K96" t="s">
        <v>52</v>
      </c>
      <c r="L96">
        <v>5</v>
      </c>
      <c r="M96" t="s">
        <v>135</v>
      </c>
      <c r="N96">
        <v>5.0000000000000001E-3</v>
      </c>
      <c r="O96" t="s">
        <v>54</v>
      </c>
      <c r="P96" t="s">
        <v>122</v>
      </c>
      <c r="Q96" t="s">
        <v>61</v>
      </c>
      <c r="S96" t="s">
        <v>136</v>
      </c>
      <c r="T96" t="s">
        <v>137</v>
      </c>
      <c r="U96">
        <f>1/3.6/1000000</f>
        <v>2.7777777777777781E-7</v>
      </c>
    </row>
    <row r="97" spans="1:21">
      <c r="A97">
        <v>2022</v>
      </c>
      <c r="B97" t="s">
        <v>138</v>
      </c>
      <c r="D97" t="s">
        <v>7</v>
      </c>
      <c r="E97" s="33" t="s">
        <v>139</v>
      </c>
      <c r="F97">
        <v>0</v>
      </c>
      <c r="G97" t="s">
        <v>72</v>
      </c>
      <c r="H97">
        <v>601.34999999999991</v>
      </c>
      <c r="I97" t="s">
        <v>73</v>
      </c>
      <c r="J97">
        <v>-440</v>
      </c>
      <c r="K97" t="s">
        <v>52</v>
      </c>
      <c r="L97">
        <v>5</v>
      </c>
      <c r="P97" t="s">
        <v>140</v>
      </c>
      <c r="Q97" t="s">
        <v>61</v>
      </c>
      <c r="S97" t="s">
        <v>141</v>
      </c>
      <c r="T97" t="s">
        <v>137</v>
      </c>
      <c r="U97">
        <v>2.7777777777777781E-7</v>
      </c>
    </row>
    <row r="98" spans="1:21">
      <c r="A98">
        <v>2022</v>
      </c>
      <c r="B98" t="s">
        <v>138</v>
      </c>
      <c r="D98" t="s">
        <v>7</v>
      </c>
      <c r="E98" s="33" t="s">
        <v>142</v>
      </c>
      <c r="F98">
        <v>0</v>
      </c>
      <c r="G98" t="s">
        <v>72</v>
      </c>
      <c r="H98">
        <v>601.34999999999991</v>
      </c>
      <c r="I98" t="s">
        <v>73</v>
      </c>
      <c r="J98">
        <v>-440</v>
      </c>
      <c r="K98" t="s">
        <v>52</v>
      </c>
      <c r="L98">
        <v>5</v>
      </c>
      <c r="P98" t="s">
        <v>140</v>
      </c>
      <c r="Q98" t="s">
        <v>61</v>
      </c>
      <c r="S98" t="s">
        <v>141</v>
      </c>
      <c r="T98" t="s">
        <v>137</v>
      </c>
      <c r="U98">
        <f t="shared" ref="U98" si="6">1/3.6/1000000</f>
        <v>2.7777777777777781E-7</v>
      </c>
    </row>
    <row r="99" spans="1:21">
      <c r="A99">
        <v>2022</v>
      </c>
      <c r="B99" t="s">
        <v>143</v>
      </c>
      <c r="D99" t="s">
        <v>7</v>
      </c>
      <c r="E99" t="s">
        <v>122</v>
      </c>
      <c r="F99">
        <v>0</v>
      </c>
      <c r="G99" t="s">
        <v>123</v>
      </c>
      <c r="H99">
        <v>3600</v>
      </c>
      <c r="I99" t="s">
        <v>124</v>
      </c>
      <c r="J99">
        <v>76.73</v>
      </c>
      <c r="K99" t="s">
        <v>52</v>
      </c>
      <c r="L99">
        <v>5</v>
      </c>
      <c r="P99" t="s">
        <v>122</v>
      </c>
      <c r="Q99" t="s">
        <v>61</v>
      </c>
      <c r="S99" t="s">
        <v>136</v>
      </c>
      <c r="T99" t="s">
        <v>137</v>
      </c>
      <c r="U99">
        <f>1/3.6/1000000</f>
        <v>2.7777777777777781E-7</v>
      </c>
    </row>
    <row r="100" spans="1:21">
      <c r="A100">
        <v>2023</v>
      </c>
      <c r="B100" t="s">
        <v>143</v>
      </c>
      <c r="D100" t="s">
        <v>7</v>
      </c>
      <c r="E100" t="s">
        <v>122</v>
      </c>
      <c r="F100">
        <v>0</v>
      </c>
      <c r="G100" t="s">
        <v>123</v>
      </c>
      <c r="H100">
        <v>3600</v>
      </c>
      <c r="I100" t="s">
        <v>124</v>
      </c>
      <c r="J100" s="16">
        <v>81</v>
      </c>
      <c r="K100" t="s">
        <v>52</v>
      </c>
      <c r="L100">
        <v>5</v>
      </c>
      <c r="P100" t="s">
        <v>122</v>
      </c>
      <c r="Q100" t="s">
        <v>61</v>
      </c>
      <c r="S100" t="s">
        <v>136</v>
      </c>
      <c r="T100" t="s">
        <v>137</v>
      </c>
      <c r="U100">
        <f t="shared" ref="U100:U122" si="7">1/3.6/1000000</f>
        <v>2.7777777777777781E-7</v>
      </c>
    </row>
    <row r="101" spans="1:21">
      <c r="A101">
        <v>2024</v>
      </c>
      <c r="B101" t="s">
        <v>143</v>
      </c>
      <c r="D101" t="s">
        <v>7</v>
      </c>
      <c r="E101" t="s">
        <v>122</v>
      </c>
      <c r="F101">
        <v>0</v>
      </c>
      <c r="G101" t="s">
        <v>123</v>
      </c>
      <c r="H101">
        <v>3600</v>
      </c>
      <c r="I101" t="s">
        <v>124</v>
      </c>
      <c r="J101" s="16">
        <v>84.7</v>
      </c>
      <c r="K101" t="s">
        <v>52</v>
      </c>
      <c r="L101">
        <v>5</v>
      </c>
      <c r="P101" t="s">
        <v>122</v>
      </c>
      <c r="Q101" t="s">
        <v>61</v>
      </c>
      <c r="S101" t="s">
        <v>136</v>
      </c>
      <c r="T101" t="s">
        <v>137</v>
      </c>
      <c r="U101">
        <f t="shared" si="7"/>
        <v>2.7777777777777781E-7</v>
      </c>
    </row>
    <row r="102" spans="1:21">
      <c r="A102">
        <v>2025</v>
      </c>
      <c r="B102" t="s">
        <v>143</v>
      </c>
      <c r="D102" t="s">
        <v>7</v>
      </c>
      <c r="E102" t="s">
        <v>122</v>
      </c>
      <c r="F102">
        <v>0</v>
      </c>
      <c r="G102" t="s">
        <v>123</v>
      </c>
      <c r="H102">
        <v>3600</v>
      </c>
      <c r="I102" t="s">
        <v>124</v>
      </c>
      <c r="J102" s="16">
        <v>88.4</v>
      </c>
      <c r="K102" t="s">
        <v>52</v>
      </c>
      <c r="L102">
        <v>5</v>
      </c>
      <c r="P102" t="s">
        <v>122</v>
      </c>
      <c r="Q102" t="s">
        <v>61</v>
      </c>
      <c r="S102" t="s">
        <v>136</v>
      </c>
      <c r="T102" t="s">
        <v>137</v>
      </c>
      <c r="U102">
        <f t="shared" si="7"/>
        <v>2.7777777777777781E-7</v>
      </c>
    </row>
    <row r="103" spans="1:21">
      <c r="A103">
        <v>2026</v>
      </c>
      <c r="B103" t="s">
        <v>143</v>
      </c>
      <c r="D103" t="s">
        <v>7</v>
      </c>
      <c r="E103" t="s">
        <v>122</v>
      </c>
      <c r="F103">
        <v>0</v>
      </c>
      <c r="G103" t="s">
        <v>123</v>
      </c>
      <c r="H103">
        <v>3600</v>
      </c>
      <c r="I103" t="s">
        <v>124</v>
      </c>
      <c r="J103" s="16">
        <v>86.9</v>
      </c>
      <c r="K103" t="s">
        <v>52</v>
      </c>
      <c r="L103">
        <v>5</v>
      </c>
      <c r="P103" t="s">
        <v>122</v>
      </c>
      <c r="Q103" t="s">
        <v>61</v>
      </c>
      <c r="S103" t="s">
        <v>136</v>
      </c>
      <c r="T103" t="s">
        <v>137</v>
      </c>
      <c r="U103">
        <f t="shared" si="7"/>
        <v>2.7777777777777781E-7</v>
      </c>
    </row>
    <row r="104" spans="1:21">
      <c r="A104">
        <v>2027</v>
      </c>
      <c r="B104" t="s">
        <v>143</v>
      </c>
      <c r="D104" t="s">
        <v>7</v>
      </c>
      <c r="E104" t="s">
        <v>122</v>
      </c>
      <c r="F104">
        <v>0</v>
      </c>
      <c r="G104" t="s">
        <v>123</v>
      </c>
      <c r="H104">
        <v>3600</v>
      </c>
      <c r="I104" t="s">
        <v>124</v>
      </c>
      <c r="J104" s="16">
        <v>85.4</v>
      </c>
      <c r="K104" t="s">
        <v>52</v>
      </c>
      <c r="L104">
        <v>5</v>
      </c>
      <c r="P104" t="s">
        <v>122</v>
      </c>
      <c r="Q104" t="s">
        <v>61</v>
      </c>
      <c r="S104" t="s">
        <v>136</v>
      </c>
      <c r="T104" t="s">
        <v>137</v>
      </c>
      <c r="U104">
        <f t="shared" si="7"/>
        <v>2.7777777777777781E-7</v>
      </c>
    </row>
    <row r="105" spans="1:21">
      <c r="A105">
        <v>2028</v>
      </c>
      <c r="B105" t="s">
        <v>143</v>
      </c>
      <c r="D105" t="s">
        <v>7</v>
      </c>
      <c r="E105" t="s">
        <v>122</v>
      </c>
      <c r="F105">
        <v>0</v>
      </c>
      <c r="G105" t="s">
        <v>123</v>
      </c>
      <c r="H105">
        <v>3600</v>
      </c>
      <c r="I105" t="s">
        <v>124</v>
      </c>
      <c r="J105" s="16">
        <v>83.8</v>
      </c>
      <c r="K105" t="s">
        <v>52</v>
      </c>
      <c r="L105">
        <v>5</v>
      </c>
      <c r="P105" t="s">
        <v>122</v>
      </c>
      <c r="Q105" t="s">
        <v>61</v>
      </c>
      <c r="S105" t="s">
        <v>136</v>
      </c>
      <c r="T105" t="s">
        <v>137</v>
      </c>
      <c r="U105">
        <f t="shared" si="7"/>
        <v>2.7777777777777781E-7</v>
      </c>
    </row>
    <row r="106" spans="1:21">
      <c r="A106">
        <v>2029</v>
      </c>
      <c r="B106" t="s">
        <v>143</v>
      </c>
      <c r="D106" t="s">
        <v>7</v>
      </c>
      <c r="E106" t="s">
        <v>122</v>
      </c>
      <c r="F106">
        <v>0</v>
      </c>
      <c r="G106" t="s">
        <v>123</v>
      </c>
      <c r="H106">
        <v>3600</v>
      </c>
      <c r="I106" t="s">
        <v>124</v>
      </c>
      <c r="J106" s="16">
        <v>79.099999999999994</v>
      </c>
      <c r="K106" t="s">
        <v>52</v>
      </c>
      <c r="L106">
        <v>5</v>
      </c>
      <c r="P106" t="s">
        <v>122</v>
      </c>
      <c r="Q106" t="s">
        <v>61</v>
      </c>
      <c r="S106" t="s">
        <v>136</v>
      </c>
      <c r="T106" t="s">
        <v>137</v>
      </c>
      <c r="U106">
        <f t="shared" si="7"/>
        <v>2.7777777777777781E-7</v>
      </c>
    </row>
    <row r="107" spans="1:21">
      <c r="A107">
        <v>2030</v>
      </c>
      <c r="B107" t="s">
        <v>143</v>
      </c>
      <c r="D107" t="s">
        <v>7</v>
      </c>
      <c r="E107" t="s">
        <v>122</v>
      </c>
      <c r="F107">
        <v>0</v>
      </c>
      <c r="G107" t="s">
        <v>123</v>
      </c>
      <c r="H107">
        <v>3600</v>
      </c>
      <c r="I107" t="s">
        <v>124</v>
      </c>
      <c r="J107" s="16">
        <v>74.400000000000006</v>
      </c>
      <c r="K107" t="s">
        <v>52</v>
      </c>
      <c r="L107">
        <v>5</v>
      </c>
      <c r="P107" t="s">
        <v>122</v>
      </c>
      <c r="Q107" t="s">
        <v>61</v>
      </c>
      <c r="S107" t="s">
        <v>136</v>
      </c>
      <c r="T107" t="s">
        <v>137</v>
      </c>
      <c r="U107">
        <f t="shared" si="7"/>
        <v>2.7777777777777781E-7</v>
      </c>
    </row>
    <row r="108" spans="1:21">
      <c r="A108">
        <v>2031</v>
      </c>
      <c r="B108" t="s">
        <v>143</v>
      </c>
      <c r="D108" t="s">
        <v>7</v>
      </c>
      <c r="E108" t="s">
        <v>122</v>
      </c>
      <c r="F108">
        <v>0</v>
      </c>
      <c r="G108" t="s">
        <v>123</v>
      </c>
      <c r="H108">
        <v>3600</v>
      </c>
      <c r="I108" t="s">
        <v>124</v>
      </c>
      <c r="J108" s="16">
        <v>71.3</v>
      </c>
      <c r="K108" t="s">
        <v>52</v>
      </c>
      <c r="L108">
        <v>5</v>
      </c>
      <c r="P108" t="s">
        <v>122</v>
      </c>
      <c r="Q108" t="s">
        <v>61</v>
      </c>
      <c r="S108" t="s">
        <v>136</v>
      </c>
      <c r="T108" t="s">
        <v>137</v>
      </c>
      <c r="U108">
        <f t="shared" si="7"/>
        <v>2.7777777777777781E-7</v>
      </c>
    </row>
    <row r="109" spans="1:21">
      <c r="A109">
        <v>2032</v>
      </c>
      <c r="B109" t="s">
        <v>143</v>
      </c>
      <c r="D109" t="s">
        <v>7</v>
      </c>
      <c r="E109" t="s">
        <v>122</v>
      </c>
      <c r="F109">
        <v>0</v>
      </c>
      <c r="G109" t="s">
        <v>123</v>
      </c>
      <c r="H109">
        <v>3600</v>
      </c>
      <c r="I109" t="s">
        <v>124</v>
      </c>
      <c r="J109" s="16">
        <v>68.3</v>
      </c>
      <c r="K109" t="s">
        <v>52</v>
      </c>
      <c r="L109">
        <v>5</v>
      </c>
      <c r="P109" t="s">
        <v>122</v>
      </c>
      <c r="Q109" t="s">
        <v>61</v>
      </c>
      <c r="S109" t="s">
        <v>136</v>
      </c>
      <c r="T109" t="s">
        <v>137</v>
      </c>
      <c r="U109">
        <f t="shared" si="7"/>
        <v>2.7777777777777781E-7</v>
      </c>
    </row>
    <row r="110" spans="1:21">
      <c r="A110">
        <v>2033</v>
      </c>
      <c r="B110" t="s">
        <v>143</v>
      </c>
      <c r="D110" t="s">
        <v>7</v>
      </c>
      <c r="E110" t="s">
        <v>122</v>
      </c>
      <c r="F110">
        <v>0</v>
      </c>
      <c r="G110" t="s">
        <v>123</v>
      </c>
      <c r="H110">
        <v>3600</v>
      </c>
      <c r="I110" t="s">
        <v>124</v>
      </c>
      <c r="J110" s="16">
        <v>65.2</v>
      </c>
      <c r="K110" t="s">
        <v>52</v>
      </c>
      <c r="L110">
        <v>5</v>
      </c>
      <c r="P110" t="s">
        <v>122</v>
      </c>
      <c r="Q110" t="s">
        <v>61</v>
      </c>
      <c r="S110" t="s">
        <v>136</v>
      </c>
      <c r="T110" t="s">
        <v>137</v>
      </c>
      <c r="U110">
        <f t="shared" si="7"/>
        <v>2.7777777777777781E-7</v>
      </c>
    </row>
    <row r="111" spans="1:21">
      <c r="A111">
        <v>2034</v>
      </c>
      <c r="B111" t="s">
        <v>143</v>
      </c>
      <c r="D111" t="s">
        <v>7</v>
      </c>
      <c r="E111" t="s">
        <v>122</v>
      </c>
      <c r="F111">
        <v>0</v>
      </c>
      <c r="G111" t="s">
        <v>123</v>
      </c>
      <c r="H111">
        <v>3600</v>
      </c>
      <c r="I111" t="s">
        <v>124</v>
      </c>
      <c r="J111" s="16">
        <v>62.1</v>
      </c>
      <c r="K111" t="s">
        <v>52</v>
      </c>
      <c r="L111">
        <v>5</v>
      </c>
      <c r="P111" t="s">
        <v>122</v>
      </c>
      <c r="Q111" t="s">
        <v>61</v>
      </c>
      <c r="S111" t="s">
        <v>136</v>
      </c>
      <c r="T111" t="s">
        <v>137</v>
      </c>
      <c r="U111">
        <f t="shared" si="7"/>
        <v>2.7777777777777781E-7</v>
      </c>
    </row>
    <row r="112" spans="1:21">
      <c r="A112">
        <v>2035</v>
      </c>
      <c r="B112" t="s">
        <v>143</v>
      </c>
      <c r="D112" t="s">
        <v>7</v>
      </c>
      <c r="E112" t="s">
        <v>122</v>
      </c>
      <c r="F112">
        <v>0</v>
      </c>
      <c r="G112" t="s">
        <v>123</v>
      </c>
      <c r="H112">
        <v>3600</v>
      </c>
      <c r="I112" t="s">
        <v>124</v>
      </c>
      <c r="J112" s="16">
        <v>59.1</v>
      </c>
      <c r="K112" t="s">
        <v>52</v>
      </c>
      <c r="L112">
        <v>5</v>
      </c>
      <c r="P112" t="s">
        <v>122</v>
      </c>
      <c r="Q112" t="s">
        <v>61</v>
      </c>
      <c r="S112" t="s">
        <v>136</v>
      </c>
      <c r="T112" t="s">
        <v>137</v>
      </c>
      <c r="U112">
        <f t="shared" si="7"/>
        <v>2.7777777777777781E-7</v>
      </c>
    </row>
    <row r="113" spans="1:21">
      <c r="A113">
        <v>2036</v>
      </c>
      <c r="B113" t="s">
        <v>143</v>
      </c>
      <c r="D113" t="s">
        <v>7</v>
      </c>
      <c r="E113" t="s">
        <v>122</v>
      </c>
      <c r="F113">
        <v>0</v>
      </c>
      <c r="G113" t="s">
        <v>123</v>
      </c>
      <c r="H113">
        <v>3600</v>
      </c>
      <c r="I113" t="s">
        <v>124</v>
      </c>
      <c r="J113" s="16">
        <v>57.8</v>
      </c>
      <c r="K113" t="s">
        <v>52</v>
      </c>
      <c r="L113">
        <v>5</v>
      </c>
      <c r="P113" t="s">
        <v>122</v>
      </c>
      <c r="Q113" t="s">
        <v>61</v>
      </c>
      <c r="S113" t="s">
        <v>136</v>
      </c>
      <c r="T113" t="s">
        <v>137</v>
      </c>
      <c r="U113">
        <f t="shared" si="7"/>
        <v>2.7777777777777781E-7</v>
      </c>
    </row>
    <row r="114" spans="1:21">
      <c r="A114">
        <v>2037</v>
      </c>
      <c r="B114" t="s">
        <v>143</v>
      </c>
      <c r="D114" t="s">
        <v>7</v>
      </c>
      <c r="E114" t="s">
        <v>122</v>
      </c>
      <c r="F114">
        <v>0</v>
      </c>
      <c r="G114" t="s">
        <v>123</v>
      </c>
      <c r="H114">
        <v>3600</v>
      </c>
      <c r="I114" t="s">
        <v>124</v>
      </c>
      <c r="J114" s="16">
        <v>56.6</v>
      </c>
      <c r="K114" t="s">
        <v>52</v>
      </c>
      <c r="L114">
        <v>5</v>
      </c>
      <c r="P114" t="s">
        <v>122</v>
      </c>
      <c r="Q114" t="s">
        <v>61</v>
      </c>
      <c r="S114" t="s">
        <v>136</v>
      </c>
      <c r="T114" t="s">
        <v>137</v>
      </c>
      <c r="U114">
        <f t="shared" si="7"/>
        <v>2.7777777777777781E-7</v>
      </c>
    </row>
    <row r="115" spans="1:21">
      <c r="A115">
        <v>2038</v>
      </c>
      <c r="B115" t="s">
        <v>143</v>
      </c>
      <c r="D115" t="s">
        <v>7</v>
      </c>
      <c r="E115" t="s">
        <v>122</v>
      </c>
      <c r="F115">
        <v>0</v>
      </c>
      <c r="G115" t="s">
        <v>123</v>
      </c>
      <c r="H115">
        <v>3600</v>
      </c>
      <c r="I115" t="s">
        <v>124</v>
      </c>
      <c r="J115" s="16">
        <v>55.4</v>
      </c>
      <c r="K115" t="s">
        <v>52</v>
      </c>
      <c r="L115">
        <v>5</v>
      </c>
      <c r="P115" t="s">
        <v>122</v>
      </c>
      <c r="Q115" t="s">
        <v>61</v>
      </c>
      <c r="S115" t="s">
        <v>136</v>
      </c>
      <c r="T115" t="s">
        <v>137</v>
      </c>
      <c r="U115">
        <f t="shared" si="7"/>
        <v>2.7777777777777781E-7</v>
      </c>
    </row>
    <row r="116" spans="1:21">
      <c r="A116">
        <v>2039</v>
      </c>
      <c r="B116" t="s">
        <v>143</v>
      </c>
      <c r="D116" t="s">
        <v>7</v>
      </c>
      <c r="E116" t="s">
        <v>122</v>
      </c>
      <c r="F116">
        <v>0</v>
      </c>
      <c r="G116" t="s">
        <v>123</v>
      </c>
      <c r="H116">
        <v>3600</v>
      </c>
      <c r="I116" t="s">
        <v>124</v>
      </c>
      <c r="J116" s="16">
        <v>54.2</v>
      </c>
      <c r="K116" t="s">
        <v>52</v>
      </c>
      <c r="L116">
        <v>5</v>
      </c>
      <c r="P116" t="s">
        <v>122</v>
      </c>
      <c r="Q116" t="s">
        <v>61</v>
      </c>
      <c r="S116" t="s">
        <v>136</v>
      </c>
      <c r="T116" t="s">
        <v>137</v>
      </c>
      <c r="U116">
        <f t="shared" si="7"/>
        <v>2.7777777777777781E-7</v>
      </c>
    </row>
    <row r="117" spans="1:21">
      <c r="A117">
        <v>2040</v>
      </c>
      <c r="B117" t="s">
        <v>143</v>
      </c>
      <c r="D117" t="s">
        <v>7</v>
      </c>
      <c r="E117" t="s">
        <v>122</v>
      </c>
      <c r="F117">
        <v>0</v>
      </c>
      <c r="G117" t="s">
        <v>123</v>
      </c>
      <c r="H117">
        <v>3600</v>
      </c>
      <c r="I117" t="s">
        <v>124</v>
      </c>
      <c r="J117" s="16">
        <v>53</v>
      </c>
      <c r="K117" t="s">
        <v>52</v>
      </c>
      <c r="L117">
        <v>5</v>
      </c>
      <c r="P117" t="s">
        <v>122</v>
      </c>
      <c r="Q117" t="s">
        <v>61</v>
      </c>
      <c r="S117" t="s">
        <v>136</v>
      </c>
      <c r="T117" t="s">
        <v>137</v>
      </c>
      <c r="U117">
        <f t="shared" si="7"/>
        <v>2.7777777777777781E-7</v>
      </c>
    </row>
    <row r="118" spans="1:21">
      <c r="A118">
        <v>2041</v>
      </c>
      <c r="B118" t="s">
        <v>143</v>
      </c>
      <c r="D118" t="s">
        <v>7</v>
      </c>
      <c r="E118" t="s">
        <v>122</v>
      </c>
      <c r="F118">
        <v>0</v>
      </c>
      <c r="G118" t="s">
        <v>123</v>
      </c>
      <c r="H118">
        <v>3600</v>
      </c>
      <c r="I118" t="s">
        <v>124</v>
      </c>
      <c r="J118" s="16">
        <v>51.8</v>
      </c>
      <c r="K118" t="s">
        <v>52</v>
      </c>
      <c r="L118">
        <v>5</v>
      </c>
      <c r="P118" t="s">
        <v>122</v>
      </c>
      <c r="Q118" t="s">
        <v>61</v>
      </c>
      <c r="S118" t="s">
        <v>136</v>
      </c>
      <c r="T118" t="s">
        <v>137</v>
      </c>
      <c r="U118">
        <f t="shared" si="7"/>
        <v>2.7777777777777781E-7</v>
      </c>
    </row>
    <row r="119" spans="1:21">
      <c r="A119">
        <v>2042</v>
      </c>
      <c r="B119" t="s">
        <v>143</v>
      </c>
      <c r="D119" t="s">
        <v>7</v>
      </c>
      <c r="E119" t="s">
        <v>122</v>
      </c>
      <c r="F119">
        <v>0</v>
      </c>
      <c r="G119" t="s">
        <v>123</v>
      </c>
      <c r="H119">
        <v>3600</v>
      </c>
      <c r="I119" t="s">
        <v>124</v>
      </c>
      <c r="J119" s="16">
        <v>50.6</v>
      </c>
      <c r="K119" t="s">
        <v>52</v>
      </c>
      <c r="L119">
        <v>5</v>
      </c>
      <c r="P119" t="s">
        <v>122</v>
      </c>
      <c r="Q119" t="s">
        <v>61</v>
      </c>
      <c r="S119" t="s">
        <v>136</v>
      </c>
      <c r="T119" t="s">
        <v>137</v>
      </c>
      <c r="U119">
        <f t="shared" si="7"/>
        <v>2.7777777777777781E-7</v>
      </c>
    </row>
    <row r="120" spans="1:21">
      <c r="A120">
        <v>2043</v>
      </c>
      <c r="B120" t="s">
        <v>143</v>
      </c>
      <c r="D120" t="s">
        <v>7</v>
      </c>
      <c r="E120" t="s">
        <v>122</v>
      </c>
      <c r="F120">
        <v>0</v>
      </c>
      <c r="G120" t="s">
        <v>123</v>
      </c>
      <c r="H120">
        <v>3600</v>
      </c>
      <c r="I120" t="s">
        <v>124</v>
      </c>
      <c r="J120" s="16">
        <v>49.5</v>
      </c>
      <c r="K120" t="s">
        <v>52</v>
      </c>
      <c r="L120">
        <v>5</v>
      </c>
      <c r="P120" t="s">
        <v>122</v>
      </c>
      <c r="Q120" t="s">
        <v>61</v>
      </c>
      <c r="S120" t="s">
        <v>136</v>
      </c>
      <c r="T120" t="s">
        <v>137</v>
      </c>
      <c r="U120">
        <f t="shared" si="7"/>
        <v>2.7777777777777781E-7</v>
      </c>
    </row>
    <row r="121" spans="1:21">
      <c r="A121">
        <v>2044</v>
      </c>
      <c r="B121" t="s">
        <v>143</v>
      </c>
      <c r="D121" t="s">
        <v>7</v>
      </c>
      <c r="E121" t="s">
        <v>122</v>
      </c>
      <c r="F121">
        <v>0</v>
      </c>
      <c r="G121" t="s">
        <v>123</v>
      </c>
      <c r="H121">
        <v>3600</v>
      </c>
      <c r="I121" t="s">
        <v>124</v>
      </c>
      <c r="J121" s="16">
        <v>48.3</v>
      </c>
      <c r="K121" t="s">
        <v>52</v>
      </c>
      <c r="L121">
        <v>5</v>
      </c>
      <c r="P121" t="s">
        <v>122</v>
      </c>
      <c r="Q121" t="s">
        <v>61</v>
      </c>
      <c r="S121" t="s">
        <v>136</v>
      </c>
      <c r="T121" t="s">
        <v>137</v>
      </c>
      <c r="U121">
        <f t="shared" si="7"/>
        <v>2.7777777777777781E-7</v>
      </c>
    </row>
    <row r="122" spans="1:21">
      <c r="A122">
        <v>2045</v>
      </c>
      <c r="B122" t="s">
        <v>143</v>
      </c>
      <c r="D122" t="s">
        <v>7</v>
      </c>
      <c r="E122" t="s">
        <v>122</v>
      </c>
      <c r="F122">
        <v>0</v>
      </c>
      <c r="G122" t="s">
        <v>123</v>
      </c>
      <c r="H122">
        <v>3600</v>
      </c>
      <c r="I122" t="s">
        <v>124</v>
      </c>
      <c r="J122" s="16">
        <v>16.5</v>
      </c>
      <c r="K122" t="s">
        <v>52</v>
      </c>
      <c r="L122">
        <v>5</v>
      </c>
      <c r="P122" t="s">
        <v>122</v>
      </c>
      <c r="Q122" t="s">
        <v>61</v>
      </c>
      <c r="S122" t="s">
        <v>136</v>
      </c>
      <c r="T122" t="s">
        <v>137</v>
      </c>
      <c r="U122">
        <f t="shared" si="7"/>
        <v>2.7777777777777781E-7</v>
      </c>
    </row>
    <row r="123" spans="1:21">
      <c r="A123">
        <v>2022</v>
      </c>
      <c r="B123" t="s">
        <v>144</v>
      </c>
      <c r="D123" t="s">
        <v>13</v>
      </c>
      <c r="E123" t="s">
        <v>13</v>
      </c>
      <c r="F123">
        <v>1001</v>
      </c>
      <c r="G123" t="s">
        <v>42</v>
      </c>
      <c r="H123">
        <v>1</v>
      </c>
      <c r="I123" t="s">
        <v>43</v>
      </c>
      <c r="J123">
        <f>-1000000</f>
        <v>-1000000</v>
      </c>
      <c r="K123" t="s">
        <v>44</v>
      </c>
      <c r="L123">
        <v>1</v>
      </c>
      <c r="M123" t="s">
        <v>45</v>
      </c>
      <c r="P123" t="s">
        <v>144</v>
      </c>
      <c r="Q123" t="s">
        <v>47</v>
      </c>
      <c r="S123" t="s">
        <v>103</v>
      </c>
      <c r="T123" t="s">
        <v>48</v>
      </c>
      <c r="U123">
        <f>1/1000000</f>
        <v>9.9999999999999995E-7</v>
      </c>
    </row>
    <row r="124" spans="1:21">
      <c r="A124">
        <v>2022</v>
      </c>
      <c r="B124" t="s">
        <v>145</v>
      </c>
      <c r="D124" t="s">
        <v>10</v>
      </c>
      <c r="E124" t="s">
        <v>117</v>
      </c>
      <c r="F124">
        <v>11.4</v>
      </c>
      <c r="G124" t="s">
        <v>72</v>
      </c>
      <c r="H124">
        <v>1055</v>
      </c>
      <c r="I124" t="s">
        <v>73</v>
      </c>
      <c r="J124">
        <v>45</v>
      </c>
      <c r="K124" t="s">
        <v>52</v>
      </c>
      <c r="L124">
        <v>0.9</v>
      </c>
      <c r="N124">
        <v>3.6999999999999998E-2</v>
      </c>
      <c r="O124" t="s">
        <v>54</v>
      </c>
      <c r="P124" t="s">
        <v>146</v>
      </c>
      <c r="Q124" t="s">
        <v>61</v>
      </c>
      <c r="S124" t="s">
        <v>147</v>
      </c>
      <c r="T124" t="s">
        <v>77</v>
      </c>
      <c r="U124">
        <f>1/134.47/1000000</f>
        <v>7.436602959767978E-9</v>
      </c>
    </row>
    <row r="125" spans="1:21">
      <c r="A125">
        <v>2022</v>
      </c>
      <c r="B125" t="s">
        <v>148</v>
      </c>
      <c r="D125" t="s">
        <v>13</v>
      </c>
      <c r="E125" t="s">
        <v>13</v>
      </c>
      <c r="F125">
        <v>1001</v>
      </c>
      <c r="G125" t="s">
        <v>42</v>
      </c>
      <c r="H125">
        <v>1</v>
      </c>
      <c r="I125" t="s">
        <v>43</v>
      </c>
      <c r="J125">
        <f>-1000000</f>
        <v>-1000000</v>
      </c>
      <c r="K125" t="s">
        <v>44</v>
      </c>
      <c r="L125">
        <v>1</v>
      </c>
      <c r="M125" t="s">
        <v>45</v>
      </c>
      <c r="P125" t="s">
        <v>149</v>
      </c>
      <c r="Q125" t="s">
        <v>47</v>
      </c>
      <c r="S125" t="s">
        <v>149</v>
      </c>
      <c r="T125" t="s">
        <v>48</v>
      </c>
      <c r="U125">
        <f>1/1000000</f>
        <v>9.9999999999999995E-7</v>
      </c>
    </row>
    <row r="126" spans="1:21">
      <c r="A126">
        <v>2022</v>
      </c>
      <c r="B126" t="s">
        <v>150</v>
      </c>
      <c r="D126" t="s">
        <v>8</v>
      </c>
      <c r="E126" t="s">
        <v>71</v>
      </c>
      <c r="F126">
        <v>51.2</v>
      </c>
      <c r="G126" t="s">
        <v>72</v>
      </c>
      <c r="H126">
        <v>865.1</v>
      </c>
      <c r="I126" t="s">
        <v>73</v>
      </c>
      <c r="J126">
        <v>117.67</v>
      </c>
      <c r="K126" t="s">
        <v>52</v>
      </c>
      <c r="L126">
        <v>2.5</v>
      </c>
      <c r="P126" t="s">
        <v>114</v>
      </c>
      <c r="Q126" t="s">
        <v>70</v>
      </c>
      <c r="S126" t="s">
        <v>151</v>
      </c>
      <c r="T126" t="s">
        <v>116</v>
      </c>
      <c r="U126">
        <f>1/120/1000000</f>
        <v>8.3333333333333335E-9</v>
      </c>
    </row>
    <row r="127" spans="1:21">
      <c r="A127">
        <v>2022</v>
      </c>
      <c r="B127" t="s">
        <v>150</v>
      </c>
      <c r="D127" t="s">
        <v>8</v>
      </c>
      <c r="E127" t="s">
        <v>117</v>
      </c>
      <c r="F127">
        <v>51.2</v>
      </c>
      <c r="G127" t="s">
        <v>72</v>
      </c>
      <c r="H127">
        <v>865.1</v>
      </c>
      <c r="I127" t="s">
        <v>73</v>
      </c>
      <c r="J127">
        <v>99</v>
      </c>
      <c r="K127" t="s">
        <v>52</v>
      </c>
      <c r="L127">
        <v>2.5</v>
      </c>
      <c r="M127" t="s">
        <v>118</v>
      </c>
      <c r="N127" s="20">
        <v>8.3300000000000006E-3</v>
      </c>
      <c r="O127" t="s">
        <v>54</v>
      </c>
      <c r="P127" t="s">
        <v>119</v>
      </c>
      <c r="Q127" t="s">
        <v>70</v>
      </c>
      <c r="S127" t="s">
        <v>152</v>
      </c>
      <c r="T127" t="s">
        <v>116</v>
      </c>
      <c r="U127">
        <f>1/120/1000000</f>
        <v>8.3333333333333335E-9</v>
      </c>
    </row>
    <row r="128" spans="1:21">
      <c r="A128">
        <v>2022</v>
      </c>
      <c r="B128" t="s">
        <v>150</v>
      </c>
      <c r="D128" t="s">
        <v>8</v>
      </c>
      <c r="E128" t="s">
        <v>122</v>
      </c>
      <c r="F128">
        <v>86</v>
      </c>
      <c r="G128" t="s">
        <v>123</v>
      </c>
      <c r="H128">
        <v>2066.4</v>
      </c>
      <c r="I128" t="s">
        <v>124</v>
      </c>
      <c r="J128">
        <v>164.46</v>
      </c>
      <c r="K128" t="s">
        <v>52</v>
      </c>
      <c r="L128">
        <v>2.5</v>
      </c>
      <c r="P128" t="s">
        <v>125</v>
      </c>
      <c r="Q128" t="s">
        <v>70</v>
      </c>
      <c r="S128" t="s">
        <v>153</v>
      </c>
      <c r="T128" t="s">
        <v>116</v>
      </c>
      <c r="U128">
        <f>1/120/1000000</f>
        <v>8.3333333333333335E-9</v>
      </c>
    </row>
    <row r="129" spans="1:21">
      <c r="A129">
        <v>2022</v>
      </c>
      <c r="B129" t="s">
        <v>154</v>
      </c>
      <c r="D129" t="s">
        <v>8</v>
      </c>
      <c r="E129" t="s">
        <v>122</v>
      </c>
      <c r="F129">
        <v>137</v>
      </c>
      <c r="G129" t="s">
        <v>123</v>
      </c>
      <c r="H129">
        <v>2066.4</v>
      </c>
      <c r="I129" t="s">
        <v>124</v>
      </c>
      <c r="J129">
        <v>10.51</v>
      </c>
      <c r="K129" t="s">
        <v>52</v>
      </c>
      <c r="L129">
        <v>2.5</v>
      </c>
      <c r="M129" t="s">
        <v>118</v>
      </c>
      <c r="N129">
        <v>2.5000000000000001E-2</v>
      </c>
      <c r="O129" t="s">
        <v>54</v>
      </c>
      <c r="P129" t="s">
        <v>128</v>
      </c>
      <c r="Q129" t="s">
        <v>70</v>
      </c>
      <c r="S129" t="s">
        <v>155</v>
      </c>
      <c r="T129" t="s">
        <v>116</v>
      </c>
      <c r="U129">
        <f>1/120/1000000</f>
        <v>8.3333333333333335E-9</v>
      </c>
    </row>
    <row r="130" spans="1:21">
      <c r="A130">
        <v>2022</v>
      </c>
      <c r="B130" t="s">
        <v>156</v>
      </c>
      <c r="D130" t="s">
        <v>8</v>
      </c>
      <c r="E130" t="s">
        <v>78</v>
      </c>
      <c r="F130">
        <v>51.2</v>
      </c>
      <c r="G130" t="s">
        <v>72</v>
      </c>
      <c r="H130">
        <v>865.1</v>
      </c>
      <c r="I130" t="s">
        <v>73</v>
      </c>
      <c r="J130">
        <v>-353</v>
      </c>
      <c r="K130" t="s">
        <v>52</v>
      </c>
      <c r="L130">
        <v>2.5</v>
      </c>
      <c r="M130" t="s">
        <v>118</v>
      </c>
      <c r="N130" s="20">
        <v>2.5000000000000001E-2</v>
      </c>
      <c r="O130" t="s">
        <v>54</v>
      </c>
      <c r="P130" t="s">
        <v>131</v>
      </c>
      <c r="Q130" t="s">
        <v>70</v>
      </c>
      <c r="S130" t="s">
        <v>157</v>
      </c>
      <c r="T130" t="s">
        <v>116</v>
      </c>
      <c r="U130">
        <v>8.3333333333333335E-9</v>
      </c>
    </row>
    <row r="131" spans="1:21">
      <c r="A131">
        <v>2022</v>
      </c>
      <c r="B131" t="s">
        <v>156</v>
      </c>
      <c r="C131" t="s">
        <v>133</v>
      </c>
      <c r="D131" t="s">
        <v>8</v>
      </c>
      <c r="E131" s="33" t="s">
        <v>82</v>
      </c>
      <c r="F131">
        <v>51.2</v>
      </c>
      <c r="G131" t="s">
        <v>72</v>
      </c>
      <c r="H131">
        <v>865.1</v>
      </c>
      <c r="I131" t="s">
        <v>73</v>
      </c>
      <c r="J131">
        <v>-353</v>
      </c>
      <c r="K131" t="s">
        <v>52</v>
      </c>
      <c r="L131">
        <v>2.5</v>
      </c>
      <c r="M131" t="s">
        <v>118</v>
      </c>
      <c r="N131" s="20">
        <v>2.5000000000000001E-2</v>
      </c>
      <c r="O131" t="s">
        <v>54</v>
      </c>
      <c r="P131" t="s">
        <v>131</v>
      </c>
      <c r="Q131" t="s">
        <v>70</v>
      </c>
      <c r="S131" t="s">
        <v>157</v>
      </c>
      <c r="T131" t="s">
        <v>116</v>
      </c>
      <c r="U131">
        <f>1/120/1000000</f>
        <v>8.3333333333333335E-9</v>
      </c>
    </row>
    <row r="132" spans="1:21">
      <c r="A132">
        <v>2022</v>
      </c>
      <c r="B132" t="s">
        <v>158</v>
      </c>
      <c r="D132" t="s">
        <v>6</v>
      </c>
      <c r="E132" s="33" t="s">
        <v>122</v>
      </c>
      <c r="F132">
        <v>18</v>
      </c>
      <c r="G132" t="s">
        <v>123</v>
      </c>
      <c r="H132">
        <v>3600</v>
      </c>
      <c r="I132" t="s">
        <v>124</v>
      </c>
      <c r="J132">
        <v>0</v>
      </c>
      <c r="K132" t="s">
        <v>52</v>
      </c>
      <c r="L132">
        <v>3.4</v>
      </c>
      <c r="M132" t="s">
        <v>135</v>
      </c>
      <c r="N132">
        <v>5.0000000000000001E-3</v>
      </c>
      <c r="O132" t="s">
        <v>54</v>
      </c>
      <c r="P132" t="s">
        <v>122</v>
      </c>
      <c r="Q132" t="s">
        <v>70</v>
      </c>
      <c r="S132" t="s">
        <v>159</v>
      </c>
      <c r="T132" t="s">
        <v>137</v>
      </c>
      <c r="U132">
        <f>1/3.6/1000000</f>
        <v>2.7777777777777781E-7</v>
      </c>
    </row>
    <row r="133" spans="1:21">
      <c r="A133">
        <v>2022</v>
      </c>
      <c r="B133" t="s">
        <v>160</v>
      </c>
      <c r="D133" t="s">
        <v>6</v>
      </c>
      <c r="E133" s="33" t="s">
        <v>139</v>
      </c>
      <c r="F133">
        <v>0</v>
      </c>
      <c r="G133" t="s">
        <v>72</v>
      </c>
      <c r="H133">
        <v>601.34999999999991</v>
      </c>
      <c r="I133" t="s">
        <v>73</v>
      </c>
      <c r="J133">
        <v>-440</v>
      </c>
      <c r="K133" t="s">
        <v>52</v>
      </c>
      <c r="L133">
        <v>3.4</v>
      </c>
      <c r="P133" t="s">
        <v>140</v>
      </c>
      <c r="Q133" t="s">
        <v>70</v>
      </c>
      <c r="S133" t="s">
        <v>161</v>
      </c>
      <c r="T133" t="s">
        <v>137</v>
      </c>
      <c r="U133">
        <v>2.7777777777777781E-7</v>
      </c>
    </row>
    <row r="134" spans="1:21">
      <c r="A134">
        <v>2022</v>
      </c>
      <c r="B134" t="s">
        <v>160</v>
      </c>
      <c r="D134" t="s">
        <v>6</v>
      </c>
      <c r="E134" s="33" t="s">
        <v>142</v>
      </c>
      <c r="F134">
        <v>0</v>
      </c>
      <c r="G134" t="s">
        <v>72</v>
      </c>
      <c r="H134">
        <v>601.34999999999991</v>
      </c>
      <c r="I134" t="s">
        <v>73</v>
      </c>
      <c r="J134">
        <v>-440</v>
      </c>
      <c r="K134" t="s">
        <v>52</v>
      </c>
      <c r="L134">
        <v>3.4</v>
      </c>
      <c r="P134" t="s">
        <v>140</v>
      </c>
      <c r="Q134" t="s">
        <v>70</v>
      </c>
      <c r="S134" t="s">
        <v>161</v>
      </c>
      <c r="T134" t="s">
        <v>137</v>
      </c>
      <c r="U134">
        <f t="shared" ref="U134" si="8">1/3.6/1000000</f>
        <v>2.7777777777777781E-7</v>
      </c>
    </row>
    <row r="135" spans="1:21">
      <c r="A135">
        <v>2022</v>
      </c>
      <c r="B135" t="s">
        <v>162</v>
      </c>
      <c r="D135" t="s">
        <v>6</v>
      </c>
      <c r="E135" t="s">
        <v>122</v>
      </c>
      <c r="F135">
        <v>0</v>
      </c>
      <c r="G135" t="s">
        <v>123</v>
      </c>
      <c r="H135">
        <v>3600</v>
      </c>
      <c r="I135" t="s">
        <v>124</v>
      </c>
      <c r="J135">
        <v>76.73</v>
      </c>
      <c r="K135" t="s">
        <v>52</v>
      </c>
      <c r="L135">
        <v>3.4</v>
      </c>
      <c r="P135" t="s">
        <v>122</v>
      </c>
      <c r="Q135" t="s">
        <v>70</v>
      </c>
      <c r="S135" t="s">
        <v>159</v>
      </c>
      <c r="T135" t="s">
        <v>137</v>
      </c>
      <c r="U135">
        <f>1/3.6/1000000</f>
        <v>2.7777777777777781E-7</v>
      </c>
    </row>
    <row r="136" spans="1:21">
      <c r="A136">
        <v>2023</v>
      </c>
      <c r="B136" t="s">
        <v>162</v>
      </c>
      <c r="D136" t="s">
        <v>6</v>
      </c>
      <c r="E136" t="s">
        <v>122</v>
      </c>
      <c r="F136">
        <v>0</v>
      </c>
      <c r="G136" t="s">
        <v>123</v>
      </c>
      <c r="H136">
        <v>3600</v>
      </c>
      <c r="I136" t="s">
        <v>124</v>
      </c>
      <c r="J136" s="16">
        <v>81</v>
      </c>
      <c r="K136" t="s">
        <v>52</v>
      </c>
      <c r="L136">
        <v>3.4</v>
      </c>
      <c r="P136" t="s">
        <v>122</v>
      </c>
      <c r="Q136" t="s">
        <v>70</v>
      </c>
      <c r="S136" t="s">
        <v>159</v>
      </c>
      <c r="T136" t="s">
        <v>137</v>
      </c>
      <c r="U136">
        <f t="shared" ref="U136:U158" si="9">1/3.6/1000000</f>
        <v>2.7777777777777781E-7</v>
      </c>
    </row>
    <row r="137" spans="1:21">
      <c r="A137">
        <v>2024</v>
      </c>
      <c r="B137" t="s">
        <v>162</v>
      </c>
      <c r="D137" t="s">
        <v>6</v>
      </c>
      <c r="E137" t="s">
        <v>122</v>
      </c>
      <c r="F137">
        <v>0</v>
      </c>
      <c r="G137" t="s">
        <v>123</v>
      </c>
      <c r="H137">
        <v>3600</v>
      </c>
      <c r="I137" t="s">
        <v>124</v>
      </c>
      <c r="J137" s="16">
        <v>84.7</v>
      </c>
      <c r="K137" t="s">
        <v>52</v>
      </c>
      <c r="L137">
        <v>3.4</v>
      </c>
      <c r="P137" t="s">
        <v>122</v>
      </c>
      <c r="Q137" t="s">
        <v>70</v>
      </c>
      <c r="S137" t="s">
        <v>159</v>
      </c>
      <c r="T137" t="s">
        <v>137</v>
      </c>
      <c r="U137">
        <f t="shared" si="9"/>
        <v>2.7777777777777781E-7</v>
      </c>
    </row>
    <row r="138" spans="1:21">
      <c r="A138">
        <v>2025</v>
      </c>
      <c r="B138" t="s">
        <v>162</v>
      </c>
      <c r="D138" t="s">
        <v>6</v>
      </c>
      <c r="E138" t="s">
        <v>122</v>
      </c>
      <c r="F138">
        <v>0</v>
      </c>
      <c r="G138" t="s">
        <v>123</v>
      </c>
      <c r="H138">
        <v>3600</v>
      </c>
      <c r="I138" t="s">
        <v>124</v>
      </c>
      <c r="J138" s="16">
        <v>88.4</v>
      </c>
      <c r="K138" t="s">
        <v>52</v>
      </c>
      <c r="L138">
        <v>3.4</v>
      </c>
      <c r="P138" t="s">
        <v>122</v>
      </c>
      <c r="Q138" t="s">
        <v>70</v>
      </c>
      <c r="S138" t="s">
        <v>159</v>
      </c>
      <c r="T138" t="s">
        <v>137</v>
      </c>
      <c r="U138">
        <f t="shared" si="9"/>
        <v>2.7777777777777781E-7</v>
      </c>
    </row>
    <row r="139" spans="1:21">
      <c r="A139">
        <v>2026</v>
      </c>
      <c r="B139" t="s">
        <v>162</v>
      </c>
      <c r="D139" t="s">
        <v>6</v>
      </c>
      <c r="E139" t="s">
        <v>122</v>
      </c>
      <c r="F139">
        <v>0</v>
      </c>
      <c r="G139" t="s">
        <v>123</v>
      </c>
      <c r="H139">
        <v>3600</v>
      </c>
      <c r="I139" t="s">
        <v>124</v>
      </c>
      <c r="J139" s="16">
        <v>86.9</v>
      </c>
      <c r="K139" t="s">
        <v>52</v>
      </c>
      <c r="L139">
        <v>3.4</v>
      </c>
      <c r="P139" t="s">
        <v>122</v>
      </c>
      <c r="Q139" t="s">
        <v>70</v>
      </c>
      <c r="S139" t="s">
        <v>159</v>
      </c>
      <c r="T139" t="s">
        <v>137</v>
      </c>
      <c r="U139">
        <f t="shared" si="9"/>
        <v>2.7777777777777781E-7</v>
      </c>
    </row>
    <row r="140" spans="1:21">
      <c r="A140">
        <v>2027</v>
      </c>
      <c r="B140" t="s">
        <v>162</v>
      </c>
      <c r="D140" t="s">
        <v>6</v>
      </c>
      <c r="E140" t="s">
        <v>122</v>
      </c>
      <c r="F140">
        <v>0</v>
      </c>
      <c r="G140" t="s">
        <v>123</v>
      </c>
      <c r="H140">
        <v>3600</v>
      </c>
      <c r="I140" t="s">
        <v>124</v>
      </c>
      <c r="J140" s="16">
        <v>85.4</v>
      </c>
      <c r="K140" t="s">
        <v>52</v>
      </c>
      <c r="L140">
        <v>3.4</v>
      </c>
      <c r="P140" t="s">
        <v>122</v>
      </c>
      <c r="Q140" t="s">
        <v>70</v>
      </c>
      <c r="S140" t="s">
        <v>159</v>
      </c>
      <c r="T140" t="s">
        <v>137</v>
      </c>
      <c r="U140">
        <f t="shared" si="9"/>
        <v>2.7777777777777781E-7</v>
      </c>
    </row>
    <row r="141" spans="1:21">
      <c r="A141">
        <v>2028</v>
      </c>
      <c r="B141" t="s">
        <v>162</v>
      </c>
      <c r="D141" t="s">
        <v>6</v>
      </c>
      <c r="E141" t="s">
        <v>122</v>
      </c>
      <c r="F141">
        <v>0</v>
      </c>
      <c r="G141" t="s">
        <v>123</v>
      </c>
      <c r="H141">
        <v>3600</v>
      </c>
      <c r="I141" t="s">
        <v>124</v>
      </c>
      <c r="J141" s="16">
        <v>83.8</v>
      </c>
      <c r="K141" t="s">
        <v>52</v>
      </c>
      <c r="L141">
        <v>3.4</v>
      </c>
      <c r="P141" t="s">
        <v>122</v>
      </c>
      <c r="Q141" t="s">
        <v>70</v>
      </c>
      <c r="S141" t="s">
        <v>159</v>
      </c>
      <c r="T141" t="s">
        <v>137</v>
      </c>
      <c r="U141">
        <f t="shared" si="9"/>
        <v>2.7777777777777781E-7</v>
      </c>
    </row>
    <row r="142" spans="1:21">
      <c r="A142">
        <v>2029</v>
      </c>
      <c r="B142" t="s">
        <v>162</v>
      </c>
      <c r="D142" t="s">
        <v>6</v>
      </c>
      <c r="E142" t="s">
        <v>122</v>
      </c>
      <c r="F142">
        <v>0</v>
      </c>
      <c r="G142" t="s">
        <v>123</v>
      </c>
      <c r="H142">
        <v>3600</v>
      </c>
      <c r="I142" t="s">
        <v>124</v>
      </c>
      <c r="J142" s="16">
        <v>79.099999999999994</v>
      </c>
      <c r="K142" t="s">
        <v>52</v>
      </c>
      <c r="L142">
        <v>3.4</v>
      </c>
      <c r="P142" t="s">
        <v>122</v>
      </c>
      <c r="Q142" t="s">
        <v>70</v>
      </c>
      <c r="S142" t="s">
        <v>159</v>
      </c>
      <c r="T142" t="s">
        <v>137</v>
      </c>
      <c r="U142">
        <f t="shared" si="9"/>
        <v>2.7777777777777781E-7</v>
      </c>
    </row>
    <row r="143" spans="1:21">
      <c r="A143">
        <v>2030</v>
      </c>
      <c r="B143" t="s">
        <v>162</v>
      </c>
      <c r="D143" t="s">
        <v>6</v>
      </c>
      <c r="E143" t="s">
        <v>122</v>
      </c>
      <c r="F143">
        <v>0</v>
      </c>
      <c r="G143" t="s">
        <v>123</v>
      </c>
      <c r="H143">
        <v>3600</v>
      </c>
      <c r="I143" t="s">
        <v>124</v>
      </c>
      <c r="J143" s="16">
        <v>74.400000000000006</v>
      </c>
      <c r="K143" t="s">
        <v>52</v>
      </c>
      <c r="L143">
        <v>3.4</v>
      </c>
      <c r="P143" t="s">
        <v>122</v>
      </c>
      <c r="Q143" t="s">
        <v>70</v>
      </c>
      <c r="S143" t="s">
        <v>159</v>
      </c>
      <c r="T143" t="s">
        <v>137</v>
      </c>
      <c r="U143">
        <f t="shared" si="9"/>
        <v>2.7777777777777781E-7</v>
      </c>
    </row>
    <row r="144" spans="1:21">
      <c r="A144">
        <v>2031</v>
      </c>
      <c r="B144" t="s">
        <v>162</v>
      </c>
      <c r="D144" t="s">
        <v>6</v>
      </c>
      <c r="E144" t="s">
        <v>122</v>
      </c>
      <c r="F144">
        <v>0</v>
      </c>
      <c r="G144" t="s">
        <v>123</v>
      </c>
      <c r="H144">
        <v>3600</v>
      </c>
      <c r="I144" t="s">
        <v>124</v>
      </c>
      <c r="J144" s="16">
        <v>71.3</v>
      </c>
      <c r="K144" t="s">
        <v>52</v>
      </c>
      <c r="L144">
        <v>3.4</v>
      </c>
      <c r="P144" t="s">
        <v>122</v>
      </c>
      <c r="Q144" t="s">
        <v>70</v>
      </c>
      <c r="S144" t="s">
        <v>159</v>
      </c>
      <c r="T144" t="s">
        <v>137</v>
      </c>
      <c r="U144">
        <f t="shared" si="9"/>
        <v>2.7777777777777781E-7</v>
      </c>
    </row>
    <row r="145" spans="1:21">
      <c r="A145">
        <v>2032</v>
      </c>
      <c r="B145" t="s">
        <v>162</v>
      </c>
      <c r="D145" t="s">
        <v>6</v>
      </c>
      <c r="E145" t="s">
        <v>122</v>
      </c>
      <c r="F145">
        <v>0</v>
      </c>
      <c r="G145" t="s">
        <v>123</v>
      </c>
      <c r="H145">
        <v>3600</v>
      </c>
      <c r="I145" t="s">
        <v>124</v>
      </c>
      <c r="J145" s="16">
        <v>68.3</v>
      </c>
      <c r="K145" t="s">
        <v>52</v>
      </c>
      <c r="L145">
        <v>3.4</v>
      </c>
      <c r="P145" t="s">
        <v>122</v>
      </c>
      <c r="Q145" t="s">
        <v>70</v>
      </c>
      <c r="S145" t="s">
        <v>159</v>
      </c>
      <c r="T145" t="s">
        <v>137</v>
      </c>
      <c r="U145">
        <f t="shared" si="9"/>
        <v>2.7777777777777781E-7</v>
      </c>
    </row>
    <row r="146" spans="1:21">
      <c r="A146">
        <v>2033</v>
      </c>
      <c r="B146" t="s">
        <v>162</v>
      </c>
      <c r="D146" t="s">
        <v>6</v>
      </c>
      <c r="E146" t="s">
        <v>122</v>
      </c>
      <c r="F146">
        <v>0</v>
      </c>
      <c r="G146" t="s">
        <v>123</v>
      </c>
      <c r="H146">
        <v>3600</v>
      </c>
      <c r="I146" t="s">
        <v>124</v>
      </c>
      <c r="J146" s="16">
        <v>65.2</v>
      </c>
      <c r="K146" t="s">
        <v>52</v>
      </c>
      <c r="L146">
        <v>3.4</v>
      </c>
      <c r="P146" t="s">
        <v>122</v>
      </c>
      <c r="Q146" t="s">
        <v>70</v>
      </c>
      <c r="S146" t="s">
        <v>159</v>
      </c>
      <c r="T146" t="s">
        <v>137</v>
      </c>
      <c r="U146">
        <f t="shared" si="9"/>
        <v>2.7777777777777781E-7</v>
      </c>
    </row>
    <row r="147" spans="1:21">
      <c r="A147">
        <v>2034</v>
      </c>
      <c r="B147" t="s">
        <v>162</v>
      </c>
      <c r="D147" t="s">
        <v>6</v>
      </c>
      <c r="E147" t="s">
        <v>122</v>
      </c>
      <c r="F147">
        <v>0</v>
      </c>
      <c r="G147" t="s">
        <v>123</v>
      </c>
      <c r="H147">
        <v>3600</v>
      </c>
      <c r="I147" t="s">
        <v>124</v>
      </c>
      <c r="J147" s="16">
        <v>62.1</v>
      </c>
      <c r="K147" t="s">
        <v>52</v>
      </c>
      <c r="L147">
        <v>3.4</v>
      </c>
      <c r="P147" t="s">
        <v>122</v>
      </c>
      <c r="Q147" t="s">
        <v>70</v>
      </c>
      <c r="S147" t="s">
        <v>159</v>
      </c>
      <c r="T147" t="s">
        <v>137</v>
      </c>
      <c r="U147">
        <f t="shared" si="9"/>
        <v>2.7777777777777781E-7</v>
      </c>
    </row>
    <row r="148" spans="1:21">
      <c r="A148">
        <v>2035</v>
      </c>
      <c r="B148" t="s">
        <v>162</v>
      </c>
      <c r="D148" t="s">
        <v>6</v>
      </c>
      <c r="E148" t="s">
        <v>122</v>
      </c>
      <c r="F148">
        <v>0</v>
      </c>
      <c r="G148" t="s">
        <v>123</v>
      </c>
      <c r="H148">
        <v>3600</v>
      </c>
      <c r="I148" t="s">
        <v>124</v>
      </c>
      <c r="J148" s="16">
        <v>59.1</v>
      </c>
      <c r="K148" t="s">
        <v>52</v>
      </c>
      <c r="L148">
        <v>3.4</v>
      </c>
      <c r="P148" t="s">
        <v>122</v>
      </c>
      <c r="Q148" t="s">
        <v>70</v>
      </c>
      <c r="S148" t="s">
        <v>159</v>
      </c>
      <c r="T148" t="s">
        <v>137</v>
      </c>
      <c r="U148">
        <f t="shared" si="9"/>
        <v>2.7777777777777781E-7</v>
      </c>
    </row>
    <row r="149" spans="1:21">
      <c r="A149">
        <v>2036</v>
      </c>
      <c r="B149" t="s">
        <v>162</v>
      </c>
      <c r="D149" t="s">
        <v>6</v>
      </c>
      <c r="E149" t="s">
        <v>122</v>
      </c>
      <c r="F149">
        <v>0</v>
      </c>
      <c r="G149" t="s">
        <v>123</v>
      </c>
      <c r="H149">
        <v>3600</v>
      </c>
      <c r="I149" t="s">
        <v>124</v>
      </c>
      <c r="J149" s="16">
        <v>57.8</v>
      </c>
      <c r="K149" t="s">
        <v>52</v>
      </c>
      <c r="L149">
        <v>3.4</v>
      </c>
      <c r="P149" t="s">
        <v>122</v>
      </c>
      <c r="Q149" t="s">
        <v>70</v>
      </c>
      <c r="S149" t="s">
        <v>159</v>
      </c>
      <c r="T149" t="s">
        <v>137</v>
      </c>
      <c r="U149">
        <f t="shared" si="9"/>
        <v>2.7777777777777781E-7</v>
      </c>
    </row>
    <row r="150" spans="1:21">
      <c r="A150">
        <v>2037</v>
      </c>
      <c r="B150" t="s">
        <v>162</v>
      </c>
      <c r="D150" t="s">
        <v>6</v>
      </c>
      <c r="E150" t="s">
        <v>122</v>
      </c>
      <c r="F150">
        <v>0</v>
      </c>
      <c r="G150" t="s">
        <v>123</v>
      </c>
      <c r="H150">
        <v>3600</v>
      </c>
      <c r="I150" t="s">
        <v>124</v>
      </c>
      <c r="J150" s="16">
        <v>56.6</v>
      </c>
      <c r="K150" t="s">
        <v>52</v>
      </c>
      <c r="L150">
        <v>3.4</v>
      </c>
      <c r="P150" t="s">
        <v>122</v>
      </c>
      <c r="Q150" t="s">
        <v>70</v>
      </c>
      <c r="S150" t="s">
        <v>159</v>
      </c>
      <c r="T150" t="s">
        <v>137</v>
      </c>
      <c r="U150">
        <f t="shared" si="9"/>
        <v>2.7777777777777781E-7</v>
      </c>
    </row>
    <row r="151" spans="1:21">
      <c r="A151">
        <v>2038</v>
      </c>
      <c r="B151" t="s">
        <v>162</v>
      </c>
      <c r="D151" t="s">
        <v>6</v>
      </c>
      <c r="E151" t="s">
        <v>122</v>
      </c>
      <c r="F151">
        <v>0</v>
      </c>
      <c r="G151" t="s">
        <v>123</v>
      </c>
      <c r="H151">
        <v>3600</v>
      </c>
      <c r="I151" t="s">
        <v>124</v>
      </c>
      <c r="J151" s="16">
        <v>55.4</v>
      </c>
      <c r="K151" t="s">
        <v>52</v>
      </c>
      <c r="L151">
        <v>3.4</v>
      </c>
      <c r="P151" t="s">
        <v>122</v>
      </c>
      <c r="Q151" t="s">
        <v>70</v>
      </c>
      <c r="S151" t="s">
        <v>159</v>
      </c>
      <c r="T151" t="s">
        <v>137</v>
      </c>
      <c r="U151">
        <f t="shared" si="9"/>
        <v>2.7777777777777781E-7</v>
      </c>
    </row>
    <row r="152" spans="1:21">
      <c r="A152">
        <v>2039</v>
      </c>
      <c r="B152" t="s">
        <v>162</v>
      </c>
      <c r="D152" t="s">
        <v>6</v>
      </c>
      <c r="E152" t="s">
        <v>122</v>
      </c>
      <c r="F152">
        <v>0</v>
      </c>
      <c r="G152" t="s">
        <v>123</v>
      </c>
      <c r="H152">
        <v>3600</v>
      </c>
      <c r="I152" t="s">
        <v>124</v>
      </c>
      <c r="J152" s="16">
        <v>54.2</v>
      </c>
      <c r="K152" t="s">
        <v>52</v>
      </c>
      <c r="L152">
        <v>3.4</v>
      </c>
      <c r="P152" t="s">
        <v>122</v>
      </c>
      <c r="Q152" t="s">
        <v>70</v>
      </c>
      <c r="S152" t="s">
        <v>159</v>
      </c>
      <c r="T152" t="s">
        <v>137</v>
      </c>
      <c r="U152">
        <f t="shared" si="9"/>
        <v>2.7777777777777781E-7</v>
      </c>
    </row>
    <row r="153" spans="1:21">
      <c r="A153">
        <v>2040</v>
      </c>
      <c r="B153" t="s">
        <v>162</v>
      </c>
      <c r="D153" t="s">
        <v>6</v>
      </c>
      <c r="E153" t="s">
        <v>122</v>
      </c>
      <c r="F153">
        <v>0</v>
      </c>
      <c r="G153" t="s">
        <v>123</v>
      </c>
      <c r="H153">
        <v>3600</v>
      </c>
      <c r="I153" t="s">
        <v>124</v>
      </c>
      <c r="J153" s="16">
        <v>53</v>
      </c>
      <c r="K153" t="s">
        <v>52</v>
      </c>
      <c r="L153">
        <v>3.4</v>
      </c>
      <c r="P153" t="s">
        <v>122</v>
      </c>
      <c r="Q153" t="s">
        <v>70</v>
      </c>
      <c r="S153" t="s">
        <v>159</v>
      </c>
      <c r="T153" t="s">
        <v>137</v>
      </c>
      <c r="U153">
        <f t="shared" si="9"/>
        <v>2.7777777777777781E-7</v>
      </c>
    </row>
    <row r="154" spans="1:21">
      <c r="A154">
        <v>2041</v>
      </c>
      <c r="B154" t="s">
        <v>162</v>
      </c>
      <c r="D154" t="s">
        <v>6</v>
      </c>
      <c r="E154" t="s">
        <v>122</v>
      </c>
      <c r="F154">
        <v>0</v>
      </c>
      <c r="G154" t="s">
        <v>123</v>
      </c>
      <c r="H154">
        <v>3600</v>
      </c>
      <c r="I154" t="s">
        <v>124</v>
      </c>
      <c r="J154" s="16">
        <v>51.8</v>
      </c>
      <c r="K154" t="s">
        <v>52</v>
      </c>
      <c r="L154">
        <v>3.4</v>
      </c>
      <c r="P154" t="s">
        <v>122</v>
      </c>
      <c r="Q154" t="s">
        <v>70</v>
      </c>
      <c r="S154" t="s">
        <v>159</v>
      </c>
      <c r="T154" t="s">
        <v>137</v>
      </c>
      <c r="U154">
        <f t="shared" si="9"/>
        <v>2.7777777777777781E-7</v>
      </c>
    </row>
    <row r="155" spans="1:21">
      <c r="A155">
        <v>2042</v>
      </c>
      <c r="B155" t="s">
        <v>162</v>
      </c>
      <c r="D155" t="s">
        <v>6</v>
      </c>
      <c r="E155" t="s">
        <v>122</v>
      </c>
      <c r="F155">
        <v>0</v>
      </c>
      <c r="G155" t="s">
        <v>123</v>
      </c>
      <c r="H155">
        <v>3600</v>
      </c>
      <c r="I155" t="s">
        <v>124</v>
      </c>
      <c r="J155" s="16">
        <v>50.6</v>
      </c>
      <c r="K155" t="s">
        <v>52</v>
      </c>
      <c r="L155">
        <v>3.4</v>
      </c>
      <c r="P155" t="s">
        <v>122</v>
      </c>
      <c r="Q155" t="s">
        <v>70</v>
      </c>
      <c r="S155" t="s">
        <v>159</v>
      </c>
      <c r="T155" t="s">
        <v>137</v>
      </c>
      <c r="U155">
        <f t="shared" si="9"/>
        <v>2.7777777777777781E-7</v>
      </c>
    </row>
    <row r="156" spans="1:21">
      <c r="A156">
        <v>2043</v>
      </c>
      <c r="B156" t="s">
        <v>162</v>
      </c>
      <c r="D156" t="s">
        <v>6</v>
      </c>
      <c r="E156" t="s">
        <v>122</v>
      </c>
      <c r="F156">
        <v>0</v>
      </c>
      <c r="G156" t="s">
        <v>123</v>
      </c>
      <c r="H156">
        <v>3600</v>
      </c>
      <c r="I156" t="s">
        <v>124</v>
      </c>
      <c r="J156" s="16">
        <v>49.5</v>
      </c>
      <c r="K156" t="s">
        <v>52</v>
      </c>
      <c r="L156">
        <v>3.4</v>
      </c>
      <c r="P156" t="s">
        <v>122</v>
      </c>
      <c r="Q156" t="s">
        <v>70</v>
      </c>
      <c r="S156" t="s">
        <v>159</v>
      </c>
      <c r="T156" t="s">
        <v>137</v>
      </c>
      <c r="U156">
        <f t="shared" si="9"/>
        <v>2.7777777777777781E-7</v>
      </c>
    </row>
    <row r="157" spans="1:21">
      <c r="A157">
        <v>2044</v>
      </c>
      <c r="B157" t="s">
        <v>162</v>
      </c>
      <c r="D157" t="s">
        <v>6</v>
      </c>
      <c r="E157" t="s">
        <v>122</v>
      </c>
      <c r="F157">
        <v>0</v>
      </c>
      <c r="G157" t="s">
        <v>123</v>
      </c>
      <c r="H157">
        <v>3600</v>
      </c>
      <c r="I157" t="s">
        <v>124</v>
      </c>
      <c r="J157" s="16">
        <v>48.3</v>
      </c>
      <c r="K157" t="s">
        <v>52</v>
      </c>
      <c r="L157">
        <v>3.4</v>
      </c>
      <c r="P157" t="s">
        <v>122</v>
      </c>
      <c r="Q157" t="s">
        <v>70</v>
      </c>
      <c r="S157" t="s">
        <v>159</v>
      </c>
      <c r="T157" t="s">
        <v>137</v>
      </c>
      <c r="U157">
        <f t="shared" si="9"/>
        <v>2.7777777777777781E-7</v>
      </c>
    </row>
    <row r="158" spans="1:21">
      <c r="A158">
        <v>2045</v>
      </c>
      <c r="B158" t="s">
        <v>162</v>
      </c>
      <c r="D158" t="s">
        <v>6</v>
      </c>
      <c r="E158" t="s">
        <v>122</v>
      </c>
      <c r="F158">
        <v>0</v>
      </c>
      <c r="G158" t="s">
        <v>123</v>
      </c>
      <c r="H158">
        <v>3600</v>
      </c>
      <c r="I158" t="s">
        <v>124</v>
      </c>
      <c r="J158" s="16">
        <v>16.5</v>
      </c>
      <c r="K158" t="s">
        <v>52</v>
      </c>
      <c r="L158">
        <v>3.4</v>
      </c>
      <c r="P158" t="s">
        <v>122</v>
      </c>
      <c r="Q158" t="s">
        <v>70</v>
      </c>
      <c r="S158" t="s">
        <v>159</v>
      </c>
      <c r="T158" t="s">
        <v>137</v>
      </c>
      <c r="U158">
        <f t="shared" si="9"/>
        <v>2.7777777777777781E-7</v>
      </c>
    </row>
    <row r="159" spans="1:21">
      <c r="A159">
        <v>2022</v>
      </c>
      <c r="B159" t="s">
        <v>163</v>
      </c>
      <c r="D159" t="s">
        <v>13</v>
      </c>
      <c r="E159" t="s">
        <v>13</v>
      </c>
      <c r="F159">
        <v>1001</v>
      </c>
      <c r="G159" t="s">
        <v>42</v>
      </c>
      <c r="H159">
        <v>1</v>
      </c>
      <c r="I159" t="s">
        <v>43</v>
      </c>
      <c r="J159">
        <f>-1000000</f>
        <v>-1000000</v>
      </c>
      <c r="K159" t="s">
        <v>44</v>
      </c>
      <c r="L159">
        <v>1</v>
      </c>
      <c r="M159" t="s">
        <v>45</v>
      </c>
      <c r="P159" t="s">
        <v>163</v>
      </c>
      <c r="Q159" t="s">
        <v>47</v>
      </c>
      <c r="S159" t="s">
        <v>163</v>
      </c>
      <c r="T159" t="s">
        <v>48</v>
      </c>
      <c r="U159">
        <f>1/1000000</f>
        <v>9.9999999999999995E-7</v>
      </c>
    </row>
    <row r="160" spans="1:21">
      <c r="A160">
        <v>2022</v>
      </c>
      <c r="B160" t="s">
        <v>164</v>
      </c>
      <c r="D160" t="s">
        <v>13</v>
      </c>
      <c r="E160" t="s">
        <v>13</v>
      </c>
      <c r="F160">
        <v>1001</v>
      </c>
      <c r="G160" t="s">
        <v>42</v>
      </c>
      <c r="H160">
        <v>1</v>
      </c>
      <c r="I160" t="s">
        <v>43</v>
      </c>
      <c r="J160">
        <f>-1000000</f>
        <v>-1000000</v>
      </c>
      <c r="K160" t="s">
        <v>44</v>
      </c>
      <c r="L160">
        <v>1</v>
      </c>
      <c r="M160" t="s">
        <v>45</v>
      </c>
      <c r="P160" t="s">
        <v>164</v>
      </c>
      <c r="Q160" t="s">
        <v>47</v>
      </c>
      <c r="S160" t="s">
        <v>103</v>
      </c>
      <c r="T160" t="s">
        <v>48</v>
      </c>
      <c r="U160">
        <f>1/1000000</f>
        <v>9.9999999999999995E-7</v>
      </c>
    </row>
    <row r="161" spans="1:21">
      <c r="A161">
        <v>2022</v>
      </c>
      <c r="B161" t="s">
        <v>165</v>
      </c>
      <c r="D161" t="s">
        <v>13</v>
      </c>
      <c r="E161" t="s">
        <v>13</v>
      </c>
      <c r="F161">
        <v>1001</v>
      </c>
      <c r="G161" t="s">
        <v>42</v>
      </c>
      <c r="H161">
        <v>1</v>
      </c>
      <c r="I161" t="s">
        <v>43</v>
      </c>
      <c r="J161">
        <f>-1000000</f>
        <v>-1000000</v>
      </c>
      <c r="K161" t="s">
        <v>44</v>
      </c>
      <c r="L161">
        <v>1</v>
      </c>
      <c r="M161" t="s">
        <v>45</v>
      </c>
      <c r="P161" t="s">
        <v>165</v>
      </c>
      <c r="Q161" t="s">
        <v>47</v>
      </c>
      <c r="S161" t="s">
        <v>165</v>
      </c>
      <c r="T161" t="s">
        <v>48</v>
      </c>
      <c r="U161">
        <f>1/1000000</f>
        <v>9.9999999999999995E-7</v>
      </c>
    </row>
    <row r="162" spans="1:21">
      <c r="A162">
        <v>2022</v>
      </c>
      <c r="B162" t="s">
        <v>18</v>
      </c>
      <c r="D162" t="s">
        <v>5</v>
      </c>
      <c r="E162" t="s">
        <v>49</v>
      </c>
      <c r="F162">
        <f>872+53</f>
        <v>925</v>
      </c>
      <c r="G162" t="s">
        <v>50</v>
      </c>
      <c r="H162">
        <v>38878</v>
      </c>
      <c r="I162" t="s">
        <v>51</v>
      </c>
      <c r="J162">
        <v>56</v>
      </c>
      <c r="K162" t="s">
        <v>52</v>
      </c>
      <c r="L162">
        <v>1</v>
      </c>
      <c r="N162">
        <v>1.7999999999999999E-2</v>
      </c>
      <c r="O162" t="s">
        <v>54</v>
      </c>
      <c r="P162" t="s">
        <v>49</v>
      </c>
      <c r="Q162" t="s">
        <v>61</v>
      </c>
      <c r="S162" t="s">
        <v>18</v>
      </c>
      <c r="T162" t="s">
        <v>56</v>
      </c>
      <c r="U162">
        <f>1/129.65/1000000</f>
        <v>7.713073659853452E-9</v>
      </c>
    </row>
    <row r="163" spans="1:21">
      <c r="A163">
        <v>2022</v>
      </c>
      <c r="B163" t="s">
        <v>18</v>
      </c>
      <c r="D163" t="s">
        <v>5</v>
      </c>
      <c r="E163" t="s">
        <v>57</v>
      </c>
      <c r="F163">
        <f>1069+53</f>
        <v>1122</v>
      </c>
      <c r="G163" t="s">
        <v>50</v>
      </c>
      <c r="H163">
        <v>37655</v>
      </c>
      <c r="I163" t="s">
        <v>51</v>
      </c>
      <c r="J163">
        <v>31</v>
      </c>
      <c r="K163" t="s">
        <v>52</v>
      </c>
      <c r="L163">
        <v>1</v>
      </c>
      <c r="N163">
        <v>1.7999999999999999E-2</v>
      </c>
      <c r="O163" t="s">
        <v>54</v>
      </c>
      <c r="P163" t="s">
        <v>57</v>
      </c>
      <c r="Q163" t="s">
        <v>61</v>
      </c>
      <c r="S163" t="s">
        <v>18</v>
      </c>
      <c r="T163" t="s">
        <v>56</v>
      </c>
      <c r="U163">
        <f>1/129.65/1000000</f>
        <v>7.713073659853452E-9</v>
      </c>
    </row>
    <row r="164" spans="1:21">
      <c r="A164">
        <v>2022</v>
      </c>
      <c r="B164" t="s">
        <v>166</v>
      </c>
      <c r="D164" t="s">
        <v>4</v>
      </c>
      <c r="E164" t="s">
        <v>49</v>
      </c>
      <c r="F164">
        <f>872+53+33</f>
        <v>958</v>
      </c>
      <c r="G164" t="s">
        <v>50</v>
      </c>
      <c r="H164">
        <v>38878</v>
      </c>
      <c r="I164" t="s">
        <v>51</v>
      </c>
      <c r="J164">
        <v>56</v>
      </c>
      <c r="K164" t="s">
        <v>52</v>
      </c>
      <c r="L164">
        <v>1</v>
      </c>
      <c r="N164">
        <v>1.9E-2</v>
      </c>
      <c r="O164" t="s">
        <v>54</v>
      </c>
      <c r="P164" t="s">
        <v>49</v>
      </c>
      <c r="Q164" t="s">
        <v>70</v>
      </c>
      <c r="S164" t="s">
        <v>166</v>
      </c>
      <c r="T164" t="s">
        <v>56</v>
      </c>
      <c r="U164">
        <f>1/122.37/1000000</f>
        <v>8.1719375663969923E-9</v>
      </c>
    </row>
    <row r="165" spans="1:21">
      <c r="A165">
        <v>2022</v>
      </c>
      <c r="B165" t="s">
        <v>166</v>
      </c>
      <c r="D165" t="s">
        <v>4</v>
      </c>
      <c r="E165" t="s">
        <v>57</v>
      </c>
      <c r="F165">
        <f>1069+53+33</f>
        <v>1155</v>
      </c>
      <c r="G165" t="s">
        <v>50</v>
      </c>
      <c r="H165">
        <v>37655</v>
      </c>
      <c r="I165" t="s">
        <v>51</v>
      </c>
      <c r="J165">
        <v>31</v>
      </c>
      <c r="K165" t="s">
        <v>52</v>
      </c>
      <c r="L165">
        <v>1</v>
      </c>
      <c r="N165">
        <v>1.9E-2</v>
      </c>
      <c r="O165" t="s">
        <v>54</v>
      </c>
      <c r="P165" t="s">
        <v>57</v>
      </c>
      <c r="Q165" t="s">
        <v>70</v>
      </c>
      <c r="S165" t="s">
        <v>166</v>
      </c>
      <c r="T165" t="s">
        <v>56</v>
      </c>
      <c r="U165">
        <f>1/122.37/1000000</f>
        <v>8.1719375663969923E-9</v>
      </c>
    </row>
    <row r="166" spans="1:21">
      <c r="A166">
        <v>2024</v>
      </c>
      <c r="B166" t="s">
        <v>167</v>
      </c>
      <c r="C166" t="s">
        <v>64</v>
      </c>
      <c r="D166" t="s">
        <v>5</v>
      </c>
      <c r="E166" t="s">
        <v>65</v>
      </c>
      <c r="F166">
        <v>10</v>
      </c>
      <c r="G166" t="s">
        <v>66</v>
      </c>
      <c r="H166">
        <v>4528</v>
      </c>
      <c r="I166" t="s">
        <v>67</v>
      </c>
      <c r="J166">
        <v>100.45</v>
      </c>
      <c r="K166" t="s">
        <v>52</v>
      </c>
      <c r="L166">
        <v>1</v>
      </c>
      <c r="M166" t="s">
        <v>68</v>
      </c>
      <c r="P166" t="s">
        <v>168</v>
      </c>
      <c r="Q166" t="s">
        <v>61</v>
      </c>
      <c r="S166" t="s">
        <v>167</v>
      </c>
      <c r="T166" t="s">
        <v>56</v>
      </c>
      <c r="U166">
        <v>7.436602959767978E-9</v>
      </c>
    </row>
    <row r="167" spans="1:21">
      <c r="A167">
        <v>2025</v>
      </c>
      <c r="B167" t="s">
        <v>167</v>
      </c>
      <c r="C167" t="s">
        <v>64</v>
      </c>
      <c r="D167" t="s">
        <v>5</v>
      </c>
      <c r="E167" t="s">
        <v>65</v>
      </c>
      <c r="F167">
        <v>10</v>
      </c>
      <c r="G167" t="s">
        <v>66</v>
      </c>
      <c r="H167">
        <v>4528</v>
      </c>
      <c r="I167" t="s">
        <v>67</v>
      </c>
      <c r="J167">
        <v>105.8</v>
      </c>
      <c r="K167" t="s">
        <v>52</v>
      </c>
      <c r="L167">
        <v>1</v>
      </c>
      <c r="M167" t="s">
        <v>68</v>
      </c>
      <c r="P167" t="s">
        <v>168</v>
      </c>
      <c r="Q167" t="s">
        <v>61</v>
      </c>
      <c r="S167" t="s">
        <v>167</v>
      </c>
      <c r="T167" t="s">
        <v>56</v>
      </c>
      <c r="U167">
        <v>7.436602959767978E-9</v>
      </c>
    </row>
  </sheetData>
  <phoneticPr fontId="5" type="noConversion"/>
  <hyperlinks>
    <hyperlink ref="M66" r:id="rId1" xr:uid="{7DD12330-A2C3-45E3-B5D4-4549560542EC}"/>
    <hyperlink ref="M63" r:id="rId2" xr:uid="{990B6B1F-CF8F-43C5-A8E5-9E802348957A}"/>
    <hyperlink ref="M67" r:id="rId3" xr:uid="{E8A832EB-1BF2-474F-AFDF-6938B2A83441}"/>
  </hyperlinks>
  <pageMargins left="0.75" right="0.75" top="1" bottom="1" header="0.5" footer="0.5"/>
  <pageSetup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5E8CD-8C32-4144-B6AB-B258227B53B7}">
  <dimension ref="A1:E3"/>
  <sheetViews>
    <sheetView workbookViewId="0"/>
  </sheetViews>
  <sheetFormatPr defaultRowHeight="14.45"/>
  <cols>
    <col min="1" max="1" width="29.28515625" customWidth="1"/>
    <col min="2" max="2" width="17.28515625" bestFit="1" customWidth="1"/>
    <col min="3" max="3" width="20.42578125" bestFit="1" customWidth="1"/>
    <col min="4" max="4" width="20.42578125" customWidth="1"/>
    <col min="5" max="5" width="42.28515625" bestFit="1" customWidth="1"/>
  </cols>
  <sheetData>
    <row r="1" spans="1:5">
      <c r="A1" s="14" t="s">
        <v>14</v>
      </c>
      <c r="B1" s="14" t="s">
        <v>169</v>
      </c>
      <c r="C1" s="14" t="s">
        <v>170</v>
      </c>
      <c r="D1" s="14" t="s">
        <v>171</v>
      </c>
      <c r="E1" s="14" t="s">
        <v>22</v>
      </c>
    </row>
    <row r="2" spans="1:5">
      <c r="A2" t="s">
        <v>21</v>
      </c>
      <c r="B2" t="s">
        <v>18</v>
      </c>
      <c r="C2">
        <v>5.0000000000000001E-3</v>
      </c>
      <c r="D2" t="b">
        <v>1</v>
      </c>
      <c r="E2" t="s">
        <v>172</v>
      </c>
    </row>
    <row r="3" spans="1:5">
      <c r="A3" t="s">
        <v>166</v>
      </c>
      <c r="B3" t="s">
        <v>18</v>
      </c>
      <c r="C3">
        <v>0.01</v>
      </c>
      <c r="D3" t="b">
        <v>0</v>
      </c>
      <c r="E3" t="s">
        <v>173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182"/>
  <sheetViews>
    <sheetView zoomScaleNormal="100" workbookViewId="0"/>
  </sheetViews>
  <sheetFormatPr defaultRowHeight="14.45"/>
  <cols>
    <col min="2" max="2" width="18.7109375" bestFit="1" customWidth="1"/>
    <col min="3" max="3" width="17.7109375" bestFit="1" customWidth="1"/>
    <col min="4" max="4" width="28.7109375" bestFit="1" customWidth="1"/>
    <col min="6" max="6" width="13.5703125" bestFit="1" customWidth="1"/>
  </cols>
  <sheetData>
    <row r="1" spans="1:4">
      <c r="A1" s="1" t="s">
        <v>0</v>
      </c>
      <c r="B1" s="1" t="s">
        <v>14</v>
      </c>
      <c r="C1" s="1" t="s">
        <v>174</v>
      </c>
      <c r="D1" s="1" t="s">
        <v>175</v>
      </c>
    </row>
    <row r="2" spans="1:4">
      <c r="A2">
        <v>2022</v>
      </c>
      <c r="B2" t="s">
        <v>162</v>
      </c>
      <c r="C2" t="s">
        <v>176</v>
      </c>
      <c r="D2" t="s">
        <v>176</v>
      </c>
    </row>
    <row r="3" spans="1:4">
      <c r="A3">
        <v>2022</v>
      </c>
      <c r="B3" t="s">
        <v>158</v>
      </c>
      <c r="C3" t="s">
        <v>176</v>
      </c>
      <c r="D3" t="s">
        <v>176</v>
      </c>
    </row>
    <row r="4" spans="1:4">
      <c r="A4">
        <f>A2+1</f>
        <v>2023</v>
      </c>
      <c r="B4" t="s">
        <v>162</v>
      </c>
      <c r="C4" t="s">
        <v>176</v>
      </c>
      <c r="D4" t="s">
        <v>176</v>
      </c>
    </row>
    <row r="5" spans="1:4">
      <c r="A5">
        <f t="shared" ref="A5:A59" si="0">A3+1</f>
        <v>2023</v>
      </c>
      <c r="B5" t="s">
        <v>158</v>
      </c>
      <c r="C5" t="s">
        <v>176</v>
      </c>
      <c r="D5" t="s">
        <v>176</v>
      </c>
    </row>
    <row r="6" spans="1:4">
      <c r="A6">
        <f t="shared" si="0"/>
        <v>2024</v>
      </c>
      <c r="B6" t="s">
        <v>162</v>
      </c>
      <c r="C6" t="s">
        <v>176</v>
      </c>
      <c r="D6" t="s">
        <v>176</v>
      </c>
    </row>
    <row r="7" spans="1:4">
      <c r="A7">
        <f t="shared" si="0"/>
        <v>2024</v>
      </c>
      <c r="B7" t="s">
        <v>158</v>
      </c>
      <c r="C7" t="s">
        <v>176</v>
      </c>
      <c r="D7" t="s">
        <v>176</v>
      </c>
    </row>
    <row r="8" spans="1:4">
      <c r="A8">
        <f t="shared" si="0"/>
        <v>2025</v>
      </c>
      <c r="B8" t="s">
        <v>162</v>
      </c>
      <c r="C8" t="s">
        <v>176</v>
      </c>
      <c r="D8" t="s">
        <v>176</v>
      </c>
    </row>
    <row r="9" spans="1:4">
      <c r="A9">
        <f t="shared" si="0"/>
        <v>2025</v>
      </c>
      <c r="B9" t="s">
        <v>158</v>
      </c>
      <c r="C9" t="s">
        <v>176</v>
      </c>
      <c r="D9" t="s">
        <v>176</v>
      </c>
    </row>
    <row r="10" spans="1:4">
      <c r="A10">
        <f t="shared" si="0"/>
        <v>2026</v>
      </c>
      <c r="B10" t="s">
        <v>162</v>
      </c>
      <c r="C10" t="s">
        <v>176</v>
      </c>
      <c r="D10" t="s">
        <v>176</v>
      </c>
    </row>
    <row r="11" spans="1:4">
      <c r="A11">
        <f t="shared" si="0"/>
        <v>2026</v>
      </c>
      <c r="B11" t="s">
        <v>158</v>
      </c>
      <c r="C11" t="s">
        <v>176</v>
      </c>
      <c r="D11" t="s">
        <v>176</v>
      </c>
    </row>
    <row r="12" spans="1:4">
      <c r="A12">
        <f t="shared" si="0"/>
        <v>2027</v>
      </c>
      <c r="B12" t="s">
        <v>162</v>
      </c>
      <c r="C12" t="s">
        <v>176</v>
      </c>
      <c r="D12" t="s">
        <v>176</v>
      </c>
    </row>
    <row r="13" spans="1:4">
      <c r="A13">
        <f t="shared" si="0"/>
        <v>2027</v>
      </c>
      <c r="B13" t="s">
        <v>158</v>
      </c>
      <c r="C13" t="s">
        <v>176</v>
      </c>
      <c r="D13" t="s">
        <v>176</v>
      </c>
    </row>
    <row r="14" spans="1:4">
      <c r="A14">
        <f t="shared" si="0"/>
        <v>2028</v>
      </c>
      <c r="B14" t="s">
        <v>162</v>
      </c>
      <c r="C14" t="s">
        <v>176</v>
      </c>
      <c r="D14" t="s">
        <v>176</v>
      </c>
    </row>
    <row r="15" spans="1:4">
      <c r="A15">
        <f t="shared" si="0"/>
        <v>2028</v>
      </c>
      <c r="B15" t="s">
        <v>158</v>
      </c>
      <c r="C15" t="s">
        <v>176</v>
      </c>
      <c r="D15" t="s">
        <v>176</v>
      </c>
    </row>
    <row r="16" spans="1:4">
      <c r="A16">
        <f t="shared" si="0"/>
        <v>2029</v>
      </c>
      <c r="B16" t="s">
        <v>162</v>
      </c>
      <c r="C16" t="s">
        <v>176</v>
      </c>
      <c r="D16" t="s">
        <v>176</v>
      </c>
    </row>
    <row r="17" spans="1:4">
      <c r="A17">
        <f t="shared" si="0"/>
        <v>2029</v>
      </c>
      <c r="B17" t="s">
        <v>158</v>
      </c>
      <c r="C17" t="s">
        <v>176</v>
      </c>
      <c r="D17" t="s">
        <v>176</v>
      </c>
    </row>
    <row r="18" spans="1:4">
      <c r="A18">
        <f t="shared" si="0"/>
        <v>2030</v>
      </c>
      <c r="B18" t="s">
        <v>162</v>
      </c>
      <c r="C18" t="s">
        <v>176</v>
      </c>
      <c r="D18" t="s">
        <v>176</v>
      </c>
    </row>
    <row r="19" spans="1:4">
      <c r="A19">
        <f t="shared" si="0"/>
        <v>2030</v>
      </c>
      <c r="B19" t="s">
        <v>158</v>
      </c>
      <c r="C19" t="s">
        <v>176</v>
      </c>
      <c r="D19" t="s">
        <v>176</v>
      </c>
    </row>
    <row r="20" spans="1:4">
      <c r="A20">
        <f t="shared" si="0"/>
        <v>2031</v>
      </c>
      <c r="B20" t="s">
        <v>162</v>
      </c>
      <c r="C20" t="s">
        <v>176</v>
      </c>
      <c r="D20" t="s">
        <v>176</v>
      </c>
    </row>
    <row r="21" spans="1:4">
      <c r="A21">
        <f t="shared" si="0"/>
        <v>2031</v>
      </c>
      <c r="B21" t="s">
        <v>158</v>
      </c>
      <c r="C21" t="s">
        <v>176</v>
      </c>
      <c r="D21" t="s">
        <v>176</v>
      </c>
    </row>
    <row r="22" spans="1:4">
      <c r="A22">
        <f t="shared" si="0"/>
        <v>2032</v>
      </c>
      <c r="B22" t="s">
        <v>162</v>
      </c>
      <c r="C22" t="s">
        <v>176</v>
      </c>
      <c r="D22" t="s">
        <v>176</v>
      </c>
    </row>
    <row r="23" spans="1:4">
      <c r="A23">
        <f t="shared" si="0"/>
        <v>2032</v>
      </c>
      <c r="B23" t="s">
        <v>158</v>
      </c>
      <c r="C23" t="s">
        <v>176</v>
      </c>
      <c r="D23" t="s">
        <v>176</v>
      </c>
    </row>
    <row r="24" spans="1:4">
      <c r="A24">
        <f t="shared" si="0"/>
        <v>2033</v>
      </c>
      <c r="B24" t="s">
        <v>162</v>
      </c>
      <c r="C24" t="s">
        <v>176</v>
      </c>
      <c r="D24" t="s">
        <v>176</v>
      </c>
    </row>
    <row r="25" spans="1:4">
      <c r="A25">
        <f t="shared" si="0"/>
        <v>2033</v>
      </c>
      <c r="B25" t="s">
        <v>158</v>
      </c>
      <c r="C25" t="s">
        <v>176</v>
      </c>
      <c r="D25" t="s">
        <v>176</v>
      </c>
    </row>
    <row r="26" spans="1:4">
      <c r="A26">
        <f t="shared" si="0"/>
        <v>2034</v>
      </c>
      <c r="B26" t="s">
        <v>162</v>
      </c>
      <c r="C26" t="s">
        <v>176</v>
      </c>
      <c r="D26" t="s">
        <v>176</v>
      </c>
    </row>
    <row r="27" spans="1:4">
      <c r="A27">
        <f t="shared" si="0"/>
        <v>2034</v>
      </c>
      <c r="B27" t="s">
        <v>158</v>
      </c>
      <c r="C27" t="s">
        <v>176</v>
      </c>
      <c r="D27" t="s">
        <v>176</v>
      </c>
    </row>
    <row r="28" spans="1:4">
      <c r="A28">
        <f t="shared" si="0"/>
        <v>2035</v>
      </c>
      <c r="B28" t="s">
        <v>162</v>
      </c>
      <c r="C28" t="s">
        <v>176</v>
      </c>
      <c r="D28" t="s">
        <v>176</v>
      </c>
    </row>
    <row r="29" spans="1:4">
      <c r="A29">
        <f t="shared" si="0"/>
        <v>2035</v>
      </c>
      <c r="B29" t="s">
        <v>158</v>
      </c>
      <c r="C29" t="s">
        <v>176</v>
      </c>
      <c r="D29" t="s">
        <v>176</v>
      </c>
    </row>
    <row r="30" spans="1:4">
      <c r="A30">
        <f t="shared" si="0"/>
        <v>2036</v>
      </c>
      <c r="B30" t="s">
        <v>162</v>
      </c>
      <c r="C30" t="s">
        <v>176</v>
      </c>
      <c r="D30" t="s">
        <v>176</v>
      </c>
    </row>
    <row r="31" spans="1:4">
      <c r="A31">
        <f t="shared" si="0"/>
        <v>2036</v>
      </c>
      <c r="B31" t="s">
        <v>158</v>
      </c>
      <c r="C31" t="s">
        <v>176</v>
      </c>
      <c r="D31" t="s">
        <v>176</v>
      </c>
    </row>
    <row r="32" spans="1:4">
      <c r="A32">
        <f t="shared" si="0"/>
        <v>2037</v>
      </c>
      <c r="B32" t="s">
        <v>162</v>
      </c>
      <c r="C32" t="s">
        <v>176</v>
      </c>
      <c r="D32" t="s">
        <v>176</v>
      </c>
    </row>
    <row r="33" spans="1:4">
      <c r="A33">
        <f t="shared" si="0"/>
        <v>2037</v>
      </c>
      <c r="B33" t="s">
        <v>158</v>
      </c>
      <c r="C33" t="s">
        <v>176</v>
      </c>
      <c r="D33" t="s">
        <v>176</v>
      </c>
    </row>
    <row r="34" spans="1:4">
      <c r="A34">
        <f t="shared" si="0"/>
        <v>2038</v>
      </c>
      <c r="B34" t="s">
        <v>162</v>
      </c>
      <c r="C34" t="s">
        <v>176</v>
      </c>
      <c r="D34" t="s">
        <v>176</v>
      </c>
    </row>
    <row r="35" spans="1:4">
      <c r="A35">
        <f t="shared" si="0"/>
        <v>2038</v>
      </c>
      <c r="B35" t="s">
        <v>158</v>
      </c>
      <c r="C35" t="s">
        <v>176</v>
      </c>
      <c r="D35" t="s">
        <v>176</v>
      </c>
    </row>
    <row r="36" spans="1:4">
      <c r="A36">
        <f t="shared" si="0"/>
        <v>2039</v>
      </c>
      <c r="B36" t="s">
        <v>162</v>
      </c>
      <c r="C36" t="s">
        <v>176</v>
      </c>
      <c r="D36" t="s">
        <v>176</v>
      </c>
    </row>
    <row r="37" spans="1:4">
      <c r="A37">
        <f t="shared" si="0"/>
        <v>2039</v>
      </c>
      <c r="B37" t="s">
        <v>158</v>
      </c>
      <c r="C37" t="s">
        <v>176</v>
      </c>
      <c r="D37" t="s">
        <v>176</v>
      </c>
    </row>
    <row r="38" spans="1:4">
      <c r="A38">
        <f t="shared" si="0"/>
        <v>2040</v>
      </c>
      <c r="B38" t="s">
        <v>162</v>
      </c>
      <c r="C38" t="s">
        <v>176</v>
      </c>
      <c r="D38" t="s">
        <v>176</v>
      </c>
    </row>
    <row r="39" spans="1:4">
      <c r="A39">
        <f t="shared" si="0"/>
        <v>2040</v>
      </c>
      <c r="B39" t="s">
        <v>158</v>
      </c>
      <c r="C39" t="s">
        <v>176</v>
      </c>
      <c r="D39" t="s">
        <v>176</v>
      </c>
    </row>
    <row r="40" spans="1:4">
      <c r="A40">
        <f t="shared" si="0"/>
        <v>2041</v>
      </c>
      <c r="B40" t="s">
        <v>162</v>
      </c>
      <c r="C40" t="s">
        <v>176</v>
      </c>
      <c r="D40" t="s">
        <v>176</v>
      </c>
    </row>
    <row r="41" spans="1:4">
      <c r="A41">
        <f t="shared" si="0"/>
        <v>2041</v>
      </c>
      <c r="B41" t="s">
        <v>158</v>
      </c>
      <c r="C41" t="s">
        <v>176</v>
      </c>
      <c r="D41" t="s">
        <v>176</v>
      </c>
    </row>
    <row r="42" spans="1:4">
      <c r="A42">
        <f t="shared" si="0"/>
        <v>2042</v>
      </c>
      <c r="B42" t="s">
        <v>162</v>
      </c>
      <c r="C42" t="s">
        <v>176</v>
      </c>
      <c r="D42" t="s">
        <v>176</v>
      </c>
    </row>
    <row r="43" spans="1:4">
      <c r="A43">
        <f t="shared" si="0"/>
        <v>2042</v>
      </c>
      <c r="B43" t="s">
        <v>158</v>
      </c>
      <c r="C43" t="s">
        <v>176</v>
      </c>
      <c r="D43" t="s">
        <v>176</v>
      </c>
    </row>
    <row r="44" spans="1:4">
      <c r="A44">
        <f t="shared" si="0"/>
        <v>2043</v>
      </c>
      <c r="B44" t="s">
        <v>162</v>
      </c>
      <c r="C44" t="s">
        <v>176</v>
      </c>
      <c r="D44" t="s">
        <v>176</v>
      </c>
    </row>
    <row r="45" spans="1:4">
      <c r="A45">
        <f t="shared" si="0"/>
        <v>2043</v>
      </c>
      <c r="B45" t="s">
        <v>158</v>
      </c>
      <c r="C45" t="s">
        <v>176</v>
      </c>
      <c r="D45" t="s">
        <v>176</v>
      </c>
    </row>
    <row r="46" spans="1:4">
      <c r="A46">
        <f t="shared" si="0"/>
        <v>2044</v>
      </c>
      <c r="B46" t="s">
        <v>162</v>
      </c>
      <c r="C46" t="s">
        <v>176</v>
      </c>
      <c r="D46" t="s">
        <v>176</v>
      </c>
    </row>
    <row r="47" spans="1:4">
      <c r="A47">
        <f t="shared" si="0"/>
        <v>2044</v>
      </c>
      <c r="B47" t="s">
        <v>158</v>
      </c>
      <c r="C47" t="s">
        <v>176</v>
      </c>
      <c r="D47" t="s">
        <v>176</v>
      </c>
    </row>
    <row r="48" spans="1:4">
      <c r="A48">
        <f t="shared" si="0"/>
        <v>2045</v>
      </c>
      <c r="B48" t="s">
        <v>162</v>
      </c>
      <c r="C48" t="s">
        <v>176</v>
      </c>
      <c r="D48" t="s">
        <v>176</v>
      </c>
    </row>
    <row r="49" spans="1:6">
      <c r="A49">
        <f t="shared" si="0"/>
        <v>2045</v>
      </c>
      <c r="B49" t="s">
        <v>158</v>
      </c>
      <c r="C49" t="s">
        <v>176</v>
      </c>
      <c r="D49" t="s">
        <v>176</v>
      </c>
    </row>
    <row r="50" spans="1:6">
      <c r="A50">
        <f t="shared" si="0"/>
        <v>2046</v>
      </c>
      <c r="B50" t="s">
        <v>162</v>
      </c>
      <c r="C50" t="s">
        <v>176</v>
      </c>
      <c r="D50" t="s">
        <v>176</v>
      </c>
    </row>
    <row r="51" spans="1:6">
      <c r="A51">
        <f t="shared" si="0"/>
        <v>2046</v>
      </c>
      <c r="B51" t="s">
        <v>158</v>
      </c>
      <c r="C51" t="s">
        <v>176</v>
      </c>
      <c r="D51" t="s">
        <v>176</v>
      </c>
    </row>
    <row r="52" spans="1:6">
      <c r="A52">
        <f t="shared" si="0"/>
        <v>2047</v>
      </c>
      <c r="B52" t="s">
        <v>162</v>
      </c>
      <c r="C52" t="s">
        <v>176</v>
      </c>
      <c r="D52" t="s">
        <v>176</v>
      </c>
    </row>
    <row r="53" spans="1:6">
      <c r="A53">
        <f t="shared" si="0"/>
        <v>2047</v>
      </c>
      <c r="B53" t="s">
        <v>158</v>
      </c>
      <c r="C53" t="s">
        <v>176</v>
      </c>
      <c r="D53" t="s">
        <v>176</v>
      </c>
    </row>
    <row r="54" spans="1:6">
      <c r="A54">
        <f t="shared" si="0"/>
        <v>2048</v>
      </c>
      <c r="B54" t="s">
        <v>162</v>
      </c>
      <c r="C54" t="s">
        <v>176</v>
      </c>
      <c r="D54" t="s">
        <v>176</v>
      </c>
    </row>
    <row r="55" spans="1:6">
      <c r="A55">
        <f t="shared" si="0"/>
        <v>2048</v>
      </c>
      <c r="B55" t="s">
        <v>158</v>
      </c>
      <c r="C55" t="s">
        <v>176</v>
      </c>
      <c r="D55" t="s">
        <v>176</v>
      </c>
    </row>
    <row r="56" spans="1:6">
      <c r="A56">
        <f t="shared" si="0"/>
        <v>2049</v>
      </c>
      <c r="B56" t="s">
        <v>162</v>
      </c>
      <c r="C56" t="s">
        <v>176</v>
      </c>
      <c r="D56" t="s">
        <v>176</v>
      </c>
    </row>
    <row r="57" spans="1:6">
      <c r="A57">
        <f t="shared" si="0"/>
        <v>2049</v>
      </c>
      <c r="B57" t="s">
        <v>158</v>
      </c>
      <c r="C57" t="s">
        <v>176</v>
      </c>
      <c r="D57" t="s">
        <v>176</v>
      </c>
    </row>
    <row r="58" spans="1:6">
      <c r="A58">
        <f t="shared" si="0"/>
        <v>2050</v>
      </c>
      <c r="B58" t="s">
        <v>162</v>
      </c>
      <c r="C58" t="s">
        <v>176</v>
      </c>
      <c r="D58" t="s">
        <v>176</v>
      </c>
    </row>
    <row r="59" spans="1:6">
      <c r="A59">
        <f t="shared" si="0"/>
        <v>2050</v>
      </c>
      <c r="B59" t="s">
        <v>162</v>
      </c>
      <c r="C59" t="s">
        <v>176</v>
      </c>
      <c r="D59" t="s">
        <v>176</v>
      </c>
    </row>
    <row r="60" spans="1:6">
      <c r="A60">
        <v>2022</v>
      </c>
      <c r="B60" t="s">
        <v>18</v>
      </c>
      <c r="C60">
        <f>F60*129.65+1</f>
        <v>180737974442.5</v>
      </c>
      <c r="D60" t="s">
        <v>176</v>
      </c>
      <c r="E60" t="s">
        <v>17</v>
      </c>
      <c r="F60">
        <v>1394045310</v>
      </c>
    </row>
    <row r="61" spans="1:6">
      <c r="A61">
        <v>2022</v>
      </c>
      <c r="B61" t="s">
        <v>143</v>
      </c>
      <c r="C61" t="s">
        <v>176</v>
      </c>
      <c r="D61" t="s">
        <v>176</v>
      </c>
    </row>
    <row r="62" spans="1:6">
      <c r="A62">
        <v>2022</v>
      </c>
      <c r="B62" t="s">
        <v>134</v>
      </c>
      <c r="C62" t="s">
        <v>176</v>
      </c>
      <c r="D62" t="s">
        <v>176</v>
      </c>
    </row>
    <row r="63" spans="1:6">
      <c r="A63">
        <f>A61+1</f>
        <v>2023</v>
      </c>
      <c r="B63" t="str">
        <f>B61</f>
        <v>HDV-e (grid)</v>
      </c>
      <c r="C63" t="str">
        <f>C61</f>
        <v>inf</v>
      </c>
      <c r="D63" t="s">
        <v>176</v>
      </c>
    </row>
    <row r="64" spans="1:6">
      <c r="A64">
        <f t="shared" ref="A64:A108" si="1">A62+1</f>
        <v>2023</v>
      </c>
      <c r="B64" t="str">
        <f t="shared" ref="B64:C79" si="2">B62</f>
        <v>HDV-e (0-CI)</v>
      </c>
      <c r="C64" t="str">
        <f t="shared" si="2"/>
        <v>inf</v>
      </c>
      <c r="D64" t="s">
        <v>176</v>
      </c>
    </row>
    <row r="65" spans="1:4">
      <c r="A65">
        <f t="shared" si="1"/>
        <v>2024</v>
      </c>
      <c r="B65" t="str">
        <f t="shared" si="2"/>
        <v>HDV-e (grid)</v>
      </c>
      <c r="C65" t="str">
        <f t="shared" si="2"/>
        <v>inf</v>
      </c>
      <c r="D65" t="s">
        <v>176</v>
      </c>
    </row>
    <row r="66" spans="1:4">
      <c r="A66">
        <f t="shared" si="1"/>
        <v>2024</v>
      </c>
      <c r="B66" t="str">
        <f t="shared" si="2"/>
        <v>HDV-e (0-CI)</v>
      </c>
      <c r="C66" t="str">
        <f t="shared" si="2"/>
        <v>inf</v>
      </c>
      <c r="D66" t="s">
        <v>176</v>
      </c>
    </row>
    <row r="67" spans="1:4">
      <c r="A67">
        <f t="shared" si="1"/>
        <v>2025</v>
      </c>
      <c r="B67" t="str">
        <f t="shared" si="2"/>
        <v>HDV-e (grid)</v>
      </c>
      <c r="C67" t="str">
        <f t="shared" si="2"/>
        <v>inf</v>
      </c>
      <c r="D67" t="s">
        <v>176</v>
      </c>
    </row>
    <row r="68" spans="1:4">
      <c r="A68">
        <f t="shared" si="1"/>
        <v>2025</v>
      </c>
      <c r="B68" t="str">
        <f t="shared" si="2"/>
        <v>HDV-e (0-CI)</v>
      </c>
      <c r="C68" t="str">
        <f t="shared" si="2"/>
        <v>inf</v>
      </c>
      <c r="D68" t="s">
        <v>176</v>
      </c>
    </row>
    <row r="69" spans="1:4">
      <c r="A69">
        <f t="shared" si="1"/>
        <v>2026</v>
      </c>
      <c r="B69" t="str">
        <f t="shared" si="2"/>
        <v>HDV-e (grid)</v>
      </c>
      <c r="C69" t="str">
        <f t="shared" si="2"/>
        <v>inf</v>
      </c>
      <c r="D69" t="s">
        <v>176</v>
      </c>
    </row>
    <row r="70" spans="1:4">
      <c r="A70">
        <f t="shared" si="1"/>
        <v>2026</v>
      </c>
      <c r="B70" t="str">
        <f t="shared" si="2"/>
        <v>HDV-e (0-CI)</v>
      </c>
      <c r="C70" t="str">
        <f t="shared" si="2"/>
        <v>inf</v>
      </c>
      <c r="D70" t="s">
        <v>176</v>
      </c>
    </row>
    <row r="71" spans="1:4">
      <c r="A71">
        <f t="shared" si="1"/>
        <v>2027</v>
      </c>
      <c r="B71" t="str">
        <f t="shared" si="2"/>
        <v>HDV-e (grid)</v>
      </c>
      <c r="C71" t="str">
        <f t="shared" si="2"/>
        <v>inf</v>
      </c>
      <c r="D71" t="s">
        <v>176</v>
      </c>
    </row>
    <row r="72" spans="1:4">
      <c r="A72">
        <f t="shared" si="1"/>
        <v>2027</v>
      </c>
      <c r="B72" t="str">
        <f t="shared" si="2"/>
        <v>HDV-e (0-CI)</v>
      </c>
      <c r="C72" t="str">
        <f t="shared" si="2"/>
        <v>inf</v>
      </c>
      <c r="D72" t="s">
        <v>176</v>
      </c>
    </row>
    <row r="73" spans="1:4">
      <c r="A73">
        <f t="shared" si="1"/>
        <v>2028</v>
      </c>
      <c r="B73" t="str">
        <f t="shared" si="2"/>
        <v>HDV-e (grid)</v>
      </c>
      <c r="C73" t="str">
        <f t="shared" si="2"/>
        <v>inf</v>
      </c>
      <c r="D73" t="s">
        <v>176</v>
      </c>
    </row>
    <row r="74" spans="1:4">
      <c r="A74">
        <f t="shared" si="1"/>
        <v>2028</v>
      </c>
      <c r="B74" t="str">
        <f t="shared" si="2"/>
        <v>HDV-e (0-CI)</v>
      </c>
      <c r="C74" t="str">
        <f t="shared" si="2"/>
        <v>inf</v>
      </c>
      <c r="D74" t="s">
        <v>176</v>
      </c>
    </row>
    <row r="75" spans="1:4">
      <c r="A75">
        <f t="shared" si="1"/>
        <v>2029</v>
      </c>
      <c r="B75" t="str">
        <f t="shared" si="2"/>
        <v>HDV-e (grid)</v>
      </c>
      <c r="C75" t="str">
        <f t="shared" si="2"/>
        <v>inf</v>
      </c>
      <c r="D75" t="s">
        <v>176</v>
      </c>
    </row>
    <row r="76" spans="1:4">
      <c r="A76">
        <f t="shared" si="1"/>
        <v>2029</v>
      </c>
      <c r="B76" t="str">
        <f t="shared" si="2"/>
        <v>HDV-e (0-CI)</v>
      </c>
      <c r="C76" t="str">
        <f t="shared" si="2"/>
        <v>inf</v>
      </c>
      <c r="D76" t="s">
        <v>176</v>
      </c>
    </row>
    <row r="77" spans="1:4">
      <c r="A77">
        <f t="shared" si="1"/>
        <v>2030</v>
      </c>
      <c r="B77" t="str">
        <f t="shared" si="2"/>
        <v>HDV-e (grid)</v>
      </c>
      <c r="C77" t="str">
        <f t="shared" si="2"/>
        <v>inf</v>
      </c>
      <c r="D77" t="s">
        <v>176</v>
      </c>
    </row>
    <row r="78" spans="1:4">
      <c r="A78">
        <f t="shared" si="1"/>
        <v>2030</v>
      </c>
      <c r="B78" t="str">
        <f t="shared" si="2"/>
        <v>HDV-e (0-CI)</v>
      </c>
      <c r="C78" t="str">
        <f t="shared" si="2"/>
        <v>inf</v>
      </c>
      <c r="D78" t="s">
        <v>176</v>
      </c>
    </row>
    <row r="79" spans="1:4">
      <c r="A79">
        <f t="shared" si="1"/>
        <v>2031</v>
      </c>
      <c r="B79" t="str">
        <f t="shared" si="2"/>
        <v>HDV-e (grid)</v>
      </c>
      <c r="C79" t="str">
        <f t="shared" si="2"/>
        <v>inf</v>
      </c>
      <c r="D79" t="s">
        <v>176</v>
      </c>
    </row>
    <row r="80" spans="1:4">
      <c r="A80">
        <f t="shared" si="1"/>
        <v>2031</v>
      </c>
      <c r="B80" t="str">
        <f t="shared" ref="B80:C95" si="3">B78</f>
        <v>HDV-e (0-CI)</v>
      </c>
      <c r="C80" t="str">
        <f t="shared" si="3"/>
        <v>inf</v>
      </c>
      <c r="D80" t="s">
        <v>176</v>
      </c>
    </row>
    <row r="81" spans="1:4">
      <c r="A81">
        <f t="shared" si="1"/>
        <v>2032</v>
      </c>
      <c r="B81" t="str">
        <f t="shared" si="3"/>
        <v>HDV-e (grid)</v>
      </c>
      <c r="C81" t="str">
        <f t="shared" si="3"/>
        <v>inf</v>
      </c>
      <c r="D81" t="s">
        <v>176</v>
      </c>
    </row>
    <row r="82" spans="1:4">
      <c r="A82">
        <f t="shared" si="1"/>
        <v>2032</v>
      </c>
      <c r="B82" t="str">
        <f t="shared" si="3"/>
        <v>HDV-e (0-CI)</v>
      </c>
      <c r="C82" t="str">
        <f t="shared" si="3"/>
        <v>inf</v>
      </c>
      <c r="D82" t="s">
        <v>176</v>
      </c>
    </row>
    <row r="83" spans="1:4">
      <c r="A83">
        <f t="shared" si="1"/>
        <v>2033</v>
      </c>
      <c r="B83" t="str">
        <f t="shared" si="3"/>
        <v>HDV-e (grid)</v>
      </c>
      <c r="C83" t="str">
        <f t="shared" si="3"/>
        <v>inf</v>
      </c>
      <c r="D83" t="s">
        <v>176</v>
      </c>
    </row>
    <row r="84" spans="1:4">
      <c r="A84">
        <f t="shared" si="1"/>
        <v>2033</v>
      </c>
      <c r="B84" t="str">
        <f t="shared" si="3"/>
        <v>HDV-e (0-CI)</v>
      </c>
      <c r="C84" t="str">
        <f t="shared" si="3"/>
        <v>inf</v>
      </c>
      <c r="D84" t="s">
        <v>176</v>
      </c>
    </row>
    <row r="85" spans="1:4">
      <c r="A85">
        <f t="shared" si="1"/>
        <v>2034</v>
      </c>
      <c r="B85" t="str">
        <f t="shared" si="3"/>
        <v>HDV-e (grid)</v>
      </c>
      <c r="C85" t="str">
        <f t="shared" si="3"/>
        <v>inf</v>
      </c>
      <c r="D85" t="s">
        <v>176</v>
      </c>
    </row>
    <row r="86" spans="1:4">
      <c r="A86">
        <f t="shared" si="1"/>
        <v>2034</v>
      </c>
      <c r="B86" t="str">
        <f t="shared" si="3"/>
        <v>HDV-e (0-CI)</v>
      </c>
      <c r="C86" t="str">
        <f t="shared" si="3"/>
        <v>inf</v>
      </c>
      <c r="D86" t="s">
        <v>176</v>
      </c>
    </row>
    <row r="87" spans="1:4">
      <c r="A87">
        <f t="shared" si="1"/>
        <v>2035</v>
      </c>
      <c r="B87" t="str">
        <f t="shared" si="3"/>
        <v>HDV-e (grid)</v>
      </c>
      <c r="C87" t="str">
        <f t="shared" si="3"/>
        <v>inf</v>
      </c>
      <c r="D87" t="s">
        <v>176</v>
      </c>
    </row>
    <row r="88" spans="1:4">
      <c r="A88">
        <f t="shared" si="1"/>
        <v>2035</v>
      </c>
      <c r="B88" t="str">
        <f t="shared" si="3"/>
        <v>HDV-e (0-CI)</v>
      </c>
      <c r="C88" t="str">
        <f t="shared" si="3"/>
        <v>inf</v>
      </c>
      <c r="D88" t="s">
        <v>176</v>
      </c>
    </row>
    <row r="89" spans="1:4">
      <c r="A89">
        <f t="shared" si="1"/>
        <v>2036</v>
      </c>
      <c r="B89" t="str">
        <f t="shared" si="3"/>
        <v>HDV-e (grid)</v>
      </c>
      <c r="C89" t="str">
        <f t="shared" si="3"/>
        <v>inf</v>
      </c>
      <c r="D89" t="s">
        <v>176</v>
      </c>
    </row>
    <row r="90" spans="1:4">
      <c r="A90">
        <f t="shared" si="1"/>
        <v>2036</v>
      </c>
      <c r="B90" t="str">
        <f t="shared" si="3"/>
        <v>HDV-e (0-CI)</v>
      </c>
      <c r="C90" t="str">
        <f t="shared" si="3"/>
        <v>inf</v>
      </c>
      <c r="D90" t="s">
        <v>176</v>
      </c>
    </row>
    <row r="91" spans="1:4">
      <c r="A91">
        <f t="shared" si="1"/>
        <v>2037</v>
      </c>
      <c r="B91" t="str">
        <f t="shared" si="3"/>
        <v>HDV-e (grid)</v>
      </c>
      <c r="C91" t="str">
        <f t="shared" si="3"/>
        <v>inf</v>
      </c>
      <c r="D91" t="s">
        <v>176</v>
      </c>
    </row>
    <row r="92" spans="1:4">
      <c r="A92">
        <f t="shared" si="1"/>
        <v>2037</v>
      </c>
      <c r="B92" t="str">
        <f t="shared" si="3"/>
        <v>HDV-e (0-CI)</v>
      </c>
      <c r="C92" t="str">
        <f t="shared" si="3"/>
        <v>inf</v>
      </c>
      <c r="D92" t="s">
        <v>176</v>
      </c>
    </row>
    <row r="93" spans="1:4">
      <c r="A93">
        <f t="shared" si="1"/>
        <v>2038</v>
      </c>
      <c r="B93" t="str">
        <f t="shared" si="3"/>
        <v>HDV-e (grid)</v>
      </c>
      <c r="C93" t="str">
        <f t="shared" si="3"/>
        <v>inf</v>
      </c>
      <c r="D93" t="s">
        <v>176</v>
      </c>
    </row>
    <row r="94" spans="1:4">
      <c r="A94">
        <f t="shared" si="1"/>
        <v>2038</v>
      </c>
      <c r="B94" t="str">
        <f t="shared" si="3"/>
        <v>HDV-e (0-CI)</v>
      </c>
      <c r="C94" t="str">
        <f t="shared" si="3"/>
        <v>inf</v>
      </c>
      <c r="D94" t="s">
        <v>176</v>
      </c>
    </row>
    <row r="95" spans="1:4">
      <c r="A95">
        <f t="shared" si="1"/>
        <v>2039</v>
      </c>
      <c r="B95" t="str">
        <f t="shared" si="3"/>
        <v>HDV-e (grid)</v>
      </c>
      <c r="C95" t="str">
        <f t="shared" si="3"/>
        <v>inf</v>
      </c>
      <c r="D95" t="s">
        <v>176</v>
      </c>
    </row>
    <row r="96" spans="1:4">
      <c r="A96">
        <f t="shared" si="1"/>
        <v>2039</v>
      </c>
      <c r="B96" t="str">
        <f t="shared" ref="B96:C108" si="4">B94</f>
        <v>HDV-e (0-CI)</v>
      </c>
      <c r="C96" t="str">
        <f t="shared" si="4"/>
        <v>inf</v>
      </c>
      <c r="D96" t="s">
        <v>176</v>
      </c>
    </row>
    <row r="97" spans="1:6">
      <c r="A97">
        <f t="shared" si="1"/>
        <v>2040</v>
      </c>
      <c r="B97" t="str">
        <f t="shared" si="4"/>
        <v>HDV-e (grid)</v>
      </c>
      <c r="C97" t="str">
        <f t="shared" si="4"/>
        <v>inf</v>
      </c>
      <c r="D97" t="s">
        <v>176</v>
      </c>
    </row>
    <row r="98" spans="1:6">
      <c r="A98">
        <f t="shared" si="1"/>
        <v>2040</v>
      </c>
      <c r="B98" t="str">
        <f t="shared" si="4"/>
        <v>HDV-e (0-CI)</v>
      </c>
      <c r="C98" t="str">
        <f t="shared" si="4"/>
        <v>inf</v>
      </c>
      <c r="D98" t="s">
        <v>176</v>
      </c>
    </row>
    <row r="99" spans="1:6">
      <c r="A99">
        <f t="shared" si="1"/>
        <v>2041</v>
      </c>
      <c r="B99" t="str">
        <f t="shared" si="4"/>
        <v>HDV-e (grid)</v>
      </c>
      <c r="C99" t="str">
        <f t="shared" si="4"/>
        <v>inf</v>
      </c>
      <c r="D99" t="s">
        <v>176</v>
      </c>
    </row>
    <row r="100" spans="1:6">
      <c r="A100">
        <f t="shared" si="1"/>
        <v>2041</v>
      </c>
      <c r="B100" t="str">
        <f t="shared" si="4"/>
        <v>HDV-e (0-CI)</v>
      </c>
      <c r="C100" t="str">
        <f t="shared" si="4"/>
        <v>inf</v>
      </c>
      <c r="D100" t="s">
        <v>176</v>
      </c>
    </row>
    <row r="101" spans="1:6">
      <c r="A101">
        <f t="shared" si="1"/>
        <v>2042</v>
      </c>
      <c r="B101" t="str">
        <f t="shared" si="4"/>
        <v>HDV-e (grid)</v>
      </c>
      <c r="C101" t="str">
        <f t="shared" si="4"/>
        <v>inf</v>
      </c>
      <c r="D101" t="s">
        <v>176</v>
      </c>
    </row>
    <row r="102" spans="1:6">
      <c r="A102">
        <f t="shared" si="1"/>
        <v>2042</v>
      </c>
      <c r="B102" t="str">
        <f t="shared" si="4"/>
        <v>HDV-e (0-CI)</v>
      </c>
      <c r="C102" t="str">
        <f t="shared" si="4"/>
        <v>inf</v>
      </c>
      <c r="D102" t="s">
        <v>176</v>
      </c>
    </row>
    <row r="103" spans="1:6">
      <c r="A103">
        <f t="shared" si="1"/>
        <v>2043</v>
      </c>
      <c r="B103" t="str">
        <f t="shared" si="4"/>
        <v>HDV-e (grid)</v>
      </c>
      <c r="C103" t="str">
        <f t="shared" si="4"/>
        <v>inf</v>
      </c>
      <c r="D103" t="s">
        <v>176</v>
      </c>
    </row>
    <row r="104" spans="1:6">
      <c r="A104">
        <f t="shared" si="1"/>
        <v>2043</v>
      </c>
      <c r="B104" t="str">
        <f t="shared" si="4"/>
        <v>HDV-e (0-CI)</v>
      </c>
      <c r="C104" t="str">
        <f t="shared" si="4"/>
        <v>inf</v>
      </c>
      <c r="D104" t="s">
        <v>176</v>
      </c>
    </row>
    <row r="105" spans="1:6">
      <c r="A105">
        <f t="shared" si="1"/>
        <v>2044</v>
      </c>
      <c r="B105" t="str">
        <f t="shared" si="4"/>
        <v>HDV-e (grid)</v>
      </c>
      <c r="C105" t="str">
        <f t="shared" si="4"/>
        <v>inf</v>
      </c>
      <c r="D105" t="s">
        <v>176</v>
      </c>
    </row>
    <row r="106" spans="1:6">
      <c r="A106">
        <f t="shared" si="1"/>
        <v>2044</v>
      </c>
      <c r="B106" t="str">
        <f t="shared" si="4"/>
        <v>HDV-e (0-CI)</v>
      </c>
      <c r="C106" t="str">
        <f t="shared" si="4"/>
        <v>inf</v>
      </c>
      <c r="D106" t="s">
        <v>176</v>
      </c>
    </row>
    <row r="107" spans="1:6">
      <c r="A107">
        <f t="shared" si="1"/>
        <v>2045</v>
      </c>
      <c r="B107" t="str">
        <f t="shared" si="4"/>
        <v>HDV-e (grid)</v>
      </c>
      <c r="C107" t="str">
        <f t="shared" si="4"/>
        <v>inf</v>
      </c>
      <c r="D107" t="s">
        <v>176</v>
      </c>
    </row>
    <row r="108" spans="1:6">
      <c r="A108">
        <f t="shared" si="1"/>
        <v>2045</v>
      </c>
      <c r="B108" t="str">
        <f t="shared" si="4"/>
        <v>HDV-e (0-CI)</v>
      </c>
      <c r="C108" t="str">
        <f t="shared" si="4"/>
        <v>inf</v>
      </c>
      <c r="D108" t="s">
        <v>176</v>
      </c>
    </row>
    <row r="109" spans="1:6">
      <c r="A109">
        <v>2022</v>
      </c>
      <c r="B109" t="s">
        <v>16</v>
      </c>
      <c r="C109">
        <f>F109*126.13+1</f>
        <v>35463211158.709999</v>
      </c>
      <c r="D109" s="3" t="s">
        <v>176</v>
      </c>
      <c r="E109" t="s">
        <v>177</v>
      </c>
      <c r="F109">
        <v>281163967</v>
      </c>
    </row>
    <row r="110" spans="1:6">
      <c r="A110">
        <v>2022</v>
      </c>
      <c r="B110" t="s">
        <v>20</v>
      </c>
      <c r="C110" s="10">
        <f>81.51*F110+1</f>
        <v>8438059473.7000008</v>
      </c>
      <c r="D110" s="3">
        <v>0.4</v>
      </c>
      <c r="E110" t="s">
        <v>177</v>
      </c>
      <c r="F110">
        <v>103521770</v>
      </c>
    </row>
    <row r="111" spans="1:6">
      <c r="A111">
        <v>2025</v>
      </c>
      <c r="B111" t="s">
        <v>20</v>
      </c>
      <c r="C111" s="10">
        <v>15600000000</v>
      </c>
      <c r="D111" s="3">
        <v>0.4</v>
      </c>
      <c r="F111" s="27"/>
    </row>
    <row r="112" spans="1:6">
      <c r="A112">
        <v>2026</v>
      </c>
      <c r="B112" t="s">
        <v>20</v>
      </c>
      <c r="C112" s="10">
        <v>15600000000</v>
      </c>
      <c r="D112" s="3">
        <v>0.4</v>
      </c>
    </row>
    <row r="113" spans="1:4">
      <c r="A113">
        <v>2027</v>
      </c>
      <c r="B113" t="s">
        <v>20</v>
      </c>
      <c r="C113" s="10">
        <v>15600000000</v>
      </c>
      <c r="D113" s="3">
        <v>0.4</v>
      </c>
    </row>
    <row r="114" spans="1:4">
      <c r="A114">
        <v>2028</v>
      </c>
      <c r="B114" t="s">
        <v>20</v>
      </c>
      <c r="C114" s="10">
        <v>15600000000</v>
      </c>
      <c r="D114" s="3">
        <v>0.4</v>
      </c>
    </row>
    <row r="115" spans="1:4">
      <c r="A115">
        <v>2029</v>
      </c>
      <c r="B115" t="s">
        <v>20</v>
      </c>
      <c r="C115" s="10">
        <v>15600000000</v>
      </c>
      <c r="D115" s="3">
        <v>0.4</v>
      </c>
    </row>
    <row r="116" spans="1:4">
      <c r="A116">
        <v>2030</v>
      </c>
      <c r="B116" t="s">
        <v>20</v>
      </c>
      <c r="C116" s="10">
        <v>15600000000</v>
      </c>
      <c r="D116" s="3">
        <v>0.4</v>
      </c>
    </row>
    <row r="117" spans="1:4">
      <c r="A117">
        <v>2031</v>
      </c>
      <c r="B117" t="s">
        <v>20</v>
      </c>
      <c r="C117" s="10">
        <v>15600000000</v>
      </c>
      <c r="D117" s="3">
        <v>0.4</v>
      </c>
    </row>
    <row r="118" spans="1:4">
      <c r="A118">
        <v>2032</v>
      </c>
      <c r="B118" t="s">
        <v>20</v>
      </c>
      <c r="C118" s="10">
        <v>15600000000</v>
      </c>
      <c r="D118" s="3">
        <v>0.4</v>
      </c>
    </row>
    <row r="119" spans="1:4">
      <c r="A119">
        <v>2033</v>
      </c>
      <c r="B119" t="s">
        <v>20</v>
      </c>
      <c r="C119" s="10">
        <v>15600000000</v>
      </c>
      <c r="D119" s="3">
        <v>0.4</v>
      </c>
    </row>
    <row r="120" spans="1:4">
      <c r="A120">
        <v>2034</v>
      </c>
      <c r="B120" t="s">
        <v>20</v>
      </c>
      <c r="C120" s="10">
        <v>15600000000</v>
      </c>
      <c r="D120" s="3">
        <v>0.4</v>
      </c>
    </row>
    <row r="121" spans="1:4">
      <c r="A121">
        <v>2035</v>
      </c>
      <c r="B121" t="s">
        <v>20</v>
      </c>
      <c r="C121" s="10">
        <v>15600000000</v>
      </c>
      <c r="D121" s="3">
        <v>0.4</v>
      </c>
    </row>
    <row r="122" spans="1:4">
      <c r="A122">
        <v>2036</v>
      </c>
      <c r="B122" t="s">
        <v>20</v>
      </c>
      <c r="C122" s="10">
        <v>15600000000</v>
      </c>
      <c r="D122" s="3">
        <v>0.4</v>
      </c>
    </row>
    <row r="123" spans="1:4">
      <c r="A123">
        <v>2037</v>
      </c>
      <c r="B123" t="s">
        <v>20</v>
      </c>
      <c r="C123" s="10">
        <v>15600000000</v>
      </c>
      <c r="D123" s="3">
        <v>0.4</v>
      </c>
    </row>
    <row r="124" spans="1:4">
      <c r="A124">
        <v>2038</v>
      </c>
      <c r="B124" t="s">
        <v>20</v>
      </c>
      <c r="C124" s="10">
        <v>15600000000</v>
      </c>
      <c r="D124" s="3">
        <v>0.4</v>
      </c>
    </row>
    <row r="125" spans="1:4">
      <c r="A125">
        <v>2039</v>
      </c>
      <c r="B125" t="s">
        <v>20</v>
      </c>
      <c r="C125" s="10">
        <v>15600000000</v>
      </c>
      <c r="D125" s="3">
        <v>0.4</v>
      </c>
    </row>
    <row r="126" spans="1:4">
      <c r="A126">
        <v>2040</v>
      </c>
      <c r="B126" t="s">
        <v>20</v>
      </c>
      <c r="C126" s="10">
        <v>15600000000</v>
      </c>
      <c r="D126" s="3">
        <v>0.4</v>
      </c>
    </row>
    <row r="127" spans="1:4">
      <c r="A127">
        <v>2041</v>
      </c>
      <c r="B127" t="s">
        <v>20</v>
      </c>
      <c r="C127" s="10">
        <v>15600000000</v>
      </c>
      <c r="D127" s="3" t="s">
        <v>176</v>
      </c>
    </row>
    <row r="128" spans="1:4">
      <c r="A128">
        <v>2042</v>
      </c>
      <c r="B128" t="s">
        <v>20</v>
      </c>
      <c r="C128" s="10">
        <v>15600000000</v>
      </c>
      <c r="D128" s="3" t="s">
        <v>176</v>
      </c>
    </row>
    <row r="129" spans="1:6">
      <c r="A129">
        <v>2043</v>
      </c>
      <c r="B129" t="s">
        <v>20</v>
      </c>
      <c r="C129" s="10">
        <v>15600000000</v>
      </c>
      <c r="D129" s="3" t="s">
        <v>176</v>
      </c>
    </row>
    <row r="130" spans="1:6">
      <c r="A130">
        <v>2044</v>
      </c>
      <c r="B130" t="s">
        <v>20</v>
      </c>
      <c r="C130" s="10">
        <v>15600000000</v>
      </c>
      <c r="D130" s="3" t="s">
        <v>176</v>
      </c>
    </row>
    <row r="131" spans="1:6">
      <c r="A131">
        <v>2045</v>
      </c>
      <c r="B131" t="s">
        <v>20</v>
      </c>
      <c r="C131" s="10">
        <v>15600000000</v>
      </c>
      <c r="D131" s="3" t="s">
        <v>176</v>
      </c>
    </row>
    <row r="132" spans="1:6">
      <c r="A132">
        <v>2046</v>
      </c>
      <c r="B132" t="s">
        <v>20</v>
      </c>
      <c r="C132" s="10">
        <v>15600000000</v>
      </c>
      <c r="D132" s="3" t="s">
        <v>176</v>
      </c>
    </row>
    <row r="133" spans="1:6">
      <c r="A133">
        <v>2022</v>
      </c>
      <c r="B133" t="s">
        <v>21</v>
      </c>
      <c r="C133" s="28">
        <f>F133*126.37+1</f>
        <v>1466471912.9300001</v>
      </c>
      <c r="D133" s="28" t="s">
        <v>176</v>
      </c>
      <c r="E133" s="28" t="s">
        <v>17</v>
      </c>
      <c r="F133" s="29">
        <v>11604589</v>
      </c>
    </row>
    <row r="134" spans="1:6">
      <c r="A134">
        <v>2022</v>
      </c>
      <c r="B134" t="s">
        <v>10</v>
      </c>
      <c r="C134" t="s">
        <v>176</v>
      </c>
      <c r="D134" s="3" t="s">
        <v>176</v>
      </c>
    </row>
    <row r="135" spans="1:6">
      <c r="D135" s="3"/>
    </row>
    <row r="136" spans="1:6">
      <c r="D136" s="3"/>
    </row>
    <row r="137" spans="1:6">
      <c r="D137" s="3"/>
    </row>
    <row r="138" spans="1:6">
      <c r="D138" s="3"/>
    </row>
    <row r="139" spans="1:6">
      <c r="D139" s="3"/>
    </row>
    <row r="140" spans="1:6">
      <c r="D140" s="3"/>
    </row>
    <row r="141" spans="1:6">
      <c r="D141" s="3"/>
    </row>
    <row r="142" spans="1:6">
      <c r="D142" s="3"/>
    </row>
    <row r="143" spans="1:6">
      <c r="D143" s="3"/>
    </row>
    <row r="144" spans="1:6">
      <c r="D144" s="3"/>
    </row>
    <row r="145" spans="4:4">
      <c r="D145" s="3"/>
    </row>
    <row r="146" spans="4:4">
      <c r="D146" s="3"/>
    </row>
    <row r="147" spans="4:4">
      <c r="D147" s="3"/>
    </row>
    <row r="148" spans="4:4">
      <c r="D148" s="3"/>
    </row>
    <row r="149" spans="4:4">
      <c r="D149" s="3"/>
    </row>
    <row r="150" spans="4:4">
      <c r="D150" s="3"/>
    </row>
    <row r="151" spans="4:4">
      <c r="D151" s="3"/>
    </row>
    <row r="152" spans="4:4">
      <c r="D152" s="3"/>
    </row>
    <row r="153" spans="4:4">
      <c r="D153" s="3"/>
    </row>
    <row r="154" spans="4:4">
      <c r="D154" s="3"/>
    </row>
    <row r="155" spans="4:4">
      <c r="D155" s="3"/>
    </row>
    <row r="156" spans="4:4">
      <c r="D156" s="3"/>
    </row>
    <row r="157" spans="4:4">
      <c r="D157" s="3"/>
    </row>
    <row r="158" spans="4:4">
      <c r="D158" s="3"/>
    </row>
    <row r="159" spans="4:4">
      <c r="D159" s="3"/>
    </row>
    <row r="160" spans="4:4">
      <c r="D160" s="3"/>
    </row>
    <row r="161" spans="4:4">
      <c r="D161" s="3"/>
    </row>
    <row r="162" spans="4:4">
      <c r="D162" s="3"/>
    </row>
    <row r="163" spans="4:4">
      <c r="D163" s="3"/>
    </row>
    <row r="164" spans="4:4">
      <c r="D164" s="3"/>
    </row>
    <row r="165" spans="4:4">
      <c r="D165" s="3"/>
    </row>
    <row r="166" spans="4:4">
      <c r="D166" s="3"/>
    </row>
    <row r="167" spans="4:4">
      <c r="D167" s="3"/>
    </row>
    <row r="168" spans="4:4">
      <c r="D168" s="3"/>
    </row>
    <row r="169" spans="4:4">
      <c r="D169" s="3"/>
    </row>
    <row r="170" spans="4:4">
      <c r="D170" s="3"/>
    </row>
    <row r="171" spans="4:4">
      <c r="D171" s="3"/>
    </row>
    <row r="172" spans="4:4">
      <c r="D172" s="3"/>
    </row>
    <row r="173" spans="4:4">
      <c r="D173" s="3"/>
    </row>
    <row r="174" spans="4:4">
      <c r="D174" s="3"/>
    </row>
    <row r="175" spans="4:4">
      <c r="D175" s="3"/>
    </row>
    <row r="176" spans="4:4">
      <c r="D176" s="3"/>
    </row>
    <row r="177" spans="4:4">
      <c r="D177" s="3"/>
    </row>
    <row r="178" spans="4:4">
      <c r="D178" s="3"/>
    </row>
    <row r="179" spans="4:4">
      <c r="D179" s="3"/>
    </row>
    <row r="180" spans="4:4">
      <c r="D180" s="3"/>
    </row>
    <row r="181" spans="4:4">
      <c r="D181" s="3"/>
    </row>
    <row r="182" spans="4:4">
      <c r="D182" s="3"/>
    </row>
  </sheetData>
  <autoFilter ref="A1:F134" xr:uid="{00000000-0001-0000-0300-000000000000}"/>
  <phoneticPr fontId="5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W16"/>
  <sheetViews>
    <sheetView workbookViewId="0">
      <selection activeCell="C11" sqref="C11"/>
    </sheetView>
  </sheetViews>
  <sheetFormatPr defaultRowHeight="14.45"/>
  <cols>
    <col min="1" max="1" width="20.7109375" bestFit="1" customWidth="1"/>
    <col min="2" max="2" width="14" customWidth="1"/>
    <col min="3" max="3" width="18.7109375" bestFit="1" customWidth="1"/>
    <col min="4" max="8" width="18.7109375" customWidth="1"/>
    <col min="9" max="9" width="9.5703125" bestFit="1" customWidth="1"/>
    <col min="10" max="11" width="9.28515625" bestFit="1" customWidth="1"/>
    <col min="12" max="12" width="9.28515625" customWidth="1"/>
  </cols>
  <sheetData>
    <row r="1" spans="1:75">
      <c r="A1" s="14" t="s">
        <v>178</v>
      </c>
      <c r="B1" s="1" t="s">
        <v>23</v>
      </c>
      <c r="C1" s="1" t="s">
        <v>29</v>
      </c>
      <c r="D1" s="1">
        <v>0</v>
      </c>
      <c r="E1" s="1">
        <v>6</v>
      </c>
      <c r="F1" s="1">
        <v>7</v>
      </c>
      <c r="G1" s="1">
        <v>10</v>
      </c>
      <c r="H1" s="1">
        <v>18</v>
      </c>
      <c r="I1" s="1">
        <v>20</v>
      </c>
      <c r="J1" s="1">
        <v>30</v>
      </c>
      <c r="K1" s="1">
        <v>40</v>
      </c>
      <c r="L1" s="1">
        <v>50</v>
      </c>
      <c r="M1" s="1">
        <v>60</v>
      </c>
      <c r="N1" s="1">
        <v>75</v>
      </c>
      <c r="O1" s="1">
        <v>80</v>
      </c>
      <c r="P1" s="1">
        <v>90</v>
      </c>
      <c r="Q1" s="1">
        <v>100</v>
      </c>
      <c r="R1" s="1">
        <v>125</v>
      </c>
      <c r="S1" s="1">
        <v>150</v>
      </c>
      <c r="T1" s="1">
        <v>175</v>
      </c>
      <c r="U1" s="1">
        <v>200</v>
      </c>
      <c r="V1" s="1">
        <v>225</v>
      </c>
      <c r="W1" s="1">
        <v>250</v>
      </c>
      <c r="X1" s="1">
        <v>275</v>
      </c>
      <c r="Y1" s="1">
        <v>300</v>
      </c>
      <c r="Z1" s="1">
        <v>325</v>
      </c>
      <c r="AA1" s="1">
        <v>350</v>
      </c>
      <c r="AB1" s="1">
        <v>375</v>
      </c>
      <c r="AC1" s="1">
        <v>400</v>
      </c>
      <c r="AD1" s="1">
        <v>425</v>
      </c>
      <c r="AE1" s="1">
        <v>450</v>
      </c>
      <c r="AF1" s="1">
        <v>475</v>
      </c>
      <c r="AG1" s="1">
        <v>600</v>
      </c>
      <c r="AH1" s="1">
        <f>AG1+200</f>
        <v>800</v>
      </c>
      <c r="AI1" s="1">
        <f t="shared" ref="AI1:AN1" si="0">AH1+200</f>
        <v>1000</v>
      </c>
      <c r="AJ1" s="1">
        <f t="shared" si="0"/>
        <v>1200</v>
      </c>
      <c r="AK1" s="1">
        <f t="shared" si="0"/>
        <v>1400</v>
      </c>
      <c r="AL1" s="1">
        <f t="shared" si="0"/>
        <v>1600</v>
      </c>
      <c r="AM1" s="1">
        <f t="shared" si="0"/>
        <v>1800</v>
      </c>
      <c r="AN1" s="1">
        <f t="shared" si="0"/>
        <v>2000</v>
      </c>
      <c r="AO1" s="1">
        <v>2200</v>
      </c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>
      <c r="A2" t="s">
        <v>179</v>
      </c>
      <c r="B2" t="s">
        <v>57</v>
      </c>
      <c r="C2" t="s">
        <v>50</v>
      </c>
      <c r="AG2">
        <v>1688294</v>
      </c>
      <c r="AH2">
        <v>345582</v>
      </c>
      <c r="AI2">
        <v>345582</v>
      </c>
      <c r="AJ2">
        <v>345582</v>
      </c>
      <c r="AK2">
        <v>345582</v>
      </c>
      <c r="AL2">
        <v>345582</v>
      </c>
      <c r="AM2">
        <v>345582</v>
      </c>
      <c r="AN2">
        <f>AM2</f>
        <v>345582</v>
      </c>
    </row>
    <row r="3" spans="1:75">
      <c r="A3" t="s">
        <v>179</v>
      </c>
      <c r="B3" t="s">
        <v>49</v>
      </c>
      <c r="C3" t="s">
        <v>50</v>
      </c>
      <c r="AG3">
        <v>4431287</v>
      </c>
      <c r="AH3">
        <v>331702</v>
      </c>
      <c r="AI3">
        <v>331702</v>
      </c>
      <c r="AJ3">
        <v>331702</v>
      </c>
      <c r="AK3">
        <v>331702</v>
      </c>
      <c r="AL3">
        <v>331702</v>
      </c>
      <c r="AM3">
        <v>331702</v>
      </c>
      <c r="AN3">
        <f>AM3</f>
        <v>331702</v>
      </c>
      <c r="AO3" t="s">
        <v>176</v>
      </c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</row>
    <row r="4" spans="1:75">
      <c r="A4" t="s">
        <v>180</v>
      </c>
      <c r="B4" t="s">
        <v>122</v>
      </c>
      <c r="C4" t="s">
        <v>123</v>
      </c>
      <c r="O4" t="s">
        <v>176</v>
      </c>
    </row>
    <row r="5" spans="1:75">
      <c r="A5" t="s">
        <v>181</v>
      </c>
      <c r="B5" t="s">
        <v>92</v>
      </c>
      <c r="C5" t="s">
        <v>93</v>
      </c>
      <c r="F5" t="s">
        <v>176</v>
      </c>
    </row>
    <row r="6" spans="1:75">
      <c r="A6" t="s">
        <v>181</v>
      </c>
      <c r="B6" t="s">
        <v>100</v>
      </c>
      <c r="C6" t="s">
        <v>93</v>
      </c>
      <c r="F6" t="s">
        <v>176</v>
      </c>
    </row>
    <row r="7" spans="1:75">
      <c r="A7" t="s">
        <v>181</v>
      </c>
      <c r="B7" t="s">
        <v>65</v>
      </c>
      <c r="C7" t="s">
        <v>182</v>
      </c>
      <c r="P7" s="2" t="s">
        <v>176</v>
      </c>
    </row>
    <row r="8" spans="1:75">
      <c r="A8" t="s">
        <v>181</v>
      </c>
      <c r="B8" t="s">
        <v>71</v>
      </c>
      <c r="C8" t="s">
        <v>72</v>
      </c>
      <c r="E8" s="2" t="s">
        <v>176</v>
      </c>
      <c r="F8" s="2"/>
      <c r="G8" s="2"/>
      <c r="H8" s="2"/>
      <c r="I8" s="2"/>
    </row>
    <row r="9" spans="1:75">
      <c r="A9" t="s">
        <v>183</v>
      </c>
      <c r="B9" t="s">
        <v>117</v>
      </c>
      <c r="C9" t="s">
        <v>72</v>
      </c>
      <c r="F9" s="2"/>
      <c r="G9" s="2">
        <v>25100000</v>
      </c>
      <c r="H9" s="2"/>
      <c r="I9" s="2">
        <v>20300000</v>
      </c>
      <c r="J9" s="2">
        <v>4090000</v>
      </c>
      <c r="K9" s="2">
        <v>1250000</v>
      </c>
      <c r="L9" s="2">
        <v>271000</v>
      </c>
      <c r="M9" s="2">
        <v>380000</v>
      </c>
    </row>
    <row r="10" spans="1:75">
      <c r="A10" t="s">
        <v>184</v>
      </c>
      <c r="B10" t="s">
        <v>86</v>
      </c>
      <c r="C10" t="s">
        <v>50</v>
      </c>
      <c r="D10" s="2" t="s">
        <v>176</v>
      </c>
      <c r="U10" s="2"/>
    </row>
    <row r="11" spans="1:75">
      <c r="A11" t="s">
        <v>183</v>
      </c>
      <c r="B11" t="s">
        <v>78</v>
      </c>
      <c r="C11" t="s">
        <v>72</v>
      </c>
      <c r="K11">
        <v>2801212.23</v>
      </c>
      <c r="L11">
        <v>3892103.6599999988</v>
      </c>
    </row>
    <row r="12" spans="1:75">
      <c r="A12" t="s">
        <v>185</v>
      </c>
      <c r="B12" t="s">
        <v>139</v>
      </c>
      <c r="C12" t="s">
        <v>72</v>
      </c>
      <c r="L12">
        <v>7782697.8993435437</v>
      </c>
      <c r="N12">
        <v>2448128.931800684</v>
      </c>
      <c r="P12">
        <v>14305.516905795783</v>
      </c>
      <c r="Q12">
        <v>1039.217560492456</v>
      </c>
      <c r="R12">
        <v>419.54490841180086</v>
      </c>
    </row>
    <row r="13" spans="1:75">
      <c r="B13" t="s">
        <v>13</v>
      </c>
      <c r="C13" t="s">
        <v>186</v>
      </c>
      <c r="D13" t="s">
        <v>176</v>
      </c>
    </row>
    <row r="14" spans="1:75">
      <c r="A14" t="s">
        <v>187</v>
      </c>
      <c r="B14" t="s">
        <v>142</v>
      </c>
      <c r="C14" t="s">
        <v>72</v>
      </c>
      <c r="L14" s="16">
        <v>1472429</v>
      </c>
    </row>
    <row r="15" spans="1:75">
      <c r="A15" t="s">
        <v>187</v>
      </c>
      <c r="B15" t="s">
        <v>82</v>
      </c>
      <c r="C15" t="s">
        <v>72</v>
      </c>
      <c r="G15" s="9"/>
      <c r="K15" s="16">
        <v>1594928</v>
      </c>
      <c r="L15" s="16">
        <v>5174861</v>
      </c>
      <c r="M15" s="16">
        <v>0</v>
      </c>
      <c r="N15" s="16">
        <v>1393893</v>
      </c>
      <c r="O15" s="16">
        <v>0</v>
      </c>
      <c r="P15" s="16">
        <v>8145</v>
      </c>
      <c r="Q15" s="16">
        <v>592</v>
      </c>
      <c r="R15" s="16">
        <v>239</v>
      </c>
    </row>
    <row r="16" spans="1:75">
      <c r="K16" s="4"/>
    </row>
  </sheetData>
  <pageMargins left="0.75" right="0.75" top="1" bottom="1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B1EEA-2EEC-441F-8ABB-1A7E817F9800}">
  <dimension ref="A1:R50"/>
  <sheetViews>
    <sheetView zoomScaleNormal="100" workbookViewId="0"/>
  </sheetViews>
  <sheetFormatPr defaultRowHeight="14.45"/>
  <cols>
    <col min="2" max="2" width="18.7109375" bestFit="1" customWidth="1"/>
    <col min="3" max="3" width="19.5703125" customWidth="1"/>
    <col min="4" max="4" width="17.5703125" bestFit="1" customWidth="1"/>
    <col min="6" max="6" width="23" bestFit="1" customWidth="1"/>
    <col min="7" max="7" width="20.42578125" customWidth="1"/>
  </cols>
  <sheetData>
    <row r="1" spans="1:18">
      <c r="A1" s="1" t="s">
        <v>0</v>
      </c>
      <c r="B1" s="1" t="s">
        <v>188</v>
      </c>
      <c r="C1" s="1" t="s">
        <v>189</v>
      </c>
      <c r="D1" s="1" t="s">
        <v>190</v>
      </c>
      <c r="G1" s="8" t="s">
        <v>191</v>
      </c>
    </row>
    <row r="2" spans="1:18">
      <c r="A2">
        <v>2020</v>
      </c>
      <c r="B2" t="s">
        <v>70</v>
      </c>
      <c r="C2" s="9">
        <v>91.98</v>
      </c>
      <c r="D2" s="6">
        <v>7.5020112630732036E-2</v>
      </c>
      <c r="F2" t="s">
        <v>192</v>
      </c>
      <c r="G2">
        <v>99.36</v>
      </c>
      <c r="J2" t="s">
        <v>0</v>
      </c>
      <c r="K2" t="s">
        <v>193</v>
      </c>
    </row>
    <row r="3" spans="1:18">
      <c r="A3">
        <v>2021</v>
      </c>
      <c r="B3" t="s">
        <v>70</v>
      </c>
      <c r="C3" s="9">
        <v>90.74</v>
      </c>
      <c r="D3" s="6">
        <v>8.7489943684633975E-2</v>
      </c>
      <c r="F3" t="s">
        <v>194</v>
      </c>
      <c r="G3">
        <v>105.8</v>
      </c>
      <c r="J3">
        <v>2020</v>
      </c>
      <c r="K3" s="6">
        <v>7.5020112630732036E-2</v>
      </c>
      <c r="L3" s="9"/>
    </row>
    <row r="4" spans="1:18">
      <c r="A4">
        <v>2022</v>
      </c>
      <c r="B4" t="s">
        <v>70</v>
      </c>
      <c r="C4" s="9">
        <v>89.5</v>
      </c>
      <c r="D4" s="6">
        <v>9.9959774738535775E-2</v>
      </c>
      <c r="F4" t="s">
        <v>195</v>
      </c>
      <c r="G4">
        <v>89.31</v>
      </c>
      <c r="J4">
        <v>2021</v>
      </c>
      <c r="K4" s="6">
        <v>8.7489943684633975E-2</v>
      </c>
      <c r="L4" s="9"/>
    </row>
    <row r="5" spans="1:18">
      <c r="A5">
        <v>2023</v>
      </c>
      <c r="B5" t="s">
        <v>70</v>
      </c>
      <c r="C5" s="9">
        <v>88.25</v>
      </c>
      <c r="D5" s="6">
        <v>0.11253016894609813</v>
      </c>
      <c r="J5">
        <v>2022</v>
      </c>
      <c r="K5" s="6">
        <v>9.9959774738535775E-2</v>
      </c>
      <c r="L5" s="9"/>
    </row>
    <row r="6" spans="1:18">
      <c r="A6">
        <v>2024</v>
      </c>
      <c r="B6" t="s">
        <v>70</v>
      </c>
      <c r="C6">
        <v>87.01</v>
      </c>
      <c r="D6" s="6">
        <v>0.12499999999999993</v>
      </c>
      <c r="F6" s="5"/>
      <c r="J6">
        <v>2023</v>
      </c>
      <c r="K6" s="6">
        <v>0.11253016894609813</v>
      </c>
      <c r="L6" s="9"/>
    </row>
    <row r="7" spans="1:18">
      <c r="A7">
        <v>2025</v>
      </c>
      <c r="B7" t="s">
        <v>70</v>
      </c>
      <c r="C7" s="9">
        <f>$G$2*(1-D7)</f>
        <v>85.700997586484306</v>
      </c>
      <c r="D7" s="6">
        <v>0.13746983105390187</v>
      </c>
      <c r="J7">
        <v>2024</v>
      </c>
      <c r="K7" s="6">
        <v>0.12499999999999993</v>
      </c>
    </row>
    <row r="8" spans="1:18">
      <c r="A8">
        <v>2026</v>
      </c>
      <c r="B8" t="s">
        <v>70</v>
      </c>
      <c r="C8" s="9">
        <f>$G$2*(1-D8)</f>
        <v>84.45200321802092</v>
      </c>
      <c r="D8" s="6">
        <v>0.15004022526146421</v>
      </c>
      <c r="I8" s="26"/>
      <c r="J8">
        <v>2025</v>
      </c>
      <c r="K8" s="6">
        <v>0.13746983105390187</v>
      </c>
      <c r="L8" s="9"/>
      <c r="N8" s="26"/>
      <c r="O8" s="26"/>
      <c r="P8" s="26"/>
      <c r="Q8" s="26"/>
      <c r="R8" s="26"/>
    </row>
    <row r="9" spans="1:18">
      <c r="A9">
        <v>2027</v>
      </c>
      <c r="B9" t="s">
        <v>70</v>
      </c>
      <c r="C9" s="9">
        <f t="shared" ref="C9:C11" si="0">$G$2*(1-D9)</f>
        <v>83.213000804505228</v>
      </c>
      <c r="D9" s="6">
        <v>0.16251005631536602</v>
      </c>
      <c r="J9">
        <v>2026</v>
      </c>
      <c r="K9" s="6">
        <v>0.15004022526146421</v>
      </c>
      <c r="L9" s="9"/>
    </row>
    <row r="10" spans="1:18">
      <c r="A10">
        <v>2028</v>
      </c>
      <c r="B10" t="s">
        <v>70</v>
      </c>
      <c r="C10" s="9">
        <f t="shared" si="0"/>
        <v>81.97399839098955</v>
      </c>
      <c r="D10" s="6">
        <v>0.17497988736926781</v>
      </c>
      <c r="J10">
        <v>2027</v>
      </c>
      <c r="K10" s="6">
        <v>0.16251005631536602</v>
      </c>
      <c r="L10" s="9"/>
    </row>
    <row r="11" spans="1:18">
      <c r="A11">
        <v>2029</v>
      </c>
      <c r="B11" t="s">
        <v>70</v>
      </c>
      <c r="C11" s="9">
        <f t="shared" si="0"/>
        <v>80.734995977473844</v>
      </c>
      <c r="D11" s="6">
        <v>0.18744971842316976</v>
      </c>
      <c r="J11">
        <v>2028</v>
      </c>
      <c r="K11" s="6">
        <v>0.17497988736926781</v>
      </c>
      <c r="L11" s="9"/>
    </row>
    <row r="12" spans="1:18">
      <c r="A12">
        <v>2030</v>
      </c>
      <c r="B12" t="s">
        <v>70</v>
      </c>
      <c r="C12" s="9">
        <f>$G$2*(1-D12)</f>
        <v>79.486001609010458</v>
      </c>
      <c r="D12" s="6">
        <v>0.20002011263073211</v>
      </c>
      <c r="J12">
        <v>2029</v>
      </c>
      <c r="K12" s="6">
        <v>0.18744971842316976</v>
      </c>
      <c r="L12" s="9"/>
    </row>
    <row r="13" spans="1:18">
      <c r="A13">
        <v>2020</v>
      </c>
      <c r="B13" t="s">
        <v>61</v>
      </c>
      <c r="C13" s="9">
        <v>92.92</v>
      </c>
      <c r="D13" s="6">
        <v>7.4962667994026885E-2</v>
      </c>
      <c r="J13">
        <v>2030</v>
      </c>
      <c r="K13" s="6">
        <v>0.20002011263073211</v>
      </c>
      <c r="L13" s="9"/>
    </row>
    <row r="14" spans="1:18">
      <c r="A14">
        <v>2021</v>
      </c>
      <c r="B14" t="s">
        <v>61</v>
      </c>
      <c r="C14" s="9">
        <v>91.66</v>
      </c>
      <c r="D14" s="6">
        <v>8.7506222000995573E-2</v>
      </c>
      <c r="J14">
        <v>2031</v>
      </c>
      <c r="K14" s="6">
        <v>0.20002011263073211</v>
      </c>
      <c r="L14" s="9"/>
    </row>
    <row r="15" spans="1:18">
      <c r="A15">
        <v>2022</v>
      </c>
      <c r="B15" t="s">
        <v>61</v>
      </c>
      <c r="C15" s="9">
        <v>90.41</v>
      </c>
      <c r="D15" s="6">
        <v>9.9950223992035903E-2</v>
      </c>
      <c r="J15">
        <v>2032</v>
      </c>
      <c r="K15" s="6">
        <v>0.20002011263073199</v>
      </c>
      <c r="L15" s="9"/>
    </row>
    <row r="16" spans="1:18">
      <c r="A16">
        <v>2023</v>
      </c>
      <c r="B16" t="s">
        <v>61</v>
      </c>
      <c r="C16" s="9">
        <v>89.15</v>
      </c>
      <c r="D16" s="6">
        <v>0.11249377799900445</v>
      </c>
      <c r="J16">
        <v>2033</v>
      </c>
      <c r="K16" s="6">
        <v>0.20002011263073199</v>
      </c>
      <c r="L16" s="9"/>
    </row>
    <row r="17" spans="1:13">
      <c r="A17">
        <v>2024</v>
      </c>
      <c r="B17" t="s">
        <v>61</v>
      </c>
      <c r="C17" s="9">
        <v>87.89</v>
      </c>
      <c r="D17" s="6">
        <v>0.12503733200597314</v>
      </c>
      <c r="J17">
        <v>2034</v>
      </c>
      <c r="K17" s="6">
        <v>0.20002011263073199</v>
      </c>
      <c r="L17" s="9"/>
    </row>
    <row r="18" spans="1:13">
      <c r="A18">
        <v>2025</v>
      </c>
      <c r="B18" t="s">
        <v>61</v>
      </c>
      <c r="C18" s="9">
        <f>$G$3*(1-D18)</f>
        <v>91.254474863115973</v>
      </c>
      <c r="D18" s="6">
        <v>0.13748133399701346</v>
      </c>
      <c r="J18">
        <v>2035</v>
      </c>
      <c r="K18" s="6">
        <v>0.20002011263073199</v>
      </c>
      <c r="L18" s="9"/>
    </row>
    <row r="19" spans="1:13">
      <c r="A19">
        <v>2026</v>
      </c>
      <c r="B19" t="s">
        <v>61</v>
      </c>
      <c r="C19" s="9">
        <f t="shared" ref="C19:C23" si="1">$G$3*(1-D19)</f>
        <v>89.927366849178682</v>
      </c>
      <c r="D19" s="6">
        <v>0.15002488800398214</v>
      </c>
      <c r="J19">
        <v>2036</v>
      </c>
      <c r="K19" s="6">
        <v>0.20002011263073199</v>
      </c>
      <c r="L19" s="9"/>
    </row>
    <row r="20" spans="1:13">
      <c r="A20">
        <v>2027</v>
      </c>
      <c r="B20" t="s">
        <v>61</v>
      </c>
      <c r="C20" s="9">
        <f t="shared" si="1"/>
        <v>88.610791438526633</v>
      </c>
      <c r="D20" s="6">
        <v>0.16246888999502246</v>
      </c>
      <c r="J20">
        <v>2037</v>
      </c>
      <c r="K20" s="6">
        <v>0.20002011263073199</v>
      </c>
      <c r="L20" s="9"/>
    </row>
    <row r="21" spans="1:13">
      <c r="A21">
        <v>2028</v>
      </c>
      <c r="B21" t="s">
        <v>61</v>
      </c>
      <c r="C21" s="9">
        <f t="shared" si="1"/>
        <v>87.283683424589356</v>
      </c>
      <c r="D21" s="6">
        <v>0.17501244400199101</v>
      </c>
      <c r="J21">
        <v>2038</v>
      </c>
      <c r="K21" s="6">
        <v>0.20002011263073199</v>
      </c>
      <c r="L21" s="9"/>
    </row>
    <row r="22" spans="1:13">
      <c r="A22">
        <v>2029</v>
      </c>
      <c r="B22" t="s">
        <v>61</v>
      </c>
      <c r="C22" s="9">
        <f t="shared" si="1"/>
        <v>85.967108013937278</v>
      </c>
      <c r="D22" s="6">
        <v>0.18745644599303132</v>
      </c>
      <c r="J22">
        <v>2039</v>
      </c>
      <c r="K22" s="6">
        <v>0.20002011263073199</v>
      </c>
      <c r="L22" s="9"/>
    </row>
    <row r="23" spans="1:13">
      <c r="A23">
        <v>2030</v>
      </c>
      <c r="B23" t="s">
        <v>61</v>
      </c>
      <c r="C23" s="9">
        <f t="shared" si="1"/>
        <v>84.639999999999986</v>
      </c>
      <c r="D23" s="6">
        <v>0.20000000000000004</v>
      </c>
      <c r="J23">
        <v>2040</v>
      </c>
      <c r="K23" s="6">
        <v>0.20002011263073199</v>
      </c>
      <c r="L23" s="9"/>
    </row>
    <row r="24" spans="1:13">
      <c r="A24">
        <v>2020</v>
      </c>
      <c r="B24" t="s">
        <v>55</v>
      </c>
      <c r="C24" s="9">
        <v>89.37</v>
      </c>
      <c r="D24" s="6">
        <v>0.11030363364858137</v>
      </c>
      <c r="J24">
        <v>2041</v>
      </c>
      <c r="K24" s="6">
        <v>0.20002011263073199</v>
      </c>
      <c r="L24" s="9"/>
    </row>
    <row r="25" spans="1:13">
      <c r="A25">
        <v>2021</v>
      </c>
      <c r="B25" t="s">
        <v>55</v>
      </c>
      <c r="C25" s="9">
        <v>89.37</v>
      </c>
      <c r="D25" s="6">
        <v>0.11030363364858137</v>
      </c>
      <c r="J25">
        <v>2042</v>
      </c>
      <c r="K25" s="6">
        <v>0.20002011263073199</v>
      </c>
      <c r="L25" s="9"/>
    </row>
    <row r="26" spans="1:13">
      <c r="A26">
        <v>2022</v>
      </c>
      <c r="B26" t="s">
        <v>55</v>
      </c>
      <c r="C26" s="9">
        <v>89.37</v>
      </c>
      <c r="D26" s="6">
        <v>0.11030363364858137</v>
      </c>
      <c r="J26">
        <v>2043</v>
      </c>
      <c r="K26" s="6">
        <v>0.20002011263073199</v>
      </c>
      <c r="L26" s="9"/>
    </row>
    <row r="27" spans="1:13">
      <c r="A27">
        <v>2023</v>
      </c>
      <c r="B27" t="s">
        <v>55</v>
      </c>
      <c r="C27" s="9">
        <v>89.15</v>
      </c>
      <c r="D27" s="6">
        <v>0.11249377799900445</v>
      </c>
      <c r="E27" s="8"/>
      <c r="J27">
        <v>2044</v>
      </c>
      <c r="K27" s="6">
        <v>0.20002011263073199</v>
      </c>
      <c r="L27" s="9"/>
    </row>
    <row r="28" spans="1:13">
      <c r="A28">
        <v>2024</v>
      </c>
      <c r="B28" t="s">
        <v>55</v>
      </c>
      <c r="C28" s="9">
        <v>87.89</v>
      </c>
      <c r="D28" s="6">
        <v>0.12503733200597314</v>
      </c>
      <c r="E28" s="8"/>
      <c r="J28">
        <v>2045</v>
      </c>
      <c r="K28" s="6">
        <v>0.20002011263073199</v>
      </c>
      <c r="L28" s="9"/>
    </row>
    <row r="29" spans="1:13">
      <c r="A29">
        <v>2025</v>
      </c>
      <c r="B29" t="s">
        <v>55</v>
      </c>
      <c r="C29" s="9">
        <f>$G$3*(1-D29)</f>
        <v>91.254474863116016</v>
      </c>
      <c r="D29" s="6">
        <v>0.13748133399701301</v>
      </c>
      <c r="E29" s="8"/>
      <c r="J29">
        <v>2046</v>
      </c>
      <c r="K29" s="6">
        <v>0.20002011263073199</v>
      </c>
      <c r="L29" s="9"/>
      <c r="M29" s="6"/>
    </row>
    <row r="30" spans="1:13">
      <c r="A30">
        <v>2026</v>
      </c>
      <c r="B30" t="s">
        <v>55</v>
      </c>
      <c r="C30" s="9">
        <f t="shared" ref="C30:C34" si="2">$G$3*(1-D30)</f>
        <v>89.927366849178682</v>
      </c>
      <c r="D30" s="6">
        <v>0.15002488800398214</v>
      </c>
      <c r="E30" s="8"/>
      <c r="L30" s="9"/>
      <c r="M30" s="6"/>
    </row>
    <row r="31" spans="1:13">
      <c r="A31">
        <v>2027</v>
      </c>
      <c r="B31" t="s">
        <v>55</v>
      </c>
      <c r="C31" s="9">
        <f t="shared" si="2"/>
        <v>88.610791438526633</v>
      </c>
      <c r="D31" s="6">
        <v>0.16246888999502246</v>
      </c>
      <c r="E31" s="8"/>
      <c r="L31" s="9"/>
      <c r="M31" s="6"/>
    </row>
    <row r="32" spans="1:13">
      <c r="A32">
        <v>2028</v>
      </c>
      <c r="B32" t="s">
        <v>55</v>
      </c>
      <c r="C32" s="9">
        <f t="shared" si="2"/>
        <v>87.283683424589356</v>
      </c>
      <c r="D32" s="6">
        <v>0.17501244400199101</v>
      </c>
      <c r="E32" s="8"/>
    </row>
    <row r="33" spans="1:5">
      <c r="A33">
        <v>2029</v>
      </c>
      <c r="B33" t="s">
        <v>55</v>
      </c>
      <c r="C33" s="9">
        <f t="shared" si="2"/>
        <v>85.967108013937278</v>
      </c>
      <c r="D33" s="6">
        <v>0.18745644599303132</v>
      </c>
      <c r="E33" s="8"/>
    </row>
    <row r="34" spans="1:5">
      <c r="A34">
        <v>2030</v>
      </c>
      <c r="B34" t="s">
        <v>55</v>
      </c>
      <c r="C34" s="9">
        <f t="shared" si="2"/>
        <v>84.639999999999986</v>
      </c>
      <c r="D34" s="6">
        <v>0.20000000000000004</v>
      </c>
      <c r="E34" s="8"/>
    </row>
    <row r="35" spans="1:5">
      <c r="A35">
        <v>2020</v>
      </c>
      <c r="B35" t="s">
        <v>47</v>
      </c>
      <c r="C35" s="9">
        <v>0</v>
      </c>
      <c r="D35" s="6">
        <f t="shared" ref="D35" si="3">ABS((C35-$G$3)/$G$3)</f>
        <v>1</v>
      </c>
    </row>
    <row r="36" spans="1:5">
      <c r="D36" s="6"/>
    </row>
    <row r="37" spans="1:5">
      <c r="D37" s="6"/>
    </row>
    <row r="38" spans="1:5">
      <c r="D38" s="6"/>
    </row>
    <row r="39" spans="1:5">
      <c r="D39" s="6"/>
    </row>
    <row r="40" spans="1:5">
      <c r="D40" s="6"/>
    </row>
    <row r="41" spans="1:5">
      <c r="D41" s="6"/>
    </row>
    <row r="42" spans="1:5">
      <c r="D42" s="6"/>
    </row>
    <row r="43" spans="1:5">
      <c r="D43" s="6"/>
    </row>
    <row r="44" spans="1:5">
      <c r="D44" s="6"/>
    </row>
    <row r="45" spans="1:5">
      <c r="D45" s="6"/>
    </row>
    <row r="46" spans="1:5">
      <c r="D46" s="6"/>
    </row>
    <row r="47" spans="1:5">
      <c r="D47" s="6"/>
    </row>
    <row r="48" spans="1:5">
      <c r="D48" s="6"/>
    </row>
    <row r="49" spans="4:4">
      <c r="D49" s="6"/>
    </row>
    <row r="50" spans="4:4">
      <c r="D50" s="6"/>
    </row>
  </sheetData>
  <pageMargins left="0.75" right="0.75" top="1" bottom="1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4"/>
  <sheetViews>
    <sheetView workbookViewId="0">
      <selection activeCell="H31" sqref="H31"/>
    </sheetView>
  </sheetViews>
  <sheetFormatPr defaultRowHeight="14.45"/>
  <cols>
    <col min="1" max="1" width="12.42578125" customWidth="1"/>
    <col min="2" max="2" width="13" customWidth="1"/>
    <col min="3" max="3" width="13.5703125" customWidth="1"/>
    <col min="4" max="4" width="18" customWidth="1"/>
    <col min="6" max="6" width="12.28515625" customWidth="1"/>
  </cols>
  <sheetData>
    <row r="1" spans="1:6">
      <c r="A1" s="1" t="s">
        <v>0</v>
      </c>
      <c r="B1" s="1" t="s">
        <v>34</v>
      </c>
      <c r="C1" s="1" t="s">
        <v>196</v>
      </c>
      <c r="D1" s="1" t="s">
        <v>197</v>
      </c>
      <c r="E1" s="7"/>
      <c r="F1" s="7"/>
    </row>
    <row r="2" spans="1:6">
      <c r="B2" s="11"/>
    </row>
    <row r="3" spans="1:6">
      <c r="B3" s="11"/>
    </row>
    <row r="4" spans="1:6">
      <c r="B4" s="11"/>
    </row>
  </sheetData>
  <phoneticPr fontId="5" type="noConversion"/>
  <pageMargins left="0.75" right="0.75" top="1" bottom="1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63"/>
  <sheetViews>
    <sheetView workbookViewId="0"/>
  </sheetViews>
  <sheetFormatPr defaultRowHeight="14.45"/>
  <cols>
    <col min="1" max="1" width="5" bestFit="1" customWidth="1"/>
    <col min="2" max="2" width="18.7109375" bestFit="1" customWidth="1"/>
    <col min="3" max="3" width="16.28515625" customWidth="1"/>
    <col min="4" max="4" width="23.7109375" bestFit="1" customWidth="1"/>
    <col min="5" max="5" width="24.28515625" bestFit="1" customWidth="1"/>
    <col min="6" max="6" width="19.7109375" bestFit="1" customWidth="1"/>
  </cols>
  <sheetData>
    <row r="1" spans="1:14">
      <c r="A1" s="1" t="s">
        <v>0</v>
      </c>
      <c r="B1" s="1" t="s">
        <v>198</v>
      </c>
      <c r="C1" s="1" t="s">
        <v>1</v>
      </c>
      <c r="D1" s="1" t="s">
        <v>199</v>
      </c>
      <c r="E1" s="1" t="s">
        <v>200</v>
      </c>
      <c r="F1" s="1" t="s">
        <v>22</v>
      </c>
    </row>
    <row r="2" spans="1:14">
      <c r="A2">
        <v>2020</v>
      </c>
      <c r="B2" t="s">
        <v>106</v>
      </c>
      <c r="C2" t="s">
        <v>4</v>
      </c>
      <c r="D2">
        <v>6.3299999999999995E-2</v>
      </c>
      <c r="E2">
        <v>7.0400000000000004E-2</v>
      </c>
      <c r="F2" t="s">
        <v>201</v>
      </c>
      <c r="J2" s="3"/>
      <c r="K2" s="11"/>
    </row>
    <row r="3" spans="1:14">
      <c r="A3">
        <v>2021</v>
      </c>
      <c r="B3" t="s">
        <v>106</v>
      </c>
      <c r="C3" t="s">
        <v>4</v>
      </c>
      <c r="D3">
        <v>6.3299999999999995E-2</v>
      </c>
      <c r="E3">
        <v>7.0400000000000004E-2</v>
      </c>
      <c r="M3" s="3"/>
    </row>
    <row r="4" spans="1:14">
      <c r="A4">
        <v>2022</v>
      </c>
      <c r="B4" t="s">
        <v>106</v>
      </c>
      <c r="C4" t="s">
        <v>4</v>
      </c>
      <c r="D4">
        <v>6.3299999999999995E-2</v>
      </c>
      <c r="E4">
        <v>7.0400000000000004E-2</v>
      </c>
    </row>
    <row r="5" spans="1:14">
      <c r="A5">
        <v>2023</v>
      </c>
      <c r="B5" t="s">
        <v>106</v>
      </c>
      <c r="C5" t="s">
        <v>4</v>
      </c>
      <c r="D5">
        <v>6.3299999999999995E-2</v>
      </c>
      <c r="E5">
        <v>7.0400000000000004E-2</v>
      </c>
    </row>
    <row r="6" spans="1:14">
      <c r="A6">
        <v>2024</v>
      </c>
      <c r="B6" t="s">
        <v>106</v>
      </c>
      <c r="C6" t="s">
        <v>4</v>
      </c>
      <c r="D6">
        <v>6.3299999999999995E-2</v>
      </c>
      <c r="E6">
        <v>7.0400000000000004E-2</v>
      </c>
    </row>
    <row r="7" spans="1:14">
      <c r="A7">
        <v>2025</v>
      </c>
      <c r="B7" t="s">
        <v>106</v>
      </c>
      <c r="C7" t="s">
        <v>4</v>
      </c>
      <c r="D7">
        <f>D6*0.6</f>
        <v>3.7979999999999993E-2</v>
      </c>
      <c r="E7">
        <v>7.0400000000000004E-2</v>
      </c>
    </row>
    <row r="8" spans="1:14">
      <c r="A8">
        <v>2026</v>
      </c>
      <c r="B8" t="s">
        <v>106</v>
      </c>
      <c r="C8" t="s">
        <v>4</v>
      </c>
      <c r="D8">
        <f t="shared" ref="D8:D12" si="0">D7*0.6</f>
        <v>2.2787999999999996E-2</v>
      </c>
      <c r="E8">
        <v>7.0400000000000004E-2</v>
      </c>
    </row>
    <row r="9" spans="1:14">
      <c r="A9">
        <v>2027</v>
      </c>
      <c r="B9" t="s">
        <v>106</v>
      </c>
      <c r="C9" t="s">
        <v>4</v>
      </c>
      <c r="D9">
        <f t="shared" si="0"/>
        <v>1.3672799999999997E-2</v>
      </c>
      <c r="E9">
        <v>7.0400000000000004E-2</v>
      </c>
    </row>
    <row r="10" spans="1:14">
      <c r="A10">
        <v>2028</v>
      </c>
      <c r="B10" t="s">
        <v>106</v>
      </c>
      <c r="C10" t="s">
        <v>4</v>
      </c>
      <c r="D10">
        <v>0</v>
      </c>
      <c r="E10">
        <v>7.0400000000000004E-2</v>
      </c>
    </row>
    <row r="11" spans="1:14">
      <c r="A11">
        <v>2029</v>
      </c>
      <c r="B11" t="s">
        <v>106</v>
      </c>
      <c r="C11" t="s">
        <v>4</v>
      </c>
      <c r="D11">
        <f t="shared" si="0"/>
        <v>0</v>
      </c>
      <c r="E11">
        <v>7.0400000000000004E-2</v>
      </c>
    </row>
    <row r="12" spans="1:14">
      <c r="A12">
        <v>2030</v>
      </c>
      <c r="B12" t="s">
        <v>106</v>
      </c>
      <c r="C12" t="s">
        <v>4</v>
      </c>
      <c r="D12">
        <f t="shared" si="0"/>
        <v>0</v>
      </c>
      <c r="E12">
        <v>7.0400000000000004E-2</v>
      </c>
    </row>
    <row r="13" spans="1:14">
      <c r="A13">
        <v>2031</v>
      </c>
      <c r="B13" t="s">
        <v>106</v>
      </c>
      <c r="C13" t="s">
        <v>4</v>
      </c>
      <c r="D13">
        <f t="shared" ref="D13:D32" si="1">D12*0.9</f>
        <v>0</v>
      </c>
      <c r="E13">
        <v>7.0400000000000004E-2</v>
      </c>
    </row>
    <row r="14" spans="1:14">
      <c r="A14">
        <v>2032</v>
      </c>
      <c r="B14" t="s">
        <v>106</v>
      </c>
      <c r="C14" t="s">
        <v>4</v>
      </c>
      <c r="D14">
        <f t="shared" si="1"/>
        <v>0</v>
      </c>
      <c r="E14">
        <v>7.0400000000000004E-2</v>
      </c>
      <c r="N14" s="3"/>
    </row>
    <row r="15" spans="1:14">
      <c r="A15">
        <v>2033</v>
      </c>
      <c r="B15" t="s">
        <v>106</v>
      </c>
      <c r="C15" t="s">
        <v>4</v>
      </c>
      <c r="D15">
        <f t="shared" si="1"/>
        <v>0</v>
      </c>
      <c r="E15">
        <v>7.0400000000000004E-2</v>
      </c>
      <c r="K15" s="3"/>
      <c r="N15" s="3"/>
    </row>
    <row r="16" spans="1:14">
      <c r="A16">
        <v>2034</v>
      </c>
      <c r="B16" t="s">
        <v>106</v>
      </c>
      <c r="C16" t="s">
        <v>4</v>
      </c>
      <c r="D16">
        <f t="shared" si="1"/>
        <v>0</v>
      </c>
      <c r="E16">
        <v>7.0400000000000004E-2</v>
      </c>
    </row>
    <row r="17" spans="1:5">
      <c r="A17">
        <v>2035</v>
      </c>
      <c r="B17" t="s">
        <v>106</v>
      </c>
      <c r="C17" t="s">
        <v>4</v>
      </c>
      <c r="D17">
        <f t="shared" si="1"/>
        <v>0</v>
      </c>
      <c r="E17">
        <v>7.0400000000000004E-2</v>
      </c>
    </row>
    <row r="18" spans="1:5">
      <c r="A18">
        <v>2036</v>
      </c>
      <c r="B18" t="s">
        <v>106</v>
      </c>
      <c r="C18" t="s">
        <v>4</v>
      </c>
      <c r="D18">
        <f t="shared" si="1"/>
        <v>0</v>
      </c>
      <c r="E18">
        <v>7.0400000000000004E-2</v>
      </c>
    </row>
    <row r="19" spans="1:5">
      <c r="A19">
        <v>2037</v>
      </c>
      <c r="B19" t="s">
        <v>106</v>
      </c>
      <c r="C19" t="s">
        <v>4</v>
      </c>
      <c r="D19">
        <f t="shared" si="1"/>
        <v>0</v>
      </c>
      <c r="E19">
        <v>7.0400000000000004E-2</v>
      </c>
    </row>
    <row r="20" spans="1:5">
      <c r="A20">
        <v>2038</v>
      </c>
      <c r="B20" t="s">
        <v>106</v>
      </c>
      <c r="C20" t="s">
        <v>4</v>
      </c>
      <c r="D20">
        <f t="shared" si="1"/>
        <v>0</v>
      </c>
      <c r="E20">
        <v>7.0400000000000004E-2</v>
      </c>
    </row>
    <row r="21" spans="1:5">
      <c r="A21">
        <v>2039</v>
      </c>
      <c r="B21" t="s">
        <v>106</v>
      </c>
      <c r="C21" t="s">
        <v>4</v>
      </c>
      <c r="D21">
        <f t="shared" si="1"/>
        <v>0</v>
      </c>
      <c r="E21">
        <v>7.0400000000000004E-2</v>
      </c>
    </row>
    <row r="22" spans="1:5">
      <c r="A22">
        <v>2040</v>
      </c>
      <c r="B22" t="s">
        <v>106</v>
      </c>
      <c r="C22" t="s">
        <v>4</v>
      </c>
      <c r="D22">
        <f t="shared" si="1"/>
        <v>0</v>
      </c>
      <c r="E22">
        <v>7.0400000000000004E-2</v>
      </c>
    </row>
    <row r="23" spans="1:5">
      <c r="A23">
        <v>2041</v>
      </c>
      <c r="B23" t="s">
        <v>106</v>
      </c>
      <c r="C23" t="s">
        <v>4</v>
      </c>
      <c r="D23">
        <f t="shared" si="1"/>
        <v>0</v>
      </c>
      <c r="E23">
        <v>7.0400000000000004E-2</v>
      </c>
    </row>
    <row r="24" spans="1:5">
      <c r="A24">
        <v>2042</v>
      </c>
      <c r="B24" t="s">
        <v>106</v>
      </c>
      <c r="C24" t="s">
        <v>4</v>
      </c>
      <c r="D24">
        <f t="shared" si="1"/>
        <v>0</v>
      </c>
      <c r="E24">
        <v>7.0400000000000004E-2</v>
      </c>
    </row>
    <row r="25" spans="1:5">
      <c r="A25">
        <v>2043</v>
      </c>
      <c r="B25" t="s">
        <v>106</v>
      </c>
      <c r="C25" t="s">
        <v>4</v>
      </c>
      <c r="D25">
        <f t="shared" si="1"/>
        <v>0</v>
      </c>
      <c r="E25">
        <v>7.0400000000000004E-2</v>
      </c>
    </row>
    <row r="26" spans="1:5">
      <c r="A26">
        <v>2044</v>
      </c>
      <c r="B26" t="s">
        <v>106</v>
      </c>
      <c r="C26" t="s">
        <v>4</v>
      </c>
      <c r="D26">
        <f t="shared" si="1"/>
        <v>0</v>
      </c>
      <c r="E26">
        <v>7.0400000000000004E-2</v>
      </c>
    </row>
    <row r="27" spans="1:5">
      <c r="A27">
        <v>2045</v>
      </c>
      <c r="B27" t="s">
        <v>106</v>
      </c>
      <c r="C27" t="s">
        <v>4</v>
      </c>
      <c r="D27">
        <f t="shared" si="1"/>
        <v>0</v>
      </c>
      <c r="E27">
        <v>7.0400000000000004E-2</v>
      </c>
    </row>
    <row r="28" spans="1:5">
      <c r="A28">
        <v>2046</v>
      </c>
      <c r="B28" t="s">
        <v>106</v>
      </c>
      <c r="C28" t="s">
        <v>4</v>
      </c>
      <c r="D28">
        <f t="shared" si="1"/>
        <v>0</v>
      </c>
      <c r="E28">
        <v>7.0400000000000004E-2</v>
      </c>
    </row>
    <row r="29" spans="1:5">
      <c r="A29">
        <v>2047</v>
      </c>
      <c r="B29" t="s">
        <v>106</v>
      </c>
      <c r="C29" t="s">
        <v>4</v>
      </c>
      <c r="D29">
        <f t="shared" si="1"/>
        <v>0</v>
      </c>
      <c r="E29">
        <v>7.0400000000000004E-2</v>
      </c>
    </row>
    <row r="30" spans="1:5">
      <c r="A30">
        <v>2048</v>
      </c>
      <c r="B30" t="s">
        <v>106</v>
      </c>
      <c r="C30" t="s">
        <v>4</v>
      </c>
      <c r="D30">
        <f t="shared" si="1"/>
        <v>0</v>
      </c>
      <c r="E30">
        <v>7.0400000000000004E-2</v>
      </c>
    </row>
    <row r="31" spans="1:5">
      <c r="A31">
        <v>2049</v>
      </c>
      <c r="B31" t="s">
        <v>106</v>
      </c>
      <c r="C31" t="s">
        <v>4</v>
      </c>
      <c r="D31">
        <f t="shared" si="1"/>
        <v>0</v>
      </c>
      <c r="E31">
        <v>7.0400000000000004E-2</v>
      </c>
    </row>
    <row r="32" spans="1:5">
      <c r="A32">
        <v>2050</v>
      </c>
      <c r="B32" t="s">
        <v>106</v>
      </c>
      <c r="C32" t="s">
        <v>4</v>
      </c>
      <c r="D32">
        <f t="shared" si="1"/>
        <v>0</v>
      </c>
      <c r="E32">
        <v>7.0400000000000004E-2</v>
      </c>
    </row>
    <row r="33" spans="1:6">
      <c r="A33">
        <v>2020</v>
      </c>
      <c r="B33" t="s">
        <v>62</v>
      </c>
      <c r="C33" t="s">
        <v>5</v>
      </c>
      <c r="D33">
        <v>0</v>
      </c>
      <c r="E33">
        <v>0.161</v>
      </c>
      <c r="F33" t="s">
        <v>202</v>
      </c>
    </row>
    <row r="34" spans="1:6">
      <c r="A34">
        <v>2021</v>
      </c>
      <c r="B34" t="s">
        <v>62</v>
      </c>
      <c r="C34" t="s">
        <v>5</v>
      </c>
      <c r="D34">
        <v>0</v>
      </c>
      <c r="E34">
        <v>0.161</v>
      </c>
    </row>
    <row r="35" spans="1:6">
      <c r="A35">
        <v>2022</v>
      </c>
      <c r="B35" t="s">
        <v>62</v>
      </c>
      <c r="C35" t="s">
        <v>5</v>
      </c>
      <c r="D35">
        <v>0</v>
      </c>
      <c r="E35">
        <v>0.161</v>
      </c>
    </row>
    <row r="36" spans="1:6">
      <c r="A36">
        <v>2023</v>
      </c>
      <c r="B36" t="s">
        <v>62</v>
      </c>
      <c r="C36" t="s">
        <v>5</v>
      </c>
      <c r="D36">
        <v>0</v>
      </c>
      <c r="E36">
        <v>0.161</v>
      </c>
    </row>
    <row r="37" spans="1:6">
      <c r="A37">
        <v>2024</v>
      </c>
      <c r="B37" t="s">
        <v>62</v>
      </c>
      <c r="C37" t="s">
        <v>5</v>
      </c>
      <c r="D37">
        <v>0</v>
      </c>
      <c r="E37">
        <v>0.161</v>
      </c>
    </row>
    <row r="38" spans="1:6">
      <c r="A38">
        <v>2025</v>
      </c>
      <c r="B38" t="s">
        <v>62</v>
      </c>
      <c r="C38" t="s">
        <v>5</v>
      </c>
      <c r="D38">
        <v>0</v>
      </c>
      <c r="E38">
        <v>0.161</v>
      </c>
    </row>
    <row r="39" spans="1:6">
      <c r="A39">
        <v>2026</v>
      </c>
      <c r="B39" t="s">
        <v>62</v>
      </c>
      <c r="C39" t="s">
        <v>5</v>
      </c>
      <c r="D39">
        <v>0</v>
      </c>
      <c r="E39">
        <v>0.161</v>
      </c>
    </row>
    <row r="40" spans="1:6">
      <c r="A40">
        <v>2027</v>
      </c>
      <c r="B40" t="s">
        <v>62</v>
      </c>
      <c r="C40" t="s">
        <v>5</v>
      </c>
      <c r="D40">
        <v>0</v>
      </c>
      <c r="E40">
        <v>0.161</v>
      </c>
    </row>
    <row r="41" spans="1:6">
      <c r="A41">
        <v>2028</v>
      </c>
      <c r="B41" t="s">
        <v>62</v>
      </c>
      <c r="C41" t="s">
        <v>5</v>
      </c>
      <c r="D41">
        <v>0</v>
      </c>
      <c r="E41">
        <v>0.161</v>
      </c>
    </row>
    <row r="42" spans="1:6">
      <c r="A42">
        <v>2029</v>
      </c>
      <c r="B42" t="s">
        <v>62</v>
      </c>
      <c r="C42" t="s">
        <v>5</v>
      </c>
      <c r="D42">
        <v>0</v>
      </c>
      <c r="E42">
        <v>0.161</v>
      </c>
    </row>
    <row r="43" spans="1:6">
      <c r="A43">
        <v>2030</v>
      </c>
      <c r="B43" t="s">
        <v>62</v>
      </c>
      <c r="C43" t="s">
        <v>5</v>
      </c>
      <c r="D43">
        <v>0</v>
      </c>
      <c r="E43">
        <v>0.161</v>
      </c>
    </row>
    <row r="44" spans="1:6">
      <c r="A44">
        <v>2031</v>
      </c>
      <c r="B44" t="s">
        <v>62</v>
      </c>
      <c r="C44" t="s">
        <v>5</v>
      </c>
      <c r="D44">
        <v>0</v>
      </c>
      <c r="E44">
        <v>0.161</v>
      </c>
    </row>
    <row r="45" spans="1:6">
      <c r="A45">
        <v>2032</v>
      </c>
      <c r="B45" t="s">
        <v>62</v>
      </c>
      <c r="C45" t="s">
        <v>5</v>
      </c>
      <c r="D45">
        <v>0</v>
      </c>
      <c r="E45">
        <v>0.161</v>
      </c>
    </row>
    <row r="46" spans="1:6">
      <c r="A46">
        <v>2033</v>
      </c>
      <c r="B46" t="s">
        <v>62</v>
      </c>
      <c r="C46" t="s">
        <v>5</v>
      </c>
      <c r="D46">
        <v>0</v>
      </c>
      <c r="E46">
        <v>0.161</v>
      </c>
    </row>
    <row r="47" spans="1:6">
      <c r="A47">
        <v>2034</v>
      </c>
      <c r="B47" t="s">
        <v>62</v>
      </c>
      <c r="C47" t="s">
        <v>5</v>
      </c>
      <c r="D47">
        <v>0</v>
      </c>
      <c r="E47">
        <v>0.161</v>
      </c>
    </row>
    <row r="48" spans="1:6">
      <c r="A48">
        <v>2035</v>
      </c>
      <c r="B48" t="s">
        <v>62</v>
      </c>
      <c r="C48" t="s">
        <v>5</v>
      </c>
      <c r="D48">
        <v>0</v>
      </c>
      <c r="E48">
        <v>0.161</v>
      </c>
    </row>
    <row r="49" spans="1:5">
      <c r="A49">
        <v>2036</v>
      </c>
      <c r="B49" t="s">
        <v>62</v>
      </c>
      <c r="C49" t="s">
        <v>5</v>
      </c>
      <c r="D49">
        <v>0</v>
      </c>
      <c r="E49">
        <v>0.161</v>
      </c>
    </row>
    <row r="50" spans="1:5">
      <c r="A50">
        <v>2037</v>
      </c>
      <c r="B50" t="s">
        <v>62</v>
      </c>
      <c r="C50" t="s">
        <v>5</v>
      </c>
      <c r="D50">
        <v>0</v>
      </c>
      <c r="E50">
        <v>0.161</v>
      </c>
    </row>
    <row r="51" spans="1:5">
      <c r="A51">
        <v>2038</v>
      </c>
      <c r="B51" t="s">
        <v>62</v>
      </c>
      <c r="C51" t="s">
        <v>5</v>
      </c>
      <c r="D51">
        <v>0</v>
      </c>
      <c r="E51">
        <v>0.161</v>
      </c>
    </row>
    <row r="52" spans="1:5">
      <c r="A52">
        <v>2039</v>
      </c>
      <c r="B52" t="s">
        <v>62</v>
      </c>
      <c r="C52" t="s">
        <v>5</v>
      </c>
      <c r="D52">
        <v>0</v>
      </c>
      <c r="E52">
        <v>0.161</v>
      </c>
    </row>
    <row r="53" spans="1:5">
      <c r="A53">
        <v>2040</v>
      </c>
      <c r="B53" t="s">
        <v>62</v>
      </c>
      <c r="C53" t="s">
        <v>5</v>
      </c>
      <c r="D53">
        <v>0</v>
      </c>
      <c r="E53">
        <v>0.161</v>
      </c>
    </row>
    <row r="54" spans="1:5">
      <c r="A54">
        <v>2041</v>
      </c>
      <c r="B54" t="s">
        <v>62</v>
      </c>
      <c r="C54" t="s">
        <v>5</v>
      </c>
      <c r="D54">
        <v>0</v>
      </c>
      <c r="E54">
        <v>0.161</v>
      </c>
    </row>
    <row r="55" spans="1:5">
      <c r="A55">
        <v>2042</v>
      </c>
      <c r="B55" t="s">
        <v>62</v>
      </c>
      <c r="C55" t="s">
        <v>5</v>
      </c>
      <c r="D55">
        <v>0</v>
      </c>
      <c r="E55">
        <v>0.161</v>
      </c>
    </row>
    <row r="56" spans="1:5">
      <c r="A56">
        <v>2043</v>
      </c>
      <c r="B56" t="s">
        <v>62</v>
      </c>
      <c r="C56" t="s">
        <v>5</v>
      </c>
      <c r="D56">
        <v>0</v>
      </c>
      <c r="E56">
        <v>0.161</v>
      </c>
    </row>
    <row r="57" spans="1:5">
      <c r="A57">
        <v>2044</v>
      </c>
      <c r="B57" t="s">
        <v>62</v>
      </c>
      <c r="C57" t="s">
        <v>5</v>
      </c>
      <c r="D57">
        <v>0</v>
      </c>
      <c r="E57">
        <v>0.161</v>
      </c>
    </row>
    <row r="58" spans="1:5">
      <c r="A58">
        <v>2045</v>
      </c>
      <c r="B58" t="s">
        <v>62</v>
      </c>
      <c r="C58" t="s">
        <v>5</v>
      </c>
      <c r="D58">
        <v>0</v>
      </c>
      <c r="E58">
        <v>0.161</v>
      </c>
    </row>
    <row r="59" spans="1:5">
      <c r="A59">
        <v>2046</v>
      </c>
      <c r="B59" t="s">
        <v>62</v>
      </c>
      <c r="C59" t="s">
        <v>5</v>
      </c>
      <c r="D59">
        <v>0</v>
      </c>
      <c r="E59">
        <v>0.161</v>
      </c>
    </row>
    <row r="60" spans="1:5">
      <c r="A60">
        <v>2047</v>
      </c>
      <c r="B60" t="s">
        <v>62</v>
      </c>
      <c r="C60" t="s">
        <v>5</v>
      </c>
      <c r="D60">
        <v>0</v>
      </c>
      <c r="E60">
        <v>0.161</v>
      </c>
    </row>
    <row r="61" spans="1:5">
      <c r="A61">
        <v>2048</v>
      </c>
      <c r="B61" t="s">
        <v>62</v>
      </c>
      <c r="C61" t="s">
        <v>5</v>
      </c>
      <c r="D61">
        <v>0</v>
      </c>
      <c r="E61">
        <v>0.161</v>
      </c>
    </row>
    <row r="62" spans="1:5">
      <c r="A62">
        <v>2049</v>
      </c>
      <c r="B62" t="s">
        <v>62</v>
      </c>
      <c r="C62" t="s">
        <v>5</v>
      </c>
      <c r="D62">
        <v>0</v>
      </c>
      <c r="E62">
        <v>0.161</v>
      </c>
    </row>
    <row r="63" spans="1:5">
      <c r="A63">
        <v>2050</v>
      </c>
      <c r="B63" t="s">
        <v>62</v>
      </c>
      <c r="C63" t="s">
        <v>5</v>
      </c>
      <c r="D63">
        <v>0</v>
      </c>
      <c r="E63">
        <v>0.161</v>
      </c>
    </row>
  </sheetData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adf513-09a8-4850-8ad5-7ab91760ab77">
      <Terms xmlns="http://schemas.microsoft.com/office/infopath/2007/PartnerControls"/>
    </lcf76f155ced4ddcb4097134ff3c332f>
    <TaxCatchAll xmlns="f01af37b-b357-48b0-a576-b64b7e6d7c4b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72601200F3D046825A75DF5A6E819F" ma:contentTypeVersion="19" ma:contentTypeDescription="Create a new document." ma:contentTypeScope="" ma:versionID="611eba3adb49cc90eb9a28f0c663ca74">
  <xsd:schema xmlns:xsd="http://www.w3.org/2001/XMLSchema" xmlns:xs="http://www.w3.org/2001/XMLSchema" xmlns:p="http://schemas.microsoft.com/office/2006/metadata/properties" xmlns:ns1="http://schemas.microsoft.com/sharepoint/v3" xmlns:ns2="79adf513-09a8-4850-8ad5-7ab91760ab77" xmlns:ns3="f01af37b-b357-48b0-a576-b64b7e6d7c4b" targetNamespace="http://schemas.microsoft.com/office/2006/metadata/properties" ma:root="true" ma:fieldsID="e31003319072309df70b17625ad7b436" ns1:_="" ns2:_="" ns3:_="">
    <xsd:import namespace="http://schemas.microsoft.com/sharepoint/v3"/>
    <xsd:import namespace="79adf513-09a8-4850-8ad5-7ab91760ab77"/>
    <xsd:import namespace="f01af37b-b357-48b0-a576-b64b7e6d7c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adf513-09a8-4850-8ad5-7ab91760ab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5073050-3fd1-4e92-a2b5-a3b9c7057e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af37b-b357-48b0-a576-b64b7e6d7c4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d36659e-3135-4dd3-8b42-93ada21b5fbd}" ma:internalName="TaxCatchAll" ma:showField="CatchAllData" ma:web="f01af37b-b357-48b0-a576-b64b7e6d7c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DEC88F-A904-4A08-A325-C6589042BEB4}"/>
</file>

<file path=customXml/itemProps2.xml><?xml version="1.0" encoding="utf-8"?>
<ds:datastoreItem xmlns:ds="http://schemas.openxmlformats.org/officeDocument/2006/customXml" ds:itemID="{B746956C-4B32-473F-B5D8-7C8217C3721C}"/>
</file>

<file path=customXml/itemProps3.xml><?xml version="1.0" encoding="utf-8"?>
<ds:datastoreItem xmlns:ds="http://schemas.openxmlformats.org/officeDocument/2006/customXml" ds:itemID="{87BA6333-AA6B-4D0A-8A5D-AD245E174D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/>
  <cp:revision/>
  <dcterms:created xsi:type="dcterms:W3CDTF">2022-03-22T21:00:26Z</dcterms:created>
  <dcterms:modified xsi:type="dcterms:W3CDTF">2024-04-09T15:19:19Z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0x010100FF72601200F3D046825A75DF5A6E819F</vt:lpwstr>
  </property>
  <property fmtid="{D5CDD505-2E9C-101B-9397-08002B2CF9AE}" pid="3" name="MediaServiceImageTags">
    <vt:lpwstr/>
  </property>
</Properties>
</file>