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arb.sharepoint.com/sites/ISD/TFB/202X LCFS Rulemaking/ISOR (Pre-Rulemaking)/Target Setting/Preliminary Illustrative Scenarios/Proposed Scenario/scenarios/ISOR_Scenarios_Official_Posted/ISOR_Alt2/"/>
    </mc:Choice>
  </mc:AlternateContent>
  <xr:revisionPtr revIDLastSave="0" documentId="8_{1DF4CAF8-D8F9-46D4-8FBE-F030EC9B9AAF}" xr6:coauthVersionLast="47" xr6:coauthVersionMax="47" xr10:uidLastSave="{00000000-0000-0000-0000-000000000000}"/>
  <bookViews>
    <workbookView xWindow="-57720" yWindow="-120" windowWidth="29040" windowHeight="15840" tabRatio="736" firstSheet="9" activeTab="9" xr2:uid="{00000000-000D-0000-FFFF-FFFF00000000}"/>
  </bookViews>
  <sheets>
    <sheet name="Energy Demand" sheetId="1" r:id="rId1"/>
    <sheet name="Defined Supply" sheetId="2" r:id="rId2"/>
    <sheet name="Fuel Production" sheetId="3" r:id="rId3"/>
    <sheet name="Production Limits" sheetId="4" r:id="rId4"/>
    <sheet name="Coproducts" sheetId="10" r:id="rId5"/>
    <sheet name="LCFS Benchmark" sheetId="11" r:id="rId6"/>
    <sheet name="Feedstock" sheetId="5" r:id="rId7"/>
    <sheet name="Credit Type Limits" sheetId="7" r:id="rId8"/>
    <sheet name="Blend Requirements" sheetId="9" r:id="rId9"/>
    <sheet name="Additional Credits" sheetId="8" r:id="rId10"/>
  </sheets>
  <definedNames>
    <definedName name="_xlnm._FilterDatabase" localSheetId="2" hidden="1">'Fuel Production'!$A$1:$V$159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" i="8" l="1"/>
  <c r="G37" i="8"/>
  <c r="G38" i="8"/>
  <c r="G39" i="8"/>
  <c r="G40" i="8"/>
  <c r="G41" i="8"/>
  <c r="C41" i="8" s="1"/>
  <c r="G42" i="8"/>
  <c r="C42" i="8" s="1"/>
  <c r="G43" i="8"/>
  <c r="C43" i="8" s="1"/>
  <c r="G44" i="8"/>
  <c r="G45" i="8"/>
  <c r="G46" i="8"/>
  <c r="G47" i="8"/>
  <c r="G48" i="8"/>
  <c r="G49" i="8"/>
  <c r="C49" i="8" s="1"/>
  <c r="G50" i="8"/>
  <c r="C50" i="8" s="1"/>
  <c r="G51" i="8"/>
  <c r="C51" i="8" s="1"/>
  <c r="D104" i="8"/>
  <c r="D105" i="8"/>
  <c r="D106" i="8"/>
  <c r="D107" i="8"/>
  <c r="D108" i="8"/>
  <c r="D109" i="8"/>
  <c r="D110" i="8"/>
  <c r="D111" i="8"/>
  <c r="D112" i="8"/>
  <c r="D113" i="8"/>
  <c r="D114" i="8"/>
  <c r="D115" i="8"/>
  <c r="D116" i="8"/>
  <c r="D117" i="8"/>
  <c r="D118" i="8"/>
  <c r="D119" i="8"/>
  <c r="D120" i="8"/>
  <c r="D121" i="8"/>
  <c r="D122" i="8"/>
  <c r="D123" i="8"/>
  <c r="D124" i="8"/>
  <c r="D125" i="8"/>
  <c r="D126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36" i="8"/>
  <c r="C37" i="8"/>
  <c r="C38" i="8"/>
  <c r="C39" i="8"/>
  <c r="C40" i="8"/>
  <c r="C44" i="8"/>
  <c r="C45" i="8"/>
  <c r="C46" i="8"/>
  <c r="C47" i="8"/>
  <c r="C48" i="8"/>
  <c r="C126" i="8"/>
  <c r="C76" i="8"/>
  <c r="U125" i="3" l="1"/>
  <c r="U122" i="3"/>
  <c r="U90" i="3"/>
  <c r="U87" i="3"/>
  <c r="U12" i="3"/>
  <c r="N12" i="3"/>
  <c r="C135" i="4"/>
  <c r="C134" i="4"/>
  <c r="C110" i="4" l="1"/>
  <c r="C109" i="4"/>
  <c r="C60" i="4"/>
  <c r="D215" i="8" l="1"/>
  <c r="D209" i="8"/>
  <c r="D207" i="8"/>
  <c r="D208" i="8"/>
  <c r="D210" i="8"/>
  <c r="D211" i="8"/>
  <c r="D212" i="8"/>
  <c r="D213" i="8"/>
  <c r="D214" i="8"/>
  <c r="D206" i="8"/>
  <c r="C206" i="8" s="1"/>
  <c r="C207" i="8" l="1"/>
  <c r="C208" i="8" s="1"/>
  <c r="C209" i="8" s="1"/>
  <c r="C210" i="8" s="1"/>
  <c r="C211" i="8" s="1"/>
  <c r="C212" i="8" s="1"/>
  <c r="C213" i="8" s="1"/>
  <c r="C214" i="8" s="1"/>
  <c r="C215" i="8" s="1"/>
  <c r="U9" i="3"/>
  <c r="D60" i="11"/>
  <c r="D57" i="11"/>
  <c r="D58" i="11"/>
  <c r="D59" i="11"/>
  <c r="D56" i="11"/>
  <c r="D33" i="11"/>
  <c r="D30" i="11"/>
  <c r="D31" i="11"/>
  <c r="D32" i="11"/>
  <c r="D29" i="11"/>
  <c r="S7" i="11" l="1"/>
  <c r="S9" i="11" s="1"/>
  <c r="C57" i="11" l="1"/>
  <c r="C58" i="11"/>
  <c r="C59" i="11"/>
  <c r="C60" i="11"/>
  <c r="C56" i="11"/>
  <c r="J14" i="3"/>
  <c r="J13" i="3"/>
  <c r="U15" i="3"/>
  <c r="U14" i="3"/>
  <c r="U13" i="3"/>
  <c r="U157" i="3"/>
  <c r="U156" i="3"/>
  <c r="F4" i="3"/>
  <c r="F3" i="3"/>
  <c r="U3" i="3"/>
  <c r="U4" i="3"/>
  <c r="J15" i="3" l="1"/>
  <c r="H15" i="3" l="1"/>
  <c r="H14" i="3"/>
  <c r="U5" i="3" l="1"/>
  <c r="J5" i="3"/>
  <c r="U78" i="3" l="1"/>
  <c r="U54" i="3"/>
  <c r="U35" i="3"/>
  <c r="U76" i="3" l="1"/>
  <c r="U75" i="3"/>
  <c r="U74" i="3"/>
  <c r="U72" i="3"/>
  <c r="U71" i="3"/>
  <c r="U70" i="3"/>
  <c r="U73" i="3"/>
  <c r="U68" i="3"/>
  <c r="U67" i="3"/>
  <c r="U65" i="3"/>
  <c r="U63" i="3"/>
  <c r="U61" i="3"/>
  <c r="U59" i="3"/>
  <c r="U52" i="3"/>
  <c r="U51" i="3"/>
  <c r="U50" i="3"/>
  <c r="U46" i="3"/>
  <c r="U45" i="3"/>
  <c r="U48" i="3"/>
  <c r="U43" i="3"/>
  <c r="U44" i="3"/>
  <c r="U41" i="3"/>
  <c r="U42" i="3"/>
  <c r="U39" i="3"/>
  <c r="U40" i="3"/>
  <c r="U37" i="3"/>
  <c r="AN3" i="5" l="1"/>
  <c r="U149" i="3" l="1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77" i="3"/>
  <c r="U69" i="3"/>
  <c r="U66" i="3"/>
  <c r="U64" i="3"/>
  <c r="U62" i="3"/>
  <c r="U60" i="3"/>
  <c r="U58" i="3"/>
  <c r="U53" i="3"/>
  <c r="U49" i="3"/>
  <c r="U47" i="3"/>
  <c r="U38" i="3"/>
  <c r="U36" i="3"/>
  <c r="U34" i="3"/>
  <c r="U151" i="3"/>
  <c r="J151" i="3"/>
  <c r="U56" i="3"/>
  <c r="J56" i="3"/>
  <c r="U80" i="3"/>
  <c r="J80" i="3"/>
  <c r="N116" i="3"/>
  <c r="N11" i="3"/>
  <c r="C105" i="8" l="1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L6" i="11" l="1"/>
  <c r="J6" i="11"/>
  <c r="H6" i="11"/>
  <c r="F157" i="3"/>
  <c r="F156" i="3"/>
  <c r="C104" i="8" l="1"/>
  <c r="U153" i="3" l="1"/>
  <c r="J153" i="3"/>
  <c r="F7" i="3" l="1"/>
  <c r="F6" i="3"/>
  <c r="F155" i="3"/>
  <c r="F154" i="3"/>
  <c r="D83" i="11"/>
  <c r="U2" i="3" l="1"/>
  <c r="J2" i="3"/>
  <c r="U150" i="3" l="1"/>
  <c r="J150" i="3"/>
  <c r="D3" i="11" l="1"/>
  <c r="D4" i="11"/>
  <c r="D5" i="11"/>
  <c r="D6" i="11"/>
  <c r="Q13" i="11" s="1"/>
  <c r="P13" i="11" s="1"/>
  <c r="D2" i="11"/>
  <c r="O13" i="11" l="1"/>
  <c r="Q2" i="11" s="1"/>
  <c r="U55" i="3"/>
  <c r="Q15" i="11" l="1"/>
  <c r="Q16" i="11"/>
  <c r="Q17" i="11"/>
  <c r="Q18" i="11"/>
  <c r="Q14" i="11"/>
  <c r="J7" i="11"/>
  <c r="L7" i="11"/>
  <c r="R11" i="11"/>
  <c r="P14" i="11" l="1"/>
  <c r="H7" i="11"/>
  <c r="C7" i="11" s="1"/>
  <c r="D7" i="11" s="1"/>
  <c r="P15" i="11" l="1"/>
  <c r="P16" i="11" s="1"/>
  <c r="P17" i="11" s="1"/>
  <c r="P18" i="11" s="1"/>
  <c r="O14" i="11"/>
  <c r="C34" i="11"/>
  <c r="AN2" i="5"/>
  <c r="AH1" i="5"/>
  <c r="AI1" i="5" s="1"/>
  <c r="AJ1" i="5" s="1"/>
  <c r="AK1" i="5" s="1"/>
  <c r="AL1" i="5" s="1"/>
  <c r="AM1" i="5" s="1"/>
  <c r="AN1" i="5" s="1"/>
  <c r="C64" i="4"/>
  <c r="C66" i="4" s="1"/>
  <c r="C68" i="4" s="1"/>
  <c r="C70" i="4" s="1"/>
  <c r="C72" i="4" s="1"/>
  <c r="C74" i="4" s="1"/>
  <c r="C76" i="4" s="1"/>
  <c r="C78" i="4" s="1"/>
  <c r="C80" i="4" s="1"/>
  <c r="C82" i="4" s="1"/>
  <c r="C84" i="4" s="1"/>
  <c r="C86" i="4" s="1"/>
  <c r="C88" i="4" s="1"/>
  <c r="C90" i="4" s="1"/>
  <c r="C92" i="4" s="1"/>
  <c r="C94" i="4" s="1"/>
  <c r="C96" i="4" s="1"/>
  <c r="C98" i="4" s="1"/>
  <c r="C100" i="4" s="1"/>
  <c r="C102" i="4" s="1"/>
  <c r="C104" i="4" s="1"/>
  <c r="B64" i="4"/>
  <c r="B66" i="4" s="1"/>
  <c r="B68" i="4" s="1"/>
  <c r="B70" i="4" s="1"/>
  <c r="B72" i="4" s="1"/>
  <c r="B74" i="4" s="1"/>
  <c r="B76" i="4" s="1"/>
  <c r="B78" i="4" s="1"/>
  <c r="B80" i="4" s="1"/>
  <c r="B82" i="4" s="1"/>
  <c r="B84" i="4" s="1"/>
  <c r="B86" i="4" s="1"/>
  <c r="B88" i="4" s="1"/>
  <c r="B90" i="4" s="1"/>
  <c r="B92" i="4" s="1"/>
  <c r="B94" i="4" s="1"/>
  <c r="B96" i="4" s="1"/>
  <c r="B98" i="4" s="1"/>
  <c r="B100" i="4" s="1"/>
  <c r="B102" i="4" s="1"/>
  <c r="B104" i="4" s="1"/>
  <c r="B106" i="4" s="1"/>
  <c r="B108" i="4" s="1"/>
  <c r="A64" i="4"/>
  <c r="A66" i="4" s="1"/>
  <c r="A68" i="4" s="1"/>
  <c r="A70" i="4" s="1"/>
  <c r="A72" i="4" s="1"/>
  <c r="A74" i="4" s="1"/>
  <c r="A76" i="4" s="1"/>
  <c r="A78" i="4" s="1"/>
  <c r="A80" i="4" s="1"/>
  <c r="A82" i="4" s="1"/>
  <c r="A84" i="4" s="1"/>
  <c r="A86" i="4" s="1"/>
  <c r="A88" i="4" s="1"/>
  <c r="A90" i="4" s="1"/>
  <c r="A92" i="4" s="1"/>
  <c r="A94" i="4" s="1"/>
  <c r="A96" i="4" s="1"/>
  <c r="A98" i="4" s="1"/>
  <c r="A100" i="4" s="1"/>
  <c r="A102" i="4" s="1"/>
  <c r="A104" i="4" s="1"/>
  <c r="A106" i="4" s="1"/>
  <c r="A108" i="4" s="1"/>
  <c r="C63" i="4"/>
  <c r="C65" i="4" s="1"/>
  <c r="C67" i="4" s="1"/>
  <c r="C69" i="4" s="1"/>
  <c r="C71" i="4" s="1"/>
  <c r="C73" i="4" s="1"/>
  <c r="C75" i="4" s="1"/>
  <c r="C77" i="4" s="1"/>
  <c r="C79" i="4" s="1"/>
  <c r="C81" i="4" s="1"/>
  <c r="C83" i="4" s="1"/>
  <c r="C85" i="4" s="1"/>
  <c r="C87" i="4" s="1"/>
  <c r="C89" i="4" s="1"/>
  <c r="C91" i="4" s="1"/>
  <c r="C93" i="4" s="1"/>
  <c r="C95" i="4" s="1"/>
  <c r="C97" i="4" s="1"/>
  <c r="C99" i="4" s="1"/>
  <c r="C101" i="4" s="1"/>
  <c r="C103" i="4" s="1"/>
  <c r="C105" i="4" s="1"/>
  <c r="C107" i="4" s="1"/>
  <c r="B63" i="4"/>
  <c r="B65" i="4" s="1"/>
  <c r="B67" i="4" s="1"/>
  <c r="B69" i="4" s="1"/>
  <c r="B71" i="4" s="1"/>
  <c r="B73" i="4" s="1"/>
  <c r="B75" i="4" s="1"/>
  <c r="B77" i="4" s="1"/>
  <c r="B79" i="4" s="1"/>
  <c r="B81" i="4" s="1"/>
  <c r="B83" i="4" s="1"/>
  <c r="B85" i="4" s="1"/>
  <c r="B87" i="4" s="1"/>
  <c r="B89" i="4" s="1"/>
  <c r="B91" i="4" s="1"/>
  <c r="B93" i="4" s="1"/>
  <c r="B95" i="4" s="1"/>
  <c r="B97" i="4" s="1"/>
  <c r="B99" i="4" s="1"/>
  <c r="B101" i="4" s="1"/>
  <c r="B103" i="4" s="1"/>
  <c r="B105" i="4" s="1"/>
  <c r="B107" i="4" s="1"/>
  <c r="A63" i="4"/>
  <c r="A65" i="4" s="1"/>
  <c r="A67" i="4" s="1"/>
  <c r="A69" i="4" s="1"/>
  <c r="A71" i="4" s="1"/>
  <c r="A73" i="4" s="1"/>
  <c r="A75" i="4" s="1"/>
  <c r="A77" i="4" s="1"/>
  <c r="A79" i="4" s="1"/>
  <c r="A81" i="4" s="1"/>
  <c r="A83" i="4" s="1"/>
  <c r="A85" i="4" s="1"/>
  <c r="A87" i="4" s="1"/>
  <c r="A89" i="4" s="1"/>
  <c r="A91" i="4" s="1"/>
  <c r="A93" i="4" s="1"/>
  <c r="A95" i="4" s="1"/>
  <c r="A97" i="4" s="1"/>
  <c r="A99" i="4" s="1"/>
  <c r="A101" i="4" s="1"/>
  <c r="A103" i="4" s="1"/>
  <c r="A105" i="4" s="1"/>
  <c r="A107" i="4" s="1"/>
  <c r="A5" i="4"/>
  <c r="A7" i="4" s="1"/>
  <c r="A9" i="4" s="1"/>
  <c r="A11" i="4" s="1"/>
  <c r="A13" i="4" s="1"/>
  <c r="A15" i="4" s="1"/>
  <c r="A17" i="4" s="1"/>
  <c r="A19" i="4" s="1"/>
  <c r="A21" i="4" s="1"/>
  <c r="A23" i="4" s="1"/>
  <c r="A25" i="4" s="1"/>
  <c r="A27" i="4" s="1"/>
  <c r="A29" i="4" s="1"/>
  <c r="A31" i="4" s="1"/>
  <c r="A33" i="4" s="1"/>
  <c r="A35" i="4" s="1"/>
  <c r="A37" i="4" s="1"/>
  <c r="A39" i="4" s="1"/>
  <c r="A41" i="4" s="1"/>
  <c r="A43" i="4" s="1"/>
  <c r="A45" i="4" s="1"/>
  <c r="A47" i="4" s="1"/>
  <c r="A49" i="4" s="1"/>
  <c r="A51" i="4" s="1"/>
  <c r="A53" i="4" s="1"/>
  <c r="A55" i="4" s="1"/>
  <c r="A57" i="4" s="1"/>
  <c r="A59" i="4" s="1"/>
  <c r="A4" i="4"/>
  <c r="A6" i="4" s="1"/>
  <c r="A8" i="4" s="1"/>
  <c r="A10" i="4" s="1"/>
  <c r="A12" i="4" s="1"/>
  <c r="A14" i="4" s="1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U32" i="3"/>
  <c r="J32" i="3"/>
  <c r="U31" i="3"/>
  <c r="J31" i="3"/>
  <c r="U30" i="3"/>
  <c r="J30" i="3"/>
  <c r="U29" i="3"/>
  <c r="J29" i="3"/>
  <c r="U28" i="3"/>
  <c r="J28" i="3"/>
  <c r="U27" i="3"/>
  <c r="J27" i="3"/>
  <c r="U26" i="3"/>
  <c r="J26" i="3"/>
  <c r="U25" i="3"/>
  <c r="J25" i="3"/>
  <c r="U24" i="3"/>
  <c r="J24" i="3"/>
  <c r="U23" i="3"/>
  <c r="J23" i="3"/>
  <c r="U22" i="3"/>
  <c r="J22" i="3"/>
  <c r="U21" i="3"/>
  <c r="J21" i="3"/>
  <c r="U20" i="3"/>
  <c r="J20" i="3"/>
  <c r="U19" i="3"/>
  <c r="J19" i="3"/>
  <c r="U18" i="3"/>
  <c r="J18" i="3"/>
  <c r="U17" i="3"/>
  <c r="J17" i="3"/>
  <c r="U120" i="3"/>
  <c r="U85" i="3"/>
  <c r="U119" i="3"/>
  <c r="U84" i="3"/>
  <c r="U88" i="3"/>
  <c r="U91" i="3"/>
  <c r="U89" i="3"/>
  <c r="U152" i="3"/>
  <c r="J152" i="3"/>
  <c r="U82" i="3"/>
  <c r="J82" i="3"/>
  <c r="U81" i="3"/>
  <c r="J81" i="3"/>
  <c r="U115" i="3"/>
  <c r="J115" i="3"/>
  <c r="U117" i="3"/>
  <c r="J117" i="3"/>
  <c r="U121" i="3"/>
  <c r="U118" i="3"/>
  <c r="U79" i="3"/>
  <c r="U16" i="3"/>
  <c r="J16" i="3"/>
  <c r="H13" i="3"/>
  <c r="U86" i="3"/>
  <c r="U83" i="3"/>
  <c r="U10" i="3"/>
  <c r="U33" i="3"/>
  <c r="U158" i="3"/>
  <c r="U8" i="3"/>
  <c r="U57" i="3"/>
  <c r="U123" i="3"/>
  <c r="U126" i="3"/>
  <c r="U124" i="3"/>
  <c r="U116" i="3"/>
  <c r="U11" i="3"/>
  <c r="U7" i="3"/>
  <c r="U6" i="3"/>
  <c r="U155" i="3"/>
  <c r="U154" i="3"/>
  <c r="D22" i="9"/>
  <c r="D23" i="9" s="1"/>
  <c r="D24" i="9" s="1"/>
  <c r="D25" i="9" s="1"/>
  <c r="D26" i="9" s="1"/>
  <c r="D27" i="9" s="1"/>
  <c r="D28" i="9" s="1"/>
  <c r="D29" i="9" s="1"/>
  <c r="D30" i="9" s="1"/>
  <c r="D31" i="9" s="1"/>
  <c r="D32" i="9" s="1"/>
  <c r="D8" i="9"/>
  <c r="D9" i="9"/>
  <c r="D11" i="9" s="1"/>
  <c r="D12" i="9" s="1"/>
  <c r="D13" i="9" s="1"/>
  <c r="D14" i="9" s="1"/>
  <c r="D15" i="9" s="1"/>
  <c r="D16" i="9" s="1"/>
  <c r="D17" i="9" s="1"/>
  <c r="D18" i="9" s="1"/>
  <c r="D19" i="9" s="1"/>
  <c r="D20" i="9" s="1"/>
  <c r="D21" i="9" s="1"/>
  <c r="D7" i="9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 s="1"/>
  <c r="J8" i="11" l="1"/>
  <c r="C35" i="11" s="1"/>
  <c r="D35" i="11" s="1"/>
  <c r="L8" i="11"/>
  <c r="C62" i="11" s="1"/>
  <c r="D62" i="11" s="1"/>
  <c r="O15" i="11"/>
  <c r="H8" i="11"/>
  <c r="C8" i="11" s="1"/>
  <c r="D8" i="11" s="1"/>
  <c r="C61" i="11"/>
  <c r="D61" i="11" s="1"/>
  <c r="D34" i="11"/>
  <c r="C106" i="4"/>
  <c r="C108" i="4" s="1"/>
  <c r="O16" i="11"/>
  <c r="L10" i="11" s="1"/>
  <c r="J9" i="11" l="1"/>
  <c r="C36" i="11" s="1"/>
  <c r="D36" i="11" s="1"/>
  <c r="L9" i="11"/>
  <c r="C63" i="11" s="1"/>
  <c r="D63" i="11" s="1"/>
  <c r="H9" i="11"/>
  <c r="C9" i="11" s="1"/>
  <c r="D9" i="11" s="1"/>
  <c r="J10" i="11"/>
  <c r="H10" i="11"/>
  <c r="C10" i="11" s="1"/>
  <c r="D10" i="11" s="1"/>
  <c r="O17" i="11"/>
  <c r="L11" i="11" s="1"/>
  <c r="C64" i="11" l="1"/>
  <c r="D64" i="11" s="1"/>
  <c r="C37" i="11"/>
  <c r="D37" i="11" s="1"/>
  <c r="H11" i="11"/>
  <c r="C11" i="11" s="1"/>
  <c r="D11" i="11" s="1"/>
  <c r="J11" i="11"/>
  <c r="P19" i="11"/>
  <c r="O18" i="11"/>
  <c r="L12" i="11" s="1"/>
  <c r="C65" i="11" l="1"/>
  <c r="D65" i="11" s="1"/>
  <c r="C38" i="11"/>
  <c r="D38" i="11" s="1"/>
  <c r="P20" i="11"/>
  <c r="O19" i="11"/>
  <c r="L13" i="11" s="1"/>
  <c r="H12" i="11"/>
  <c r="C12" i="11" s="1"/>
  <c r="J12" i="11"/>
  <c r="D12" i="11" l="1"/>
  <c r="C66" i="11"/>
  <c r="D66" i="11" s="1"/>
  <c r="C39" i="11"/>
  <c r="D39" i="11" s="1"/>
  <c r="J13" i="11"/>
  <c r="H13" i="11"/>
  <c r="C13" i="11" s="1"/>
  <c r="P21" i="11"/>
  <c r="O20" i="11"/>
  <c r="L14" i="11" s="1"/>
  <c r="C67" i="11" l="1"/>
  <c r="D67" i="11" s="1"/>
  <c r="C40" i="11"/>
  <c r="D40" i="11" s="1"/>
  <c r="D13" i="11"/>
  <c r="P22" i="11"/>
  <c r="O21" i="11"/>
  <c r="L15" i="11" s="1"/>
  <c r="H14" i="11"/>
  <c r="C14" i="11" s="1"/>
  <c r="J14" i="11"/>
  <c r="C68" i="11" l="1"/>
  <c r="D68" i="11" s="1"/>
  <c r="C41" i="11"/>
  <c r="D41" i="11" s="1"/>
  <c r="D14" i="11"/>
  <c r="H15" i="11"/>
  <c r="C15" i="11" s="1"/>
  <c r="J15" i="11"/>
  <c r="P23" i="11"/>
  <c r="O22" i="11"/>
  <c r="L16" i="11" s="1"/>
  <c r="D15" i="11" l="1"/>
  <c r="C69" i="11"/>
  <c r="D69" i="11" s="1"/>
  <c r="C42" i="11"/>
  <c r="D42" i="11" s="1"/>
  <c r="H16" i="11"/>
  <c r="C16" i="11" s="1"/>
  <c r="J16" i="11"/>
  <c r="P24" i="11"/>
  <c r="O23" i="11"/>
  <c r="L17" i="11" s="1"/>
  <c r="D16" i="11" l="1"/>
  <c r="C70" i="11"/>
  <c r="D70" i="11" s="1"/>
  <c r="C43" i="11"/>
  <c r="D43" i="11" s="1"/>
  <c r="P25" i="11"/>
  <c r="O24" i="11"/>
  <c r="L18" i="11" s="1"/>
  <c r="J17" i="11"/>
  <c r="H17" i="11"/>
  <c r="C17" i="11" s="1"/>
  <c r="D17" i="11" l="1"/>
  <c r="C71" i="11"/>
  <c r="D71" i="11" s="1"/>
  <c r="C44" i="11"/>
  <c r="D44" i="11" s="1"/>
  <c r="H18" i="11"/>
  <c r="C18" i="11" s="1"/>
  <c r="J18" i="11"/>
  <c r="P26" i="11"/>
  <c r="O25" i="11"/>
  <c r="L19" i="11" s="1"/>
  <c r="C72" i="11" l="1"/>
  <c r="D72" i="11" s="1"/>
  <c r="C45" i="11"/>
  <c r="D45" i="11" s="1"/>
  <c r="D18" i="11"/>
  <c r="J19" i="11"/>
  <c r="H19" i="11"/>
  <c r="C19" i="11" s="1"/>
  <c r="P27" i="11"/>
  <c r="P28" i="11" s="1"/>
  <c r="O28" i="11" s="1"/>
  <c r="L22" i="11" s="1"/>
  <c r="O26" i="11"/>
  <c r="L20" i="11" s="1"/>
  <c r="C73" i="11" l="1"/>
  <c r="D73" i="11" s="1"/>
  <c r="C46" i="11"/>
  <c r="D46" i="11" s="1"/>
  <c r="D19" i="11"/>
  <c r="O27" i="11"/>
  <c r="L21" i="11" s="1"/>
  <c r="J20" i="11"/>
  <c r="H20" i="11"/>
  <c r="C20" i="11" s="1"/>
  <c r="D20" i="11" l="1"/>
  <c r="C74" i="11"/>
  <c r="D74" i="11" s="1"/>
  <c r="C47" i="11"/>
  <c r="D47" i="11" s="1"/>
  <c r="J21" i="11"/>
  <c r="H21" i="11"/>
  <c r="C21" i="11" s="1"/>
  <c r="P29" i="11"/>
  <c r="D21" i="11" l="1"/>
  <c r="C75" i="11"/>
  <c r="D75" i="11" s="1"/>
  <c r="C48" i="11"/>
  <c r="D48" i="11" s="1"/>
  <c r="O29" i="11"/>
  <c r="L23" i="11" s="1"/>
  <c r="P30" i="11"/>
  <c r="J22" i="11"/>
  <c r="H22" i="11"/>
  <c r="C22" i="11" s="1"/>
  <c r="D22" i="11" s="1"/>
  <c r="C76" i="11" l="1"/>
  <c r="D76" i="11" s="1"/>
  <c r="C49" i="11"/>
  <c r="D49" i="11" s="1"/>
  <c r="P31" i="11"/>
  <c r="P32" i="11" s="1"/>
  <c r="P33" i="11" s="1"/>
  <c r="O30" i="11"/>
  <c r="L24" i="11" s="1"/>
  <c r="J23" i="11"/>
  <c r="H23" i="11"/>
  <c r="C23" i="11" s="1"/>
  <c r="D23" i="11" s="1"/>
  <c r="O33" i="11" l="1"/>
  <c r="L27" i="11" s="1"/>
  <c r="P34" i="11"/>
  <c r="O34" i="11" s="1"/>
  <c r="C77" i="11"/>
  <c r="D77" i="11" s="1"/>
  <c r="C50" i="11"/>
  <c r="D50" i="11" s="1"/>
  <c r="H24" i="11"/>
  <c r="C24" i="11" s="1"/>
  <c r="D24" i="11" s="1"/>
  <c r="J24" i="11"/>
  <c r="O31" i="11"/>
  <c r="L25" i="11" s="1"/>
  <c r="L28" i="11" l="1"/>
  <c r="C82" i="11" s="1"/>
  <c r="D82" i="11" s="1"/>
  <c r="H28" i="11"/>
  <c r="C28" i="11" s="1"/>
  <c r="D28" i="11" s="1"/>
  <c r="J28" i="11"/>
  <c r="C55" i="11" s="1"/>
  <c r="D55" i="11" s="1"/>
  <c r="C78" i="11"/>
  <c r="D78" i="11" s="1"/>
  <c r="C51" i="11"/>
  <c r="D51" i="11" s="1"/>
  <c r="O32" i="11"/>
  <c r="L26" i="11" s="1"/>
  <c r="J25" i="11"/>
  <c r="H25" i="11"/>
  <c r="C25" i="11" s="1"/>
  <c r="D25" i="11" s="1"/>
  <c r="C79" i="11" l="1"/>
  <c r="D79" i="11" s="1"/>
  <c r="C52" i="11"/>
  <c r="D52" i="11" s="1"/>
  <c r="J27" i="11"/>
  <c r="H27" i="11"/>
  <c r="H26" i="11"/>
  <c r="C26" i="11" s="1"/>
  <c r="D26" i="11" s="1"/>
  <c r="J26" i="11"/>
  <c r="C80" i="11" l="1"/>
  <c r="D80" i="11" s="1"/>
  <c r="C53" i="11"/>
  <c r="D53" i="11" s="1"/>
  <c r="C27" i="11"/>
  <c r="D27" i="11" s="1"/>
  <c r="C54" i="11"/>
  <c r="D54" i="11" s="1"/>
  <c r="C81" i="11" l="1"/>
  <c r="D81" i="11" s="1"/>
</calcChain>
</file>

<file path=xl/sharedStrings.xml><?xml version="1.0" encoding="utf-8"?>
<sst xmlns="http://schemas.openxmlformats.org/spreadsheetml/2006/main" count="3154" uniqueCount="233">
  <si>
    <t>Year</t>
  </si>
  <si>
    <t>Fuel Pool</t>
  </si>
  <si>
    <t>Energy</t>
  </si>
  <si>
    <t>Exceed?</t>
  </si>
  <si>
    <t>Gasoline</t>
  </si>
  <si>
    <t>Diesel</t>
  </si>
  <si>
    <t>LDV-e</t>
  </si>
  <si>
    <t>HDV-e</t>
  </si>
  <si>
    <t>LDV-H2</t>
  </si>
  <si>
    <t>HDV-H2</t>
  </si>
  <si>
    <t>CNG</t>
  </si>
  <si>
    <t>DACCS</t>
  </si>
  <si>
    <t>Jet Fuel</t>
  </si>
  <si>
    <t>Additional Credits</t>
  </si>
  <si>
    <t>Fuel</t>
  </si>
  <si>
    <t>Policy Attribution</t>
  </si>
  <si>
    <t>Biodiesel</t>
  </si>
  <si>
    <t>2022 volume</t>
  </si>
  <si>
    <t>Renewable Diesel</t>
  </si>
  <si>
    <t>CNG from Dairies</t>
  </si>
  <si>
    <t>Ethanol Used for E85</t>
  </si>
  <si>
    <t>Alt Jet - Virgin</t>
  </si>
  <si>
    <t>Alt Jet - Waste</t>
  </si>
  <si>
    <t>SP Alignment</t>
  </si>
  <si>
    <t>Notes</t>
  </si>
  <si>
    <t>Feedstock</t>
  </si>
  <si>
    <t>Conversion Cost</t>
  </si>
  <si>
    <t>Units Notes</t>
  </si>
  <si>
    <t>Conversion Yield</t>
  </si>
  <si>
    <t>Conversion Units</t>
  </si>
  <si>
    <t>Carbon Intensity</t>
  </si>
  <si>
    <t>Units</t>
  </si>
  <si>
    <t>EER</t>
  </si>
  <si>
    <t>References</t>
  </si>
  <si>
    <t>Exogenous Subsidy</t>
  </si>
  <si>
    <t>Subsidy Unit Notes</t>
  </si>
  <si>
    <t>Credit Type</t>
  </si>
  <si>
    <t>LCFS Benchmark</t>
  </si>
  <si>
    <t>Blend Requirement</t>
  </si>
  <si>
    <t>Results Name</t>
  </si>
  <si>
    <t>Results Units</t>
  </si>
  <si>
    <t>Results Multiplier</t>
  </si>
  <si>
    <t>Results Notes</t>
  </si>
  <si>
    <t>Advanced Credits</t>
  </si>
  <si>
    <t>$/credit</t>
  </si>
  <si>
    <t>credit/credit</t>
  </si>
  <si>
    <t>gCO2e/ton</t>
  </si>
  <si>
    <t>Cost is set high so additional credits aren't produced beyond what is automatically added</t>
  </si>
  <si>
    <t>Advanced Credit</t>
  </si>
  <si>
    <t>DACCSBenchmark</t>
  </si>
  <si>
    <t>MMT</t>
  </si>
  <si>
    <t>Argus 2020/2021</t>
  </si>
  <si>
    <t>Virgin Oils</t>
  </si>
  <si>
    <t>$/ton</t>
  </si>
  <si>
    <t>MJ/ton</t>
  </si>
  <si>
    <t>gCO2e/MJ</t>
  </si>
  <si>
    <t>RIN price &amp; IRA tax credit (.019+.002)</t>
  </si>
  <si>
    <t>$/MJ</t>
  </si>
  <si>
    <t>JetBenchmark</t>
  </si>
  <si>
    <t>Alternative Jet Fuel - Virgin</t>
  </si>
  <si>
    <t>mm gal</t>
  </si>
  <si>
    <t>Waste Oils</t>
  </si>
  <si>
    <t>RIN price &amp; IRA tax credit (.019+.005)</t>
  </si>
  <si>
    <t>Alternative Jet Fuel - Waste</t>
  </si>
  <si>
    <t>Bank Drawdown</t>
  </si>
  <si>
    <t>2022 Ceiling Price</t>
  </si>
  <si>
    <t>DieselBenchmark</t>
  </si>
  <si>
    <t>BiodieselBlend</t>
  </si>
  <si>
    <t>CARBOB</t>
  </si>
  <si>
    <t>Oil</t>
  </si>
  <si>
    <t>$/barrel</t>
  </si>
  <si>
    <t>MJ/barrel</t>
  </si>
  <si>
    <t>From regression on spot market prices using EIA Data</t>
  </si>
  <si>
    <t>Fossil Gasoline</t>
  </si>
  <si>
    <t>GasolineBenchmark</t>
  </si>
  <si>
    <t>AFDC Jan 2022</t>
  </si>
  <si>
    <t>Natural Gas</t>
  </si>
  <si>
    <t>$/MMBTU</t>
  </si>
  <si>
    <t>MJ/MMBTU</t>
  </si>
  <si>
    <t>https://afdc.energy.gov/fuels/prices.html</t>
  </si>
  <si>
    <t>Fossil Gaseous</t>
  </si>
  <si>
    <t>Fossil Natural Gas</t>
  </si>
  <si>
    <t>mm DGE</t>
  </si>
  <si>
    <t>Dairy Gas to RNG</t>
  </si>
  <si>
    <t>Dairy Biomethane</t>
  </si>
  <si>
    <t>Dairy Gas for CNG</t>
  </si>
  <si>
    <t>OOS Dairy Gas to RNG</t>
  </si>
  <si>
    <t>Conv. Jet</t>
  </si>
  <si>
    <t>Fossil Jet</t>
  </si>
  <si>
    <t>Fossil Jet Fuel</t>
  </si>
  <si>
    <t>SP 2022</t>
  </si>
  <si>
    <t>CCS</t>
  </si>
  <si>
    <t>$/ton sequestered</t>
  </si>
  <si>
    <t>ton/ton</t>
  </si>
  <si>
    <t>45Q subsidy @ $130/ton</t>
  </si>
  <si>
    <t>Air Capture Credits</t>
  </si>
  <si>
    <t>"Ethanol Used for E85" is not Ethanol Used for E85 - it is 100% ethanol that is blended with CARBOB to make Ethanol Used for E85</t>
  </si>
  <si>
    <t>Corn</t>
  </si>
  <si>
    <t>$/bushel</t>
  </si>
  <si>
    <t>MJ/bushel</t>
  </si>
  <si>
    <t>No Subsidy, because expansion cost (marketing, etc) is D6 RIN price</t>
  </si>
  <si>
    <t>Corn Ethanol</t>
  </si>
  <si>
    <t>USDA Weekly Reports July 2018-May 2022</t>
  </si>
  <si>
    <t>No Subsidy, because expansion cost is D6 RIN price</t>
  </si>
  <si>
    <t>CCS included, but not part of name to prevent splitting the feedstock path</t>
  </si>
  <si>
    <t>Corn for CCS</t>
  </si>
  <si>
    <t>45Q subsidy @ $85/ton</t>
  </si>
  <si>
    <t>eCargo Handling Equipment</t>
  </si>
  <si>
    <t>All Other Fuels</t>
  </si>
  <si>
    <t>Ethanol</t>
  </si>
  <si>
    <t>https://www.ams.usda.gov/mnreports/nw_gr212.txt, D6 RIN is realized/not taken for marketing etc</t>
  </si>
  <si>
    <t>EthanolBlend</t>
  </si>
  <si>
    <t>https://www.ams.usda.gov/mnreports/nw_gr212.txt</t>
  </si>
  <si>
    <t>Assuming CCS @ 85$/ton, RIN subsidy+IRA tax credit (.014+.002)</t>
  </si>
  <si>
    <t>eTransport Refrigeration Unit</t>
  </si>
  <si>
    <t>Fixed Guideway</t>
  </si>
  <si>
    <t>Forklift Credits</t>
  </si>
  <si>
    <t>HDV Hydrogen</t>
  </si>
  <si>
    <t>NREL H2A - adjusted to early 2022</t>
  </si>
  <si>
    <t>Landfills</t>
  </si>
  <si>
    <t>45V IRA Tax Credit</t>
  </si>
  <si>
    <t>Hydrogen (Landfill)</t>
  </si>
  <si>
    <t>Hydrogen for HDV (Landfill)</t>
  </si>
  <si>
    <t>mm kg</t>
  </si>
  <si>
    <t>MacKinnon et al, adjusted to early 2022</t>
  </si>
  <si>
    <t>Electricity</t>
  </si>
  <si>
    <t>$/MWh</t>
  </si>
  <si>
    <t>MJ/MWh</t>
  </si>
  <si>
    <t>Hydrogen (Grid)</t>
  </si>
  <si>
    <t>Hydrogen for HDV (Grid)</t>
  </si>
  <si>
    <t>HDV Hydrogen (0-CI)</t>
  </si>
  <si>
    <t>Hydrogen (0-CI)</t>
  </si>
  <si>
    <t>Hydrogen for HDV (0-CI)</t>
  </si>
  <si>
    <t>HDV Hydrogen (Dairy Gas)</t>
  </si>
  <si>
    <t>Hydrogen (Dairy)</t>
  </si>
  <si>
    <t>Hydrogen for HDV (Dairy)</t>
  </si>
  <si>
    <t>HDV-e (0-CI)</t>
  </si>
  <si>
    <t>RECs included + 45Y IRA Tax Credit</t>
  </si>
  <si>
    <t>Electricity for HDV</t>
  </si>
  <si>
    <t>1000 MWh</t>
  </si>
  <si>
    <t>HDV-e (Dairy Gas)</t>
  </si>
  <si>
    <t>Dairy Gas to Electricity</t>
  </si>
  <si>
    <t>Electricity (Dairy)</t>
  </si>
  <si>
    <t>Electricity for HDV (Dairy)</t>
  </si>
  <si>
    <t>OOS Dairy Gas to Electricity</t>
  </si>
  <si>
    <t>HDV-e (grid)</t>
  </si>
  <si>
    <t>Incremental Deficits</t>
  </si>
  <si>
    <t>Landfill CNG</t>
  </si>
  <si>
    <t>Landfill Biomethane</t>
  </si>
  <si>
    <t>Landfill Gas for CNG</t>
  </si>
  <si>
    <t>LDV HRI + FCI Credits</t>
  </si>
  <si>
    <t>LDV Hydrogen</t>
  </si>
  <si>
    <t>Hydrogen for LDV (Landfill)</t>
  </si>
  <si>
    <t>Hydrogen for LDV (Grid)</t>
  </si>
  <si>
    <t>LDV Hydrogen (0-CI)</t>
  </si>
  <si>
    <t>Hydrogen for LDV (0-CI)</t>
  </si>
  <si>
    <t>LDV Hydrogen (Dairy Gas)</t>
  </si>
  <si>
    <t>Hydrogen for LDV (Dairy)</t>
  </si>
  <si>
    <t>LDV-e (0-CI)</t>
  </si>
  <si>
    <t>Electricity for LDV</t>
  </si>
  <si>
    <t>LDV-e (Dairy Gas)</t>
  </si>
  <si>
    <t>Electricity for LDV (Dairy)</t>
  </si>
  <si>
    <t>LDV-e (grid)</t>
  </si>
  <si>
    <t>MHDV HRI + FCI Credits</t>
  </si>
  <si>
    <t>Ocean Going Vessel Shorepower</t>
  </si>
  <si>
    <t>Other offroad</t>
  </si>
  <si>
    <t>Petroleum Projects</t>
  </si>
  <si>
    <t>Converts from MJ to MM GGE</t>
  </si>
  <si>
    <t>Renewable Gasoline</t>
  </si>
  <si>
    <t>ULSD</t>
  </si>
  <si>
    <t>Fossil Diesel</t>
  </si>
  <si>
    <t>Maximum Volume</t>
  </si>
  <si>
    <t>Maximum YoY Percent Change</t>
  </si>
  <si>
    <t>inf</t>
  </si>
  <si>
    <t xml:space="preserve">2022 gallons  </t>
  </si>
  <si>
    <t>allows for growth with non-avoided meth after 2040</t>
  </si>
  <si>
    <t>Base Fuel</t>
  </si>
  <si>
    <t>Production Multiplier</t>
  </si>
  <si>
    <t>Exceed</t>
  </si>
  <si>
    <t>Min 0.5 MJ of Alt Jet produced per 100 MJ of RD</t>
  </si>
  <si>
    <t>1 MJ of Rewewable Gasoline per 100 MJ of RD.  Consistent w. what CA has been receiving</t>
  </si>
  <si>
    <t>Benchmark</t>
  </si>
  <si>
    <t>Standard</t>
  </si>
  <si>
    <t>Reduction Percent</t>
  </si>
  <si>
    <t>Gasoline Existing</t>
  </si>
  <si>
    <t>New Gasoline</t>
  </si>
  <si>
    <t>New Diesel</t>
  </si>
  <si>
    <t>Jet</t>
  </si>
  <si>
    <t>New Jet</t>
  </si>
  <si>
    <t>Calculated Step</t>
  </si>
  <si>
    <t>2030 Target</t>
  </si>
  <si>
    <t>Gasoline 2010 Baseline</t>
  </si>
  <si>
    <t>Current Schedule</t>
  </si>
  <si>
    <t>Diesel 2010 Baseline</t>
  </si>
  <si>
    <t>Intended Step Down</t>
  </si>
  <si>
    <t>Jet 2010 Baseline</t>
  </si>
  <si>
    <t>New Schedule</t>
  </si>
  <si>
    <t>Input</t>
  </si>
  <si>
    <t>Total %</t>
  </si>
  <si>
    <t>Add</t>
  </si>
  <si>
    <t>Notes/Sources</t>
  </si>
  <si>
    <t>2020/2021 Argus/EIA</t>
  </si>
  <si>
    <t>Bornstein 2021</t>
  </si>
  <si>
    <t>2021 Commodity Market</t>
  </si>
  <si>
    <t>$/barrel and barrels</t>
  </si>
  <si>
    <t>NP 2015 - updated CPI to 2021</t>
  </si>
  <si>
    <t>SP 2021</t>
  </si>
  <si>
    <t>NP 2015</t>
  </si>
  <si>
    <t>NA</t>
  </si>
  <si>
    <t xml:space="preserve">Adjusted ICF </t>
  </si>
  <si>
    <t>Minimum</t>
  </si>
  <si>
    <t>Maximum</t>
  </si>
  <si>
    <t>Calculated</t>
  </si>
  <si>
    <t>Credit Limits</t>
  </si>
  <si>
    <t>Limit</t>
  </si>
  <si>
    <t>MM gallons</t>
  </si>
  <si>
    <t>Requirement Name</t>
  </si>
  <si>
    <t>Minimum Percent Energy</t>
  </si>
  <si>
    <t>Maximum Percent Energy</t>
  </si>
  <si>
    <t>10% EtOH By Volume</t>
  </si>
  <si>
    <t>17% Biodiesel by Volume</t>
  </si>
  <si>
    <t>Quantity</t>
  </si>
  <si>
    <t>Deficits</t>
  </si>
  <si>
    <t>5% of deficits</t>
  </si>
  <si>
    <t>2.5% of deficits (HRI)</t>
  </si>
  <si>
    <t>2.5% of deficits</t>
  </si>
  <si>
    <t>Incremental Deficits. Avg from 2022 LRT</t>
  </si>
  <si>
    <t>Using staff regression</t>
  </si>
  <si>
    <t xml:space="preserve">Growth using Linear regression of 2019-2021 </t>
  </si>
  <si>
    <t xml:space="preserve">Replaced with dynamic values (eCHE, eOGV, eTRU 2021) </t>
  </si>
  <si>
    <t>scale 2022 real value using OGV SRIA, then freeze in 2032 when ZE is expected to hit 100%</t>
  </si>
  <si>
    <t>Freeze at 2022 reported values</t>
  </si>
  <si>
    <t>freeze at regression value for 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</si>
</sst>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.0%"/>
    <numFmt numFmtId="166" formatCode="0.000000E+00"/>
    <numFmt numFmtId="167" formatCode="_(* #,##0_);_(* \(#,##0\);_(* &quot;-&quot;??_);_(@_)"/>
    <numFmt numFmtId="168" formatCode="0.000"/>
    <numFmt numFmtId="169" formatCode="0.00000"/>
    <numFmt numFmtId="170" formatCode="0.0000"/>
    <numFmt numFmtId="171" formatCode="0.0000000000E+00"/>
    <numFmt numFmtId="172" formatCode="0.000E+00"/>
    <numFmt numFmtId="173" formatCode="&quot;$&quot;#,##0.00000_);[Red]\(&quot;$&quot;#,##0.00000\)"/>
  </numFmts>
  <fonts count="10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rgb="FF000000"/>
      <name val="MS Shell Dlg 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Avenir LT Std 55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4">
    <xf numFmtId="0" fontId="0" fillId="0" borderId="0" xfId="0"/>
    <xf numFmtId="0" fontId="1" fillId="0" borderId="1" xfId="0" applyFont="1" applyBorder="1" applyAlignment="1">
      <alignment horizontal="center" vertical="top"/>
    </xf>
    <xf numFmtId="11" fontId="0" fillId="0" borderId="0" xfId="0" applyNumberFormat="1"/>
    <xf numFmtId="9" fontId="0" fillId="0" borderId="0" xfId="0" applyNumberFormat="1"/>
    <xf numFmtId="0" fontId="1" fillId="0" borderId="2" xfId="0" applyFont="1" applyBorder="1" applyAlignment="1">
      <alignment horizontal="center" vertical="top"/>
    </xf>
    <xf numFmtId="1" fontId="0" fillId="0" borderId="0" xfId="0" applyNumberFormat="1"/>
    <xf numFmtId="0" fontId="4" fillId="0" borderId="0" xfId="0" applyFont="1"/>
    <xf numFmtId="0" fontId="0" fillId="0" borderId="0" xfId="0" quotePrefix="1"/>
    <xf numFmtId="165" fontId="0" fillId="0" borderId="0" xfId="2" applyNumberFormat="1" applyFont="1"/>
    <xf numFmtId="0" fontId="1" fillId="0" borderId="0" xfId="0" applyFont="1" applyAlignment="1">
      <alignment horizontal="center" vertical="top"/>
    </xf>
    <xf numFmtId="0" fontId="0" fillId="2" borderId="1" xfId="0" applyFill="1" applyBorder="1"/>
    <xf numFmtId="165" fontId="0" fillId="0" borderId="0" xfId="0" applyNumberFormat="1"/>
    <xf numFmtId="0" fontId="6" fillId="0" borderId="0" xfId="0" applyFont="1"/>
    <xf numFmtId="166" fontId="0" fillId="0" borderId="0" xfId="0" applyNumberFormat="1"/>
    <xf numFmtId="0" fontId="4" fillId="3" borderId="1" xfId="0" applyFont="1" applyFill="1" applyBorder="1"/>
    <xf numFmtId="2" fontId="0" fillId="0" borderId="0" xfId="0" applyNumberFormat="1"/>
    <xf numFmtId="2" fontId="0" fillId="4" borderId="0" xfId="0" applyNumberFormat="1" applyFill="1"/>
    <xf numFmtId="167" fontId="0" fillId="0" borderId="0" xfId="3" applyNumberFormat="1" applyFont="1"/>
    <xf numFmtId="10" fontId="0" fillId="0" borderId="0" xfId="2" applyNumberFormat="1" applyFont="1"/>
    <xf numFmtId="168" fontId="0" fillId="0" borderId="0" xfId="0" applyNumberFormat="1"/>
    <xf numFmtId="169" fontId="0" fillId="0" borderId="0" xfId="0" applyNumberFormat="1"/>
    <xf numFmtId="1" fontId="0" fillId="3" borderId="0" xfId="0" applyNumberFormat="1" applyFill="1"/>
    <xf numFmtId="170" fontId="0" fillId="0" borderId="0" xfId="0" applyNumberFormat="1"/>
    <xf numFmtId="0" fontId="4" fillId="0" borderId="1" xfId="0" applyFont="1" applyBorder="1"/>
    <xf numFmtId="0" fontId="4" fillId="0" borderId="2" xfId="0" applyFont="1" applyBorder="1"/>
    <xf numFmtId="171" fontId="0" fillId="0" borderId="0" xfId="0" applyNumberFormat="1"/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72" fontId="0" fillId="0" borderId="0" xfId="0" applyNumberFormat="1"/>
    <xf numFmtId="0" fontId="7" fillId="0" borderId="0" xfId="0" applyFont="1"/>
    <xf numFmtId="3" fontId="7" fillId="0" borderId="0" xfId="0" applyNumberFormat="1" applyFont="1"/>
    <xf numFmtId="10" fontId="0" fillId="0" borderId="0" xfId="0" applyNumberFormat="1"/>
    <xf numFmtId="167" fontId="0" fillId="0" borderId="0" xfId="0" applyNumberFormat="1"/>
    <xf numFmtId="167" fontId="0" fillId="3" borderId="0" xfId="3" applyNumberFormat="1" applyFont="1" applyFill="1"/>
    <xf numFmtId="9" fontId="0" fillId="0" borderId="0" xfId="2" applyFont="1"/>
    <xf numFmtId="0" fontId="1" fillId="0" borderId="3" xfId="0" applyFont="1" applyBorder="1" applyAlignment="1">
      <alignment horizontal="center" vertical="top"/>
    </xf>
    <xf numFmtId="44" fontId="0" fillId="0" borderId="0" xfId="1" applyFont="1" applyFill="1" applyBorder="1"/>
    <xf numFmtId="164" fontId="0" fillId="0" borderId="0" xfId="1" applyNumberFormat="1" applyFont="1" applyFill="1" applyBorder="1"/>
    <xf numFmtId="173" fontId="7" fillId="0" borderId="0" xfId="0" applyNumberFormat="1" applyFont="1"/>
    <xf numFmtId="0" fontId="8" fillId="0" borderId="0" xfId="4" applyFill="1" applyBorder="1"/>
    <xf numFmtId="8" fontId="7" fillId="0" borderId="0" xfId="0" applyNumberFormat="1" applyFont="1"/>
    <xf numFmtId="167" fontId="0" fillId="0" borderId="0" xfId="3" applyNumberFormat="1" applyFont="1" applyFill="1" applyBorder="1"/>
    <xf numFmtId="43" fontId="0" fillId="0" borderId="0" xfId="3" applyFont="1" applyFill="1" applyBorder="1"/>
    <xf numFmtId="3" fontId="9" fillId="0" borderId="0" xfId="0" applyNumberFormat="1" applyFont="1" applyAlignment="1">
      <alignment horizontal="right" vertical="center" wrapText="1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666750</xdr:colOff>
      <xdr:row>6</xdr:row>
      <xdr:rowOff>66675</xdr:rowOff>
    </xdr:from>
    <xdr:to>
      <xdr:col>18</xdr:col>
      <xdr:colOff>561801</xdr:colOff>
      <xdr:row>9</xdr:row>
      <xdr:rowOff>107459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8343900" y="1209675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en-US" sz="1400" b="0" i="1">
                            <a:solidFill>
                              <a:schemeClr val="tx1"/>
                            </a:solidFill>
                            <a:latin typeface="Cambria Math" panose="02040503050406030204" pitchFamily="18" charset="0"/>
                          </a:rPr>
                          <m:t>𝐷𝑒𝑓𝑖𝑐𝑖𝑡𝐿𝑖𝑚𝑖𝑡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</m:e>
                      <m:sub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20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𝑥𝑥</m:t>
                        </m:r>
                      </m:sub>
                    </m:sSub>
                    <m:r>
                      <a:rPr lang="en-US" sz="1400" i="0">
                        <a:latin typeface="Cambria Math" panose="02040503050406030204" pitchFamily="18" charset="0"/>
                      </a:rPr>
                      <m:t>=</m:t>
                    </m:r>
                    <m:sSub>
                      <m:sSub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𝐶𝑟𝑒𝑑𝑖𝑡</m:t>
                        </m:r>
                        <m:r>
                          <a:rPr lang="en-US" sz="1400" i="0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𝐿𝑖𝑚𝑖𝑡</m:t>
                        </m:r>
                      </m:e>
                      <m:sub>
                        <m:r>
                          <a:rPr lang="en-US" sz="1400" i="1">
                            <a:latin typeface="Cambria Math" panose="02040503050406030204" pitchFamily="18" charset="0"/>
                          </a:rPr>
                          <m:t>𝐵𝑎𝑠𝑒𝑙𝑖𝑛𝑒</m:t>
                        </m:r>
                      </m:sub>
                    </m:sSub>
                    <m:f>
                      <m:fPr>
                        <m:ctrlPr>
                          <a:rPr lang="en-US" sz="1400" i="1">
                            <a:solidFill>
                              <a:srgbClr val="836967"/>
                            </a:solidFill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𝑆𝑡𝑑</m:t>
                                </m:r>
                                <m:r>
                                  <a:rPr lang="en-US" sz="1400" i="0">
                                    <a:latin typeface="Cambria Math" panose="02040503050406030204" pitchFamily="18" charset="0"/>
                                  </a:rPr>
                                  <m:t>,20</m:t>
                                </m:r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𝑥𝑥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num>
                      <m:den>
                        <m:d>
                          <m:dPr>
                            <m:ctrlPr>
                              <a:rPr lang="en-US" sz="1400" i="1">
                                <a:solidFill>
                                  <a:srgbClr val="836967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𝐵𝑎𝑠𝑙𝑖𝑛𝑒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  <m:r>
                              <a:rPr lang="en-US" sz="1400" i="0">
                                <a:latin typeface="Cambria Math" panose="02040503050406030204" pitchFamily="18" charset="0"/>
                              </a:rPr>
                              <m:t>−</m:t>
                            </m:r>
                            <m:sSubSup>
                              <m:sSubSupPr>
                                <m:ctrlPr>
                                  <a:rPr lang="en-US" sz="1400" i="1">
                                    <a:solidFill>
                                      <a:srgbClr val="836967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sSubSupPr>
                              <m:e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𝐶𝐼</m:t>
                                </m:r>
                              </m:e>
                              <m:sub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𝐿𝑖𝑚𝑖𝑡𝑒𝑑𝐹𝑢𝑒𝑙</m:t>
                                </m:r>
                              </m:sub>
                              <m:sup>
                                <m:r>
                                  <a:rPr lang="en-US" sz="1400" i="1">
                                    <a:latin typeface="Cambria Math" panose="02040503050406030204" pitchFamily="18" charset="0"/>
                                  </a:rPr>
                                  <m:t>𝑋𝐷</m:t>
                                </m:r>
                              </m:sup>
                            </m:sSubSup>
                          </m:e>
                        </m:d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" name="TextBox 10">
              <a:extLst>
                <a:ext uri="{FF2B5EF4-FFF2-40B4-BE49-F238E27FC236}">
                  <a16:creationId xmlns:a16="http://schemas.microsoft.com/office/drawing/2014/main" id="{89241CBD-1618-4DAC-B0FD-0A20DD10DF8B}"/>
                </a:ext>
              </a:extLst>
            </xdr:cNvPr>
            <xdr:cNvSpPr txBox="1"/>
          </xdr:nvSpPr>
          <xdr:spPr>
            <a:xfrm>
              <a:off x="8343900" y="1209675"/>
              <a:ext cx="6343476" cy="612284"/>
            </a:xfrm>
            <a:prstGeom prst="rect">
              <a:avLst/>
            </a:prstGeom>
            <a:noFill/>
          </xdr:spPr>
          <xdr:txBody>
            <a:bodyPr wrap="square">
              <a:spAutoFit/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/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b="0" i="0">
                  <a:solidFill>
                    <a:schemeClr val="tx1"/>
                  </a:solidFill>
                  <a:latin typeface="Cambria Math" panose="02040503050406030204" pitchFamily="18" charset="0"/>
                </a:rPr>
                <a:t>𝐶𝑟𝑒𝑑𝑖𝑡/𝐷𝑒𝑓𝑖𝑐𝑖𝑡𝐿𝑖𝑚𝑖𝑡</a:t>
              </a:r>
              <a:r>
                <a:rPr lang="en-US" sz="1400" i="0">
                  <a:latin typeface="Cambria Math" panose="02040503050406030204" pitchFamily="18" charset="0"/>
                </a:rPr>
                <a:t>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20𝑥𝑥=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𝐶𝑟𝑒𝑑𝑖𝑡 𝐿𝑖𝑚𝑖𝑡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𝐵𝑎𝑠𝑒𝑙𝑖𝑛𝑒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  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〗_(</a:t>
              </a:r>
              <a:r>
                <a:rPr lang="en-US" sz="1400" i="0">
                  <a:latin typeface="Cambria Math" panose="02040503050406030204" pitchFamily="18" charset="0"/>
                </a:rPr>
                <a:t>𝑆𝑡𝑑,20𝑥𝑥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)^</a:t>
              </a:r>
              <a:r>
                <a:rPr lang="en-US" sz="1400" i="0">
                  <a:latin typeface="Cambria Math" panose="02040503050406030204" pitchFamily="18" charset="0"/>
                </a:rPr>
                <a:t>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)/((〖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𝐵𝑎𝑠𝑙𝑖𝑛𝑒^𝑋𝐷−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〖</a:t>
              </a:r>
              <a:r>
                <a:rPr lang="en-US" sz="1400" i="0">
                  <a:latin typeface="Cambria Math" panose="02040503050406030204" pitchFamily="18" charset="0"/>
                </a:rPr>
                <a:t>𝐶𝐼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〗_</a:t>
              </a:r>
              <a:r>
                <a:rPr lang="en-US" sz="1400" i="0">
                  <a:latin typeface="Cambria Math" panose="02040503050406030204" pitchFamily="18" charset="0"/>
                </a:rPr>
                <a:t>𝐿𝑖𝑚𝑖𝑡𝑒𝑑𝐹𝑢𝑒𝑙^𝑋𝐷 ) </a:t>
              </a:r>
              <a:r>
                <a:rPr lang="en-US" sz="1400" i="0">
                  <a:solidFill>
                    <a:srgbClr val="836967"/>
                  </a:solidFill>
                  <a:latin typeface="Cambria Math" panose="02040503050406030204" pitchFamily="18" charset="0"/>
                </a:rPr>
                <a:t>)</a:t>
              </a:r>
              <a:endParaRPr lang="en-US" sz="1400"/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ms.usda.gov/mnreports/nw_gr212.txt" TargetMode="External"/><Relationship Id="rId2" Type="http://schemas.openxmlformats.org/officeDocument/2006/relationships/hyperlink" Target="https://www.ams.usda.gov/mnreports/nw_gr212.txt,%20D6%20RIN%20is%20realized/not%20taken%20for%20marketing%20etc" TargetMode="External"/><Relationship Id="rId1" Type="http://schemas.openxmlformats.org/officeDocument/2006/relationships/hyperlink" Target="https://www.ams.usda.gov/mnreports/nw_gr212.txt" TargetMode="External"/><Relationship Id="rId4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11"/>
  <sheetViews>
    <sheetView zoomScale="85" zoomScaleNormal="85" workbookViewId="0">
      <selection activeCell="G26" sqref="G26"/>
    </sheetView>
  </sheetViews>
  <sheetFormatPr defaultRowHeight="15"/>
  <cols>
    <col min="2" max="2" width="17.42578125" bestFit="1" customWidth="1"/>
    <col min="3" max="3" width="18.28515625" bestFit="1" customWidth="1"/>
    <col min="4" max="4" width="12.7109375" customWidth="1"/>
    <col min="5" max="5" width="9.5703125" bestFit="1" customWidth="1"/>
    <col min="6" max="6" width="14.5703125" bestFit="1" customWidth="1"/>
    <col min="7" max="7" width="9.5703125" bestFit="1" customWidth="1"/>
    <col min="9" max="9" width="12.5703125" bestFit="1" customWidth="1"/>
    <col min="11" max="11" width="10.7109375" bestFit="1" customWidth="1"/>
    <col min="12" max="12" width="12" bestFit="1" customWidth="1"/>
  </cols>
  <sheetData>
    <row r="1" spans="1:15">
      <c r="A1" s="23" t="s">
        <v>0</v>
      </c>
      <c r="B1" s="23" t="s">
        <v>1</v>
      </c>
      <c r="C1" s="23" t="s">
        <v>2</v>
      </c>
      <c r="D1" s="23" t="s">
        <v>3</v>
      </c>
      <c r="E1" s="24"/>
      <c r="H1" s="9"/>
      <c r="I1" s="9"/>
      <c r="J1" s="9"/>
    </row>
    <row r="2" spans="1:15">
      <c r="A2">
        <v>2022</v>
      </c>
      <c r="B2" t="s">
        <v>4</v>
      </c>
      <c r="C2" s="28">
        <v>1592653930498.1299</v>
      </c>
      <c r="D2" t="b">
        <v>0</v>
      </c>
      <c r="I2" s="15"/>
      <c r="J2" s="15"/>
    </row>
    <row r="3" spans="1:15">
      <c r="A3">
        <v>2023</v>
      </c>
      <c r="B3" t="s">
        <v>4</v>
      </c>
      <c r="C3" s="28">
        <v>1555165072532.8394</v>
      </c>
      <c r="D3" t="b">
        <v>0</v>
      </c>
      <c r="I3" s="15"/>
      <c r="J3" s="19"/>
    </row>
    <row r="4" spans="1:15">
      <c r="A4">
        <v>2024</v>
      </c>
      <c r="B4" t="s">
        <v>4</v>
      </c>
      <c r="C4" s="28">
        <v>1513207445095.272</v>
      </c>
      <c r="D4" t="b">
        <v>0</v>
      </c>
      <c r="I4" s="15"/>
      <c r="J4" s="19"/>
    </row>
    <row r="5" spans="1:15">
      <c r="A5">
        <v>2025</v>
      </c>
      <c r="B5" t="s">
        <v>4</v>
      </c>
      <c r="C5" s="28">
        <v>1468491253229.2681</v>
      </c>
      <c r="D5" t="b">
        <v>0</v>
      </c>
      <c r="I5" s="15"/>
      <c r="J5" s="19"/>
      <c r="O5" s="12"/>
    </row>
    <row r="6" spans="1:15">
      <c r="A6">
        <v>2026</v>
      </c>
      <c r="B6" t="s">
        <v>4</v>
      </c>
      <c r="C6" s="28">
        <v>1421504716342.718</v>
      </c>
      <c r="D6" t="b">
        <v>0</v>
      </c>
      <c r="I6" s="15"/>
      <c r="J6" s="19"/>
    </row>
    <row r="7" spans="1:15">
      <c r="A7">
        <v>2027</v>
      </c>
      <c r="B7" t="s">
        <v>4</v>
      </c>
      <c r="C7" s="28">
        <v>1365277683090.135</v>
      </c>
      <c r="D7" t="b">
        <v>0</v>
      </c>
      <c r="I7" s="15"/>
      <c r="J7" s="19"/>
    </row>
    <row r="8" spans="1:15">
      <c r="A8">
        <v>2028</v>
      </c>
      <c r="B8" t="s">
        <v>4</v>
      </c>
      <c r="C8" s="28">
        <v>1305973221839.5964</v>
      </c>
      <c r="D8" t="b">
        <v>0</v>
      </c>
      <c r="I8" s="15"/>
      <c r="J8" s="19"/>
    </row>
    <row r="9" spans="1:15">
      <c r="A9">
        <v>2029</v>
      </c>
      <c r="B9" t="s">
        <v>4</v>
      </c>
      <c r="C9" s="28">
        <v>1244405249880.7507</v>
      </c>
      <c r="D9" t="b">
        <v>0</v>
      </c>
      <c r="I9" s="15"/>
      <c r="J9" s="19"/>
    </row>
    <row r="10" spans="1:15">
      <c r="A10">
        <v>2030</v>
      </c>
      <c r="B10" t="s">
        <v>4</v>
      </c>
      <c r="C10" s="28">
        <v>1180196078671.3833</v>
      </c>
      <c r="D10" t="b">
        <v>0</v>
      </c>
      <c r="I10" s="15"/>
      <c r="J10" s="19"/>
    </row>
    <row r="11" spans="1:15">
      <c r="A11">
        <v>2031</v>
      </c>
      <c r="B11" t="s">
        <v>4</v>
      </c>
      <c r="C11" s="28">
        <v>1113202561830.7305</v>
      </c>
      <c r="D11" t="b">
        <v>0</v>
      </c>
      <c r="I11" s="15"/>
      <c r="J11" s="19"/>
    </row>
    <row r="12" spans="1:15">
      <c r="A12">
        <v>2032</v>
      </c>
      <c r="B12" t="s">
        <v>4</v>
      </c>
      <c r="C12" s="28">
        <v>1043369684682.9097</v>
      </c>
      <c r="D12" t="b">
        <v>0</v>
      </c>
      <c r="I12" s="15"/>
      <c r="J12" s="19"/>
    </row>
    <row r="13" spans="1:15">
      <c r="A13">
        <v>2033</v>
      </c>
      <c r="B13" t="s">
        <v>4</v>
      </c>
      <c r="C13" s="28">
        <v>968995971790.87</v>
      </c>
      <c r="D13" t="b">
        <v>0</v>
      </c>
      <c r="I13" s="15"/>
      <c r="J13" s="19"/>
      <c r="M13" s="13"/>
    </row>
    <row r="14" spans="1:15">
      <c r="A14">
        <v>2034</v>
      </c>
      <c r="B14" t="s">
        <v>4</v>
      </c>
      <c r="C14" s="28">
        <v>891648066340.93677</v>
      </c>
      <c r="D14" t="b">
        <v>0</v>
      </c>
      <c r="I14" s="15"/>
      <c r="J14" s="19"/>
    </row>
    <row r="15" spans="1:15">
      <c r="A15">
        <v>2035</v>
      </c>
      <c r="B15" t="s">
        <v>4</v>
      </c>
      <c r="C15" s="28">
        <v>811728104807.58655</v>
      </c>
      <c r="D15" t="b">
        <v>0</v>
      </c>
      <c r="I15" s="15"/>
      <c r="J15" s="19"/>
    </row>
    <row r="16" spans="1:15">
      <c r="A16">
        <v>2036</v>
      </c>
      <c r="B16" t="s">
        <v>4</v>
      </c>
      <c r="C16" s="28">
        <v>734487925454.18127</v>
      </c>
      <c r="D16" t="b">
        <v>0</v>
      </c>
      <c r="I16" s="15"/>
      <c r="J16" s="19"/>
    </row>
    <row r="17" spans="1:10">
      <c r="A17">
        <v>2037</v>
      </c>
      <c r="B17" t="s">
        <v>4</v>
      </c>
      <c r="C17" s="28">
        <v>660513835897.09607</v>
      </c>
      <c r="D17" t="b">
        <v>0</v>
      </c>
      <c r="I17" s="15"/>
      <c r="J17" s="19"/>
    </row>
    <row r="18" spans="1:10">
      <c r="A18">
        <v>2038</v>
      </c>
      <c r="B18" t="s">
        <v>4</v>
      </c>
      <c r="C18" s="28">
        <v>590137135437.76892</v>
      </c>
      <c r="D18" t="b">
        <v>0</v>
      </c>
      <c r="I18" s="15"/>
      <c r="J18" s="19"/>
    </row>
    <row r="19" spans="1:10">
      <c r="A19">
        <v>2039</v>
      </c>
      <c r="B19" t="s">
        <v>4</v>
      </c>
      <c r="C19" s="28">
        <v>523705151233.12805</v>
      </c>
      <c r="D19" t="b">
        <v>0</v>
      </c>
      <c r="I19" s="15"/>
      <c r="J19" s="19"/>
    </row>
    <row r="20" spans="1:10">
      <c r="A20">
        <v>2040</v>
      </c>
      <c r="B20" t="s">
        <v>4</v>
      </c>
      <c r="C20" s="28">
        <v>461248586719.15631</v>
      </c>
      <c r="D20" t="b">
        <v>0</v>
      </c>
      <c r="I20" s="15"/>
      <c r="J20" s="19"/>
    </row>
    <row r="21" spans="1:10">
      <c r="A21">
        <v>2041</v>
      </c>
      <c r="B21" t="s">
        <v>4</v>
      </c>
      <c r="C21" s="28">
        <v>402740716317.10071</v>
      </c>
      <c r="D21" t="b">
        <v>0</v>
      </c>
      <c r="I21" s="15"/>
      <c r="J21" s="19"/>
    </row>
    <row r="22" spans="1:10">
      <c r="A22">
        <v>2042</v>
      </c>
      <c r="B22" t="s">
        <v>4</v>
      </c>
      <c r="C22" s="28">
        <v>348485887168.0321</v>
      </c>
      <c r="D22" t="b">
        <v>0</v>
      </c>
      <c r="I22" s="15"/>
      <c r="J22" s="19"/>
    </row>
    <row r="23" spans="1:10">
      <c r="A23">
        <v>2043</v>
      </c>
      <c r="B23" t="s">
        <v>4</v>
      </c>
      <c r="C23" s="28">
        <v>298501566108.65094</v>
      </c>
      <c r="D23" t="b">
        <v>0</v>
      </c>
      <c r="I23" s="15"/>
      <c r="J23" s="19"/>
    </row>
    <row r="24" spans="1:10">
      <c r="A24">
        <v>2044</v>
      </c>
      <c r="B24" t="s">
        <v>4</v>
      </c>
      <c r="C24" s="28">
        <v>252727041543.16254</v>
      </c>
      <c r="D24" t="b">
        <v>0</v>
      </c>
      <c r="I24" s="15"/>
      <c r="J24" s="19"/>
    </row>
    <row r="25" spans="1:10">
      <c r="A25">
        <v>2045</v>
      </c>
      <c r="B25" t="s">
        <v>4</v>
      </c>
      <c r="C25" s="28">
        <v>211281626834.04547</v>
      </c>
      <c r="D25" t="b">
        <v>0</v>
      </c>
      <c r="I25" s="15"/>
      <c r="J25" s="19"/>
    </row>
    <row r="26" spans="1:10">
      <c r="A26">
        <v>2046</v>
      </c>
      <c r="B26" t="s">
        <v>4</v>
      </c>
      <c r="C26" s="28">
        <v>176769297449.63528</v>
      </c>
      <c r="D26" t="b">
        <v>0</v>
      </c>
    </row>
    <row r="27" spans="1:10">
      <c r="A27">
        <v>2022</v>
      </c>
      <c r="B27" t="s">
        <v>5</v>
      </c>
      <c r="C27" s="28">
        <v>485811527962.09796</v>
      </c>
      <c r="D27" t="b">
        <v>0</v>
      </c>
      <c r="G27" s="28"/>
    </row>
    <row r="28" spans="1:10">
      <c r="A28">
        <v>2023</v>
      </c>
      <c r="B28" t="s">
        <v>5</v>
      </c>
      <c r="C28" s="28">
        <v>488754496627.4151</v>
      </c>
      <c r="D28" t="b">
        <v>0</v>
      </c>
      <c r="G28" s="28"/>
    </row>
    <row r="29" spans="1:10">
      <c r="A29">
        <v>2024</v>
      </c>
      <c r="B29" t="s">
        <v>5</v>
      </c>
      <c r="C29" s="28">
        <v>480764059350.3017</v>
      </c>
      <c r="D29" t="b">
        <v>0</v>
      </c>
      <c r="G29" s="28"/>
    </row>
    <row r="30" spans="1:10">
      <c r="A30">
        <v>2025</v>
      </c>
      <c r="B30" t="s">
        <v>5</v>
      </c>
      <c r="C30" s="28">
        <v>478301241582.56262</v>
      </c>
      <c r="D30" t="b">
        <v>0</v>
      </c>
      <c r="G30" s="28"/>
    </row>
    <row r="31" spans="1:10">
      <c r="A31">
        <v>2026</v>
      </c>
      <c r="B31" t="s">
        <v>5</v>
      </c>
      <c r="C31" s="28">
        <v>473965970336.48956</v>
      </c>
      <c r="D31" t="b">
        <v>0</v>
      </c>
      <c r="G31" s="28"/>
    </row>
    <row r="32" spans="1:10">
      <c r="A32">
        <v>2027</v>
      </c>
      <c r="B32" t="s">
        <v>5</v>
      </c>
      <c r="C32" s="28">
        <v>466083085547.72766</v>
      </c>
      <c r="D32" t="b">
        <v>0</v>
      </c>
      <c r="G32" s="28"/>
    </row>
    <row r="33" spans="1:7">
      <c r="A33">
        <v>2028</v>
      </c>
      <c r="B33" t="s">
        <v>5</v>
      </c>
      <c r="C33" s="28">
        <v>457814391759.54987</v>
      </c>
      <c r="D33" t="b">
        <v>0</v>
      </c>
      <c r="G33" s="28"/>
    </row>
    <row r="34" spans="1:7">
      <c r="A34">
        <v>2029</v>
      </c>
      <c r="B34" t="s">
        <v>5</v>
      </c>
      <c r="C34" s="28">
        <v>447240139193.87219</v>
      </c>
      <c r="D34" t="b">
        <v>0</v>
      </c>
      <c r="G34" s="28"/>
    </row>
    <row r="35" spans="1:7">
      <c r="A35">
        <v>2030</v>
      </c>
      <c r="B35" t="s">
        <v>5</v>
      </c>
      <c r="C35" s="28">
        <v>434929130860.62646</v>
      </c>
      <c r="D35" t="b">
        <v>0</v>
      </c>
      <c r="G35" s="28"/>
    </row>
    <row r="36" spans="1:7">
      <c r="A36">
        <v>2031</v>
      </c>
      <c r="B36" t="s">
        <v>5</v>
      </c>
      <c r="C36" s="28">
        <v>423878258623.58984</v>
      </c>
      <c r="D36" t="b">
        <v>0</v>
      </c>
      <c r="G36" s="28"/>
    </row>
    <row r="37" spans="1:7">
      <c r="A37">
        <v>2032</v>
      </c>
      <c r="B37" t="s">
        <v>5</v>
      </c>
      <c r="C37" s="28">
        <v>413846353675.17053</v>
      </c>
      <c r="D37" t="b">
        <v>0</v>
      </c>
      <c r="G37" s="28"/>
    </row>
    <row r="38" spans="1:7">
      <c r="A38">
        <v>2033</v>
      </c>
      <c r="B38" t="s">
        <v>5</v>
      </c>
      <c r="C38" s="28">
        <v>405522996385.88361</v>
      </c>
      <c r="D38" t="b">
        <v>0</v>
      </c>
      <c r="G38" s="28"/>
    </row>
    <row r="39" spans="1:7">
      <c r="A39">
        <v>2034</v>
      </c>
      <c r="B39" t="s">
        <v>5</v>
      </c>
      <c r="C39" s="28">
        <v>394074627212.54156</v>
      </c>
      <c r="D39" t="b">
        <v>0</v>
      </c>
      <c r="G39" s="28"/>
    </row>
    <row r="40" spans="1:7">
      <c r="A40">
        <v>2035</v>
      </c>
      <c r="B40" t="s">
        <v>5</v>
      </c>
      <c r="C40" s="28">
        <v>380562571873.11768</v>
      </c>
      <c r="D40" t="b">
        <v>0</v>
      </c>
      <c r="G40" s="28"/>
    </row>
    <row r="41" spans="1:7">
      <c r="A41">
        <v>2036</v>
      </c>
      <c r="B41" t="s">
        <v>5</v>
      </c>
      <c r="C41" s="28">
        <v>367890073462.08801</v>
      </c>
      <c r="D41" t="b">
        <v>0</v>
      </c>
      <c r="G41" s="28"/>
    </row>
    <row r="42" spans="1:7">
      <c r="A42">
        <v>2037</v>
      </c>
      <c r="B42" t="s">
        <v>5</v>
      </c>
      <c r="C42" s="28">
        <v>355546026793.65173</v>
      </c>
      <c r="D42" t="b">
        <v>0</v>
      </c>
      <c r="G42" s="28"/>
    </row>
    <row r="43" spans="1:7">
      <c r="A43">
        <v>2038</v>
      </c>
      <c r="B43" t="s">
        <v>5</v>
      </c>
      <c r="C43" s="28">
        <v>342982302650.59717</v>
      </c>
      <c r="D43" t="b">
        <v>0</v>
      </c>
      <c r="G43" s="28"/>
    </row>
    <row r="44" spans="1:7">
      <c r="A44">
        <v>2039</v>
      </c>
      <c r="B44" t="s">
        <v>5</v>
      </c>
      <c r="C44" s="28">
        <v>330530073483.80347</v>
      </c>
      <c r="D44" t="b">
        <v>0</v>
      </c>
      <c r="G44" s="28"/>
    </row>
    <row r="45" spans="1:7">
      <c r="A45">
        <v>2040</v>
      </c>
      <c r="B45" t="s">
        <v>5</v>
      </c>
      <c r="C45" s="28">
        <v>322938865149.59546</v>
      </c>
      <c r="D45" t="b">
        <v>0</v>
      </c>
      <c r="G45" s="28"/>
    </row>
    <row r="46" spans="1:7">
      <c r="A46">
        <v>2041</v>
      </c>
      <c r="B46" t="s">
        <v>5</v>
      </c>
      <c r="C46" s="28">
        <v>314774107878.71411</v>
      </c>
      <c r="D46" t="b">
        <v>0</v>
      </c>
      <c r="G46" s="28"/>
    </row>
    <row r="47" spans="1:7">
      <c r="A47">
        <v>2042</v>
      </c>
      <c r="B47" t="s">
        <v>5</v>
      </c>
      <c r="C47" s="28">
        <v>305846981091.34741</v>
      </c>
      <c r="D47" t="b">
        <v>0</v>
      </c>
      <c r="G47" s="28"/>
    </row>
    <row r="48" spans="1:7">
      <c r="A48">
        <v>2043</v>
      </c>
      <c r="B48" t="s">
        <v>5</v>
      </c>
      <c r="C48" s="28">
        <v>304758709973.39545</v>
      </c>
      <c r="D48" t="b">
        <v>0</v>
      </c>
      <c r="G48" s="28"/>
    </row>
    <row r="49" spans="1:7">
      <c r="A49">
        <v>2044</v>
      </c>
      <c r="B49" t="s">
        <v>5</v>
      </c>
      <c r="C49" s="28">
        <v>304341153208.81018</v>
      </c>
      <c r="D49" t="b">
        <v>0</v>
      </c>
      <c r="G49" s="28"/>
    </row>
    <row r="50" spans="1:7">
      <c r="A50">
        <v>2045</v>
      </c>
      <c r="B50" t="s">
        <v>5</v>
      </c>
      <c r="C50" s="28">
        <v>304722196810.69141</v>
      </c>
      <c r="D50" t="b">
        <v>0</v>
      </c>
      <c r="G50" s="28"/>
    </row>
    <row r="51" spans="1:7">
      <c r="A51">
        <v>2046</v>
      </c>
      <c r="B51" t="s">
        <v>5</v>
      </c>
      <c r="C51" s="28">
        <v>304658760556.85571</v>
      </c>
      <c r="D51" t="b">
        <v>0</v>
      </c>
      <c r="G51" s="28"/>
    </row>
    <row r="52" spans="1:7">
      <c r="A52">
        <v>2022</v>
      </c>
      <c r="B52" t="s">
        <v>6</v>
      </c>
      <c r="C52" s="28">
        <v>12261299969.864595</v>
      </c>
      <c r="D52" t="b">
        <v>0</v>
      </c>
    </row>
    <row r="53" spans="1:7">
      <c r="A53">
        <v>2023</v>
      </c>
      <c r="B53" t="s">
        <v>6</v>
      </c>
      <c r="C53" s="28">
        <v>15275627099.215931</v>
      </c>
      <c r="D53" t="b">
        <v>0</v>
      </c>
    </row>
    <row r="54" spans="1:7">
      <c r="A54">
        <v>2024</v>
      </c>
      <c r="B54" t="s">
        <v>6</v>
      </c>
      <c r="C54" s="28">
        <v>18994342489.283363</v>
      </c>
      <c r="D54" t="b">
        <v>0</v>
      </c>
    </row>
    <row r="55" spans="1:7">
      <c r="A55">
        <v>2025</v>
      </c>
      <c r="B55" t="s">
        <v>6</v>
      </c>
      <c r="C55" s="28">
        <v>23564810052.388882</v>
      </c>
      <c r="D55" t="b">
        <v>0</v>
      </c>
    </row>
    <row r="56" spans="1:7">
      <c r="A56">
        <v>2026</v>
      </c>
      <c r="B56" t="s">
        <v>6</v>
      </c>
      <c r="C56" s="28">
        <v>29135555141.940674</v>
      </c>
      <c r="D56" t="b">
        <v>0</v>
      </c>
    </row>
    <row r="57" spans="1:7">
      <c r="A57">
        <v>2027</v>
      </c>
      <c r="B57" t="s">
        <v>6</v>
      </c>
      <c r="C57" s="28">
        <v>37820590071.805588</v>
      </c>
      <c r="D57" t="b">
        <v>0</v>
      </c>
    </row>
    <row r="58" spans="1:7">
      <c r="A58">
        <v>2028</v>
      </c>
      <c r="B58" t="s">
        <v>6</v>
      </c>
      <c r="C58" s="28">
        <v>48101776241.477623</v>
      </c>
      <c r="D58" t="b">
        <v>0</v>
      </c>
    </row>
    <row r="59" spans="1:7">
      <c r="A59">
        <v>2029</v>
      </c>
      <c r="B59" t="s">
        <v>6</v>
      </c>
      <c r="C59" s="28">
        <v>60090826720.925903</v>
      </c>
      <c r="D59" t="b">
        <v>0</v>
      </c>
    </row>
    <row r="60" spans="1:7">
      <c r="A60">
        <v>2030</v>
      </c>
      <c r="B60" t="s">
        <v>6</v>
      </c>
      <c r="C60" s="28">
        <v>73972667787.439255</v>
      </c>
      <c r="D60" t="b">
        <v>0</v>
      </c>
    </row>
    <row r="61" spans="1:7">
      <c r="A61">
        <v>2031</v>
      </c>
      <c r="B61" t="s">
        <v>6</v>
      </c>
      <c r="C61" s="28">
        <v>89922632892.139816</v>
      </c>
      <c r="D61" t="b">
        <v>0</v>
      </c>
    </row>
    <row r="62" spans="1:7">
      <c r="A62">
        <v>2032</v>
      </c>
      <c r="B62" t="s">
        <v>6</v>
      </c>
      <c r="C62" s="28">
        <v>106144055477.28603</v>
      </c>
      <c r="D62" t="b">
        <v>0</v>
      </c>
    </row>
    <row r="63" spans="1:7">
      <c r="A63">
        <v>2033</v>
      </c>
      <c r="B63" t="s">
        <v>6</v>
      </c>
      <c r="C63" s="28">
        <v>124040708297.68102</v>
      </c>
      <c r="D63" t="b">
        <v>0</v>
      </c>
    </row>
    <row r="64" spans="1:7">
      <c r="A64">
        <v>2034</v>
      </c>
      <c r="B64" t="s">
        <v>6</v>
      </c>
      <c r="C64" s="28">
        <v>143061885297.68423</v>
      </c>
      <c r="D64" t="b">
        <v>0</v>
      </c>
    </row>
    <row r="65" spans="1:7">
      <c r="A65">
        <v>2035</v>
      </c>
      <c r="B65" t="s">
        <v>6</v>
      </c>
      <c r="C65" s="28">
        <v>163017496866.0155</v>
      </c>
      <c r="D65" t="b">
        <v>0</v>
      </c>
    </row>
    <row r="66" spans="1:7">
      <c r="A66">
        <v>2036</v>
      </c>
      <c r="B66" t="s">
        <v>6</v>
      </c>
      <c r="C66" s="28">
        <v>182682561386.75308</v>
      </c>
      <c r="D66" t="b">
        <v>0</v>
      </c>
    </row>
    <row r="67" spans="1:7">
      <c r="A67">
        <v>2037</v>
      </c>
      <c r="B67" t="s">
        <v>6</v>
      </c>
      <c r="C67" s="28">
        <v>202003893637.83652</v>
      </c>
      <c r="D67" t="b">
        <v>0</v>
      </c>
    </row>
    <row r="68" spans="1:7">
      <c r="A68">
        <v>2038</v>
      </c>
      <c r="B68" t="s">
        <v>6</v>
      </c>
      <c r="C68" s="28">
        <v>220785073294.88422</v>
      </c>
      <c r="D68" t="b">
        <v>0</v>
      </c>
    </row>
    <row r="69" spans="1:7">
      <c r="A69">
        <v>2039</v>
      </c>
      <c r="B69" t="s">
        <v>6</v>
      </c>
      <c r="C69" s="28">
        <v>238879244427.9924</v>
      </c>
      <c r="D69" t="b">
        <v>0</v>
      </c>
    </row>
    <row r="70" spans="1:7">
      <c r="A70">
        <v>2040</v>
      </c>
      <c r="B70" t="s">
        <v>6</v>
      </c>
      <c r="C70" s="28">
        <v>256193915432.64801</v>
      </c>
      <c r="D70" t="b">
        <v>0</v>
      </c>
    </row>
    <row r="71" spans="1:7">
      <c r="A71">
        <v>2041</v>
      </c>
      <c r="B71" t="s">
        <v>6</v>
      </c>
      <c r="C71" s="28">
        <v>272710478745.54306</v>
      </c>
      <c r="D71" t="b">
        <v>0</v>
      </c>
    </row>
    <row r="72" spans="1:7">
      <c r="A72">
        <v>2042</v>
      </c>
      <c r="B72" t="s">
        <v>6</v>
      </c>
      <c r="C72" s="28">
        <v>288197950477.73926</v>
      </c>
      <c r="D72" t="b">
        <v>0</v>
      </c>
    </row>
    <row r="73" spans="1:7">
      <c r="A73">
        <v>2043</v>
      </c>
      <c r="B73" t="s">
        <v>6</v>
      </c>
      <c r="C73" s="28">
        <v>302627465875.78296</v>
      </c>
      <c r="D73" t="b">
        <v>0</v>
      </c>
    </row>
    <row r="74" spans="1:7">
      <c r="A74">
        <v>2044</v>
      </c>
      <c r="B74" t="s">
        <v>6</v>
      </c>
      <c r="C74" s="28">
        <v>315937229644.83661</v>
      </c>
      <c r="D74" t="b">
        <v>0</v>
      </c>
    </row>
    <row r="75" spans="1:7">
      <c r="A75">
        <v>2045</v>
      </c>
      <c r="B75" t="s">
        <v>6</v>
      </c>
      <c r="C75" s="28">
        <v>328033809096.94073</v>
      </c>
      <c r="D75" t="b">
        <v>0</v>
      </c>
    </row>
    <row r="76" spans="1:7">
      <c r="A76">
        <v>2046</v>
      </c>
      <c r="B76" t="s">
        <v>6</v>
      </c>
      <c r="C76" s="28">
        <v>340590685602.875</v>
      </c>
      <c r="D76" t="b">
        <v>0</v>
      </c>
    </row>
    <row r="77" spans="1:7">
      <c r="A77">
        <v>2022</v>
      </c>
      <c r="B77" t="s">
        <v>7</v>
      </c>
      <c r="C77" s="28">
        <v>0</v>
      </c>
      <c r="D77" t="b">
        <v>0</v>
      </c>
    </row>
    <row r="78" spans="1:7">
      <c r="A78">
        <v>2023</v>
      </c>
      <c r="B78" t="s">
        <v>7</v>
      </c>
      <c r="C78" s="28">
        <v>67669703.068052113</v>
      </c>
      <c r="D78" t="b">
        <v>0</v>
      </c>
      <c r="G78" s="34"/>
    </row>
    <row r="79" spans="1:7">
      <c r="A79">
        <v>2024</v>
      </c>
      <c r="B79" t="s">
        <v>7</v>
      </c>
      <c r="C79" s="28">
        <v>803699494.1830405</v>
      </c>
      <c r="D79" t="b">
        <v>0</v>
      </c>
      <c r="G79" s="34"/>
    </row>
    <row r="80" spans="1:7">
      <c r="A80">
        <v>2025</v>
      </c>
      <c r="B80" t="s">
        <v>7</v>
      </c>
      <c r="C80" s="28">
        <v>1896629527.8187332</v>
      </c>
      <c r="D80" t="b">
        <v>0</v>
      </c>
      <c r="E80" s="15"/>
      <c r="G80" s="34"/>
    </row>
    <row r="81" spans="1:7">
      <c r="A81">
        <v>2026</v>
      </c>
      <c r="B81" t="s">
        <v>7</v>
      </c>
      <c r="C81" s="28">
        <v>3622586226.678791</v>
      </c>
      <c r="D81" t="b">
        <v>0</v>
      </c>
      <c r="E81" s="15"/>
      <c r="G81" s="34"/>
    </row>
    <row r="82" spans="1:7">
      <c r="A82">
        <v>2027</v>
      </c>
      <c r="B82" t="s">
        <v>7</v>
      </c>
      <c r="C82" s="28">
        <v>6413689402.5339165</v>
      </c>
      <c r="D82" t="b">
        <v>0</v>
      </c>
      <c r="G82" s="34"/>
    </row>
    <row r="83" spans="1:7">
      <c r="A83">
        <v>2028</v>
      </c>
      <c r="B83" t="s">
        <v>7</v>
      </c>
      <c r="C83" s="28">
        <v>9139106314.5748158</v>
      </c>
      <c r="D83" t="b">
        <v>0</v>
      </c>
      <c r="G83" s="34"/>
    </row>
    <row r="84" spans="1:7">
      <c r="A84">
        <v>2029</v>
      </c>
      <c r="B84" t="s">
        <v>7</v>
      </c>
      <c r="C84" s="28">
        <v>12584346387.810413</v>
      </c>
      <c r="D84" t="b">
        <v>0</v>
      </c>
      <c r="G84" s="34"/>
    </row>
    <row r="85" spans="1:7">
      <c r="A85">
        <v>2030</v>
      </c>
      <c r="B85" t="s">
        <v>7</v>
      </c>
      <c r="C85" s="28">
        <v>16755395333.199921</v>
      </c>
      <c r="D85" t="b">
        <v>0</v>
      </c>
      <c r="G85" s="34"/>
    </row>
    <row r="86" spans="1:7">
      <c r="A86">
        <v>2031</v>
      </c>
      <c r="B86" t="s">
        <v>7</v>
      </c>
      <c r="C86" s="28">
        <v>21528655978.285767</v>
      </c>
      <c r="D86" t="b">
        <v>0</v>
      </c>
      <c r="G86" s="34"/>
    </row>
    <row r="87" spans="1:7">
      <c r="A87">
        <v>2032</v>
      </c>
      <c r="B87" t="s">
        <v>7</v>
      </c>
      <c r="C87" s="28">
        <v>26197600251.715668</v>
      </c>
      <c r="D87" t="b">
        <v>0</v>
      </c>
      <c r="G87" s="34"/>
    </row>
    <row r="88" spans="1:7">
      <c r="A88">
        <v>2033</v>
      </c>
      <c r="B88" t="s">
        <v>7</v>
      </c>
      <c r="C88" s="28">
        <v>30698630337.442028</v>
      </c>
      <c r="D88" t="b">
        <v>0</v>
      </c>
      <c r="G88" s="34"/>
    </row>
    <row r="89" spans="1:7">
      <c r="A89">
        <v>2034</v>
      </c>
      <c r="B89" t="s">
        <v>7</v>
      </c>
      <c r="C89" s="28">
        <v>36212726609.540039</v>
      </c>
      <c r="D89" t="b">
        <v>0</v>
      </c>
      <c r="G89" s="34"/>
    </row>
    <row r="90" spans="1:7">
      <c r="A90">
        <v>2035</v>
      </c>
      <c r="B90" t="s">
        <v>7</v>
      </c>
      <c r="C90" s="28">
        <v>42819162745.982651</v>
      </c>
      <c r="D90" t="b">
        <v>0</v>
      </c>
      <c r="G90" s="34"/>
    </row>
    <row r="91" spans="1:7">
      <c r="A91">
        <v>2036</v>
      </c>
      <c r="B91" t="s">
        <v>7</v>
      </c>
      <c r="C91" s="28">
        <v>49268417542.270882</v>
      </c>
      <c r="D91" t="b">
        <v>0</v>
      </c>
      <c r="G91" s="34"/>
    </row>
    <row r="92" spans="1:7">
      <c r="A92">
        <v>2037</v>
      </c>
      <c r="B92" t="s">
        <v>7</v>
      </c>
      <c r="C92" s="28">
        <v>55896476020.81694</v>
      </c>
      <c r="D92" t="b">
        <v>0</v>
      </c>
      <c r="G92" s="34"/>
    </row>
    <row r="93" spans="1:7">
      <c r="A93">
        <v>2038</v>
      </c>
      <c r="B93" t="s">
        <v>7</v>
      </c>
      <c r="C93" s="28">
        <v>62578975338.702827</v>
      </c>
      <c r="D93" t="b">
        <v>0</v>
      </c>
      <c r="G93" s="34"/>
    </row>
    <row r="94" spans="1:7">
      <c r="A94">
        <v>2039</v>
      </c>
      <c r="B94" t="s">
        <v>7</v>
      </c>
      <c r="C94" s="28">
        <v>69362985930.188965</v>
      </c>
      <c r="D94" t="b">
        <v>0</v>
      </c>
      <c r="G94" s="34"/>
    </row>
    <row r="95" spans="1:7">
      <c r="A95">
        <v>2040</v>
      </c>
      <c r="B95" t="s">
        <v>7</v>
      </c>
      <c r="C95" s="28">
        <v>74969246305.235443</v>
      </c>
      <c r="D95" t="b">
        <v>0</v>
      </c>
      <c r="G95" s="34"/>
    </row>
    <row r="96" spans="1:7">
      <c r="A96">
        <v>2041</v>
      </c>
      <c r="B96" t="s">
        <v>7</v>
      </c>
      <c r="C96" s="28">
        <v>80700162241.158951</v>
      </c>
      <c r="D96" t="b">
        <v>0</v>
      </c>
      <c r="G96" s="34"/>
    </row>
    <row r="97" spans="1:7">
      <c r="A97">
        <v>2042</v>
      </c>
      <c r="B97" t="s">
        <v>7</v>
      </c>
      <c r="C97" s="28">
        <v>86620928177.237259</v>
      </c>
      <c r="D97" t="b">
        <v>0</v>
      </c>
      <c r="G97" s="34"/>
    </row>
    <row r="98" spans="1:7">
      <c r="A98">
        <v>2043</v>
      </c>
      <c r="B98" t="s">
        <v>7</v>
      </c>
      <c r="C98" s="28">
        <v>90884824150.091888</v>
      </c>
      <c r="D98" t="b">
        <v>0</v>
      </c>
      <c r="G98" s="34"/>
    </row>
    <row r="99" spans="1:7">
      <c r="A99">
        <v>2044</v>
      </c>
      <c r="B99" t="s">
        <v>7</v>
      </c>
      <c r="C99" s="28">
        <v>95059837055.680359</v>
      </c>
      <c r="D99" t="b">
        <v>0</v>
      </c>
      <c r="G99" s="34"/>
    </row>
    <row r="100" spans="1:7">
      <c r="A100">
        <v>2045</v>
      </c>
      <c r="B100" t="s">
        <v>7</v>
      </c>
      <c r="C100" s="28">
        <v>99034005269.123611</v>
      </c>
      <c r="D100" t="b">
        <v>0</v>
      </c>
      <c r="G100" s="34"/>
    </row>
    <row r="101" spans="1:7">
      <c r="A101">
        <v>2046</v>
      </c>
      <c r="B101" t="s">
        <v>7</v>
      </c>
      <c r="C101" s="28">
        <v>103520411445.91785</v>
      </c>
      <c r="D101" t="b">
        <v>0</v>
      </c>
      <c r="G101" s="34"/>
    </row>
    <row r="102" spans="1:7">
      <c r="A102">
        <v>2022</v>
      </c>
      <c r="B102" t="s">
        <v>8</v>
      </c>
      <c r="C102" s="28">
        <v>129902805.04880583</v>
      </c>
      <c r="D102" t="b">
        <v>0</v>
      </c>
      <c r="E102" s="15"/>
      <c r="G102" s="34"/>
    </row>
    <row r="103" spans="1:7">
      <c r="A103">
        <v>2023</v>
      </c>
      <c r="B103" t="s">
        <v>8</v>
      </c>
      <c r="C103" s="28">
        <v>148026280.94204837</v>
      </c>
      <c r="D103" t="b">
        <v>0</v>
      </c>
      <c r="E103" s="15"/>
    </row>
    <row r="104" spans="1:7">
      <c r="A104">
        <v>2024</v>
      </c>
      <c r="B104" t="s">
        <v>8</v>
      </c>
      <c r="C104" s="28">
        <v>185187859.02584773</v>
      </c>
      <c r="D104" t="b">
        <v>0</v>
      </c>
      <c r="E104" s="15"/>
    </row>
    <row r="105" spans="1:7">
      <c r="A105">
        <v>2025</v>
      </c>
      <c r="B105" t="s">
        <v>8</v>
      </c>
      <c r="C105" s="28">
        <v>240660756.64978155</v>
      </c>
      <c r="D105" t="b">
        <v>0</v>
      </c>
      <c r="E105" s="15"/>
    </row>
    <row r="106" spans="1:7">
      <c r="A106">
        <v>2026</v>
      </c>
      <c r="B106" t="s">
        <v>8</v>
      </c>
      <c r="C106" s="28">
        <v>463650259.45747459</v>
      </c>
      <c r="D106" t="b">
        <v>0</v>
      </c>
      <c r="E106" s="15"/>
    </row>
    <row r="107" spans="1:7">
      <c r="A107">
        <v>2027</v>
      </c>
      <c r="B107" t="s">
        <v>8</v>
      </c>
      <c r="C107" s="28">
        <v>820741165.34562182</v>
      </c>
      <c r="D107" t="b">
        <v>0</v>
      </c>
      <c r="E107" s="15"/>
    </row>
    <row r="108" spans="1:7">
      <c r="A108">
        <v>2028</v>
      </c>
      <c r="B108" t="s">
        <v>8</v>
      </c>
      <c r="C108" s="28">
        <v>1302167752.0904403</v>
      </c>
      <c r="D108" t="b">
        <v>0</v>
      </c>
      <c r="E108" s="15"/>
    </row>
    <row r="109" spans="1:7">
      <c r="A109">
        <v>2029</v>
      </c>
      <c r="B109" t="s">
        <v>8</v>
      </c>
      <c r="C109" s="28">
        <v>1903841623.9749417</v>
      </c>
      <c r="D109" t="b">
        <v>0</v>
      </c>
      <c r="E109" s="15"/>
    </row>
    <row r="110" spans="1:7">
      <c r="A110">
        <v>2030</v>
      </c>
      <c r="B110" t="s">
        <v>8</v>
      </c>
      <c r="C110" s="28">
        <v>2631452183.2234101</v>
      </c>
      <c r="D110" t="b">
        <v>0</v>
      </c>
      <c r="E110" s="15"/>
    </row>
    <row r="111" spans="1:7">
      <c r="A111">
        <v>2031</v>
      </c>
      <c r="B111" t="s">
        <v>8</v>
      </c>
      <c r="C111" s="28">
        <v>3377414327.8731871</v>
      </c>
      <c r="D111" t="b">
        <v>0</v>
      </c>
      <c r="E111" s="15"/>
    </row>
    <row r="112" spans="1:7">
      <c r="A112">
        <v>2032</v>
      </c>
      <c r="B112" t="s">
        <v>8</v>
      </c>
      <c r="C112" s="28">
        <v>4151949936.9434061</v>
      </c>
      <c r="D112" t="b">
        <v>0</v>
      </c>
      <c r="E112" s="15"/>
    </row>
    <row r="113" spans="1:5">
      <c r="A113">
        <v>2033</v>
      </c>
      <c r="B113" t="s">
        <v>8</v>
      </c>
      <c r="C113" s="28">
        <v>4957690794.048173</v>
      </c>
      <c r="D113" t="b">
        <v>0</v>
      </c>
      <c r="E113" s="15"/>
    </row>
    <row r="114" spans="1:5">
      <c r="A114">
        <v>2034</v>
      </c>
      <c r="B114" t="s">
        <v>8</v>
      </c>
      <c r="C114" s="28">
        <v>5787199487.0893259</v>
      </c>
      <c r="D114" t="b">
        <v>0</v>
      </c>
      <c r="E114" s="15"/>
    </row>
    <row r="115" spans="1:5">
      <c r="A115">
        <v>2035</v>
      </c>
      <c r="B115" t="s">
        <v>8</v>
      </c>
      <c r="C115" s="28">
        <v>6647055277.0530462</v>
      </c>
      <c r="D115" t="b">
        <v>0</v>
      </c>
      <c r="E115" s="15"/>
    </row>
    <row r="116" spans="1:5">
      <c r="A116">
        <v>2036</v>
      </c>
      <c r="B116" t="s">
        <v>8</v>
      </c>
      <c r="C116" s="28">
        <v>7503732573.8769245</v>
      </c>
      <c r="D116" t="b">
        <v>0</v>
      </c>
      <c r="E116" s="15"/>
    </row>
    <row r="117" spans="1:5">
      <c r="A117">
        <v>2037</v>
      </c>
      <c r="B117" t="s">
        <v>8</v>
      </c>
      <c r="C117" s="28">
        <v>8354491392.7789478</v>
      </c>
      <c r="D117" t="b">
        <v>0</v>
      </c>
      <c r="E117" s="15"/>
    </row>
    <row r="118" spans="1:5">
      <c r="A118">
        <v>2038</v>
      </c>
      <c r="B118" t="s">
        <v>8</v>
      </c>
      <c r="C118" s="28">
        <v>9190733088.3479939</v>
      </c>
      <c r="D118" t="b">
        <v>0</v>
      </c>
      <c r="E118" s="15"/>
    </row>
    <row r="119" spans="1:5">
      <c r="A119">
        <v>2039</v>
      </c>
      <c r="B119" t="s">
        <v>8</v>
      </c>
      <c r="C119" s="28">
        <v>10006200921.624125</v>
      </c>
      <c r="D119" t="b">
        <v>0</v>
      </c>
      <c r="E119" s="15"/>
    </row>
    <row r="120" spans="1:5">
      <c r="A120">
        <v>2040</v>
      </c>
      <c r="B120" t="s">
        <v>8</v>
      </c>
      <c r="C120" s="28">
        <v>10797508393.212248</v>
      </c>
      <c r="D120" t="b">
        <v>0</v>
      </c>
      <c r="E120" s="15"/>
    </row>
    <row r="121" spans="1:5">
      <c r="A121">
        <v>2041</v>
      </c>
      <c r="B121" t="s">
        <v>8</v>
      </c>
      <c r="C121" s="28">
        <v>11559646430.344521</v>
      </c>
      <c r="D121" t="b">
        <v>0</v>
      </c>
      <c r="E121" s="15"/>
    </row>
    <row r="122" spans="1:5">
      <c r="A122">
        <v>2042</v>
      </c>
      <c r="B122" t="s">
        <v>8</v>
      </c>
      <c r="C122" s="28">
        <v>12283324208.868454</v>
      </c>
      <c r="D122" t="b">
        <v>0</v>
      </c>
      <c r="E122" s="15"/>
    </row>
    <row r="123" spans="1:5">
      <c r="A123">
        <v>2043</v>
      </c>
      <c r="B123" t="s">
        <v>8</v>
      </c>
      <c r="C123" s="28">
        <v>12965733210.319836</v>
      </c>
      <c r="D123" t="b">
        <v>0</v>
      </c>
      <c r="E123" s="15"/>
    </row>
    <row r="124" spans="1:5">
      <c r="A124">
        <v>2044</v>
      </c>
      <c r="B124" t="s">
        <v>8</v>
      </c>
      <c r="C124" s="28">
        <v>13602076203.718052</v>
      </c>
      <c r="D124" t="b">
        <v>0</v>
      </c>
      <c r="E124" s="15"/>
    </row>
    <row r="125" spans="1:5">
      <c r="A125">
        <v>2045</v>
      </c>
      <c r="B125" t="s">
        <v>8</v>
      </c>
      <c r="C125" s="28">
        <v>14187597369.955536</v>
      </c>
      <c r="D125" t="b">
        <v>0</v>
      </c>
      <c r="E125" s="15"/>
    </row>
    <row r="126" spans="1:5">
      <c r="A126">
        <v>2046</v>
      </c>
      <c r="B126" t="s">
        <v>8</v>
      </c>
      <c r="C126" s="28">
        <v>14803279828.204992</v>
      </c>
      <c r="D126" t="b">
        <v>0</v>
      </c>
      <c r="E126" s="15"/>
    </row>
    <row r="127" spans="1:5">
      <c r="A127">
        <v>2022</v>
      </c>
      <c r="B127" t="s">
        <v>9</v>
      </c>
      <c r="C127" s="28">
        <v>0</v>
      </c>
      <c r="D127" t="b">
        <v>0</v>
      </c>
    </row>
    <row r="128" spans="1:5">
      <c r="A128">
        <v>2023</v>
      </c>
      <c r="B128" t="s">
        <v>9</v>
      </c>
      <c r="C128" s="28">
        <v>34124684.35463392</v>
      </c>
      <c r="D128" t="b">
        <v>0</v>
      </c>
    </row>
    <row r="129" spans="1:4">
      <c r="A129">
        <v>2024</v>
      </c>
      <c r="B129" t="s">
        <v>9</v>
      </c>
      <c r="C129" s="28">
        <v>159150842.31670284</v>
      </c>
      <c r="D129" t="b">
        <v>0</v>
      </c>
    </row>
    <row r="130" spans="1:4">
      <c r="A130">
        <v>2025</v>
      </c>
      <c r="B130" t="s">
        <v>9</v>
      </c>
      <c r="C130" s="28">
        <v>394548389.24393243</v>
      </c>
      <c r="D130" t="b">
        <v>0</v>
      </c>
    </row>
    <row r="131" spans="1:4">
      <c r="A131">
        <v>2026</v>
      </c>
      <c r="B131" t="s">
        <v>9</v>
      </c>
      <c r="C131" s="28">
        <v>866022652.28681827</v>
      </c>
      <c r="D131" t="b">
        <v>0</v>
      </c>
    </row>
    <row r="132" spans="1:4">
      <c r="A132">
        <v>2027</v>
      </c>
      <c r="B132" t="s">
        <v>9</v>
      </c>
      <c r="C132" s="28">
        <v>1735906011.2827878</v>
      </c>
      <c r="D132" t="b">
        <v>0</v>
      </c>
    </row>
    <row r="133" spans="1:4">
      <c r="A133">
        <v>2028</v>
      </c>
      <c r="B133" t="s">
        <v>9</v>
      </c>
      <c r="C133" s="28">
        <v>3235919782.0364666</v>
      </c>
      <c r="D133" t="b">
        <v>0</v>
      </c>
    </row>
    <row r="134" spans="1:4">
      <c r="A134">
        <v>2029</v>
      </c>
      <c r="B134" t="s">
        <v>9</v>
      </c>
      <c r="C134" s="28">
        <v>5213812669.5320415</v>
      </c>
      <c r="D134" t="b">
        <v>0</v>
      </c>
    </row>
    <row r="135" spans="1:4">
      <c r="A135">
        <v>2030</v>
      </c>
      <c r="B135" t="s">
        <v>9</v>
      </c>
      <c r="C135" s="28">
        <v>7575189506.7750511</v>
      </c>
      <c r="D135" t="b">
        <v>0</v>
      </c>
    </row>
    <row r="136" spans="1:4">
      <c r="A136">
        <v>2031</v>
      </c>
      <c r="B136" t="s">
        <v>9</v>
      </c>
      <c r="C136" s="28">
        <v>10159721335.556223</v>
      </c>
      <c r="D136" t="b">
        <v>0</v>
      </c>
    </row>
    <row r="137" spans="1:4">
      <c r="A137">
        <v>2032</v>
      </c>
      <c r="B137" t="s">
        <v>9</v>
      </c>
      <c r="C137" s="28">
        <v>12711919518.139708</v>
      </c>
      <c r="D137" t="b">
        <v>0</v>
      </c>
    </row>
    <row r="138" spans="1:4">
      <c r="A138">
        <v>2033</v>
      </c>
      <c r="B138" t="s">
        <v>9</v>
      </c>
      <c r="C138" s="28">
        <v>15172102769.70813</v>
      </c>
      <c r="D138" t="b">
        <v>0</v>
      </c>
    </row>
    <row r="139" spans="1:4">
      <c r="A139">
        <v>2034</v>
      </c>
      <c r="B139" t="s">
        <v>9</v>
      </c>
      <c r="C139" s="28">
        <v>18464964538.967628</v>
      </c>
      <c r="D139" t="b">
        <v>0</v>
      </c>
    </row>
    <row r="140" spans="1:4">
      <c r="A140">
        <v>2035</v>
      </c>
      <c r="B140" t="s">
        <v>9</v>
      </c>
      <c r="C140" s="28">
        <v>22268438945.300873</v>
      </c>
      <c r="D140" t="b">
        <v>0</v>
      </c>
    </row>
    <row r="141" spans="1:4">
      <c r="A141">
        <v>2036</v>
      </c>
      <c r="B141" t="s">
        <v>9</v>
      </c>
      <c r="C141" s="28">
        <v>25794987033.019341</v>
      </c>
      <c r="D141" t="b">
        <v>0</v>
      </c>
    </row>
    <row r="142" spans="1:4">
      <c r="A142">
        <v>2037</v>
      </c>
      <c r="B142" t="s">
        <v>9</v>
      </c>
      <c r="C142" s="28">
        <v>29601110396.987549</v>
      </c>
      <c r="D142" t="b">
        <v>0</v>
      </c>
    </row>
    <row r="143" spans="1:4">
      <c r="A143">
        <v>2038</v>
      </c>
      <c r="B143" t="s">
        <v>9</v>
      </c>
      <c r="C143" s="28">
        <v>33584842269.721001</v>
      </c>
      <c r="D143" t="b">
        <v>0</v>
      </c>
    </row>
    <row r="144" spans="1:4">
      <c r="A144">
        <v>2039</v>
      </c>
      <c r="B144" t="s">
        <v>9</v>
      </c>
      <c r="C144" s="28">
        <v>37669777039.811798</v>
      </c>
      <c r="D144" t="b">
        <v>0</v>
      </c>
    </row>
    <row r="145" spans="1:5">
      <c r="A145">
        <v>2040</v>
      </c>
      <c r="B145" t="s">
        <v>9</v>
      </c>
      <c r="C145" s="28">
        <v>41284765341.683319</v>
      </c>
      <c r="D145" t="b">
        <v>0</v>
      </c>
    </row>
    <row r="146" spans="1:5">
      <c r="A146">
        <v>2041</v>
      </c>
      <c r="B146" t="s">
        <v>9</v>
      </c>
      <c r="C146" s="28">
        <v>45150596330.664139</v>
      </c>
      <c r="D146" t="b">
        <v>0</v>
      </c>
    </row>
    <row r="147" spans="1:5">
      <c r="A147">
        <v>2042</v>
      </c>
      <c r="B147" t="s">
        <v>9</v>
      </c>
      <c r="C147" s="28">
        <v>49344552783.062714</v>
      </c>
      <c r="D147" t="b">
        <v>0</v>
      </c>
    </row>
    <row r="148" spans="1:5">
      <c r="A148">
        <v>2043</v>
      </c>
      <c r="B148" t="s">
        <v>9</v>
      </c>
      <c r="C148" s="28">
        <v>51829882448.315536</v>
      </c>
      <c r="D148" t="b">
        <v>0</v>
      </c>
    </row>
    <row r="149" spans="1:5">
      <c r="A149">
        <v>2044</v>
      </c>
      <c r="B149" t="s">
        <v>9</v>
      </c>
      <c r="C149" s="28">
        <v>54282234479.880386</v>
      </c>
      <c r="D149" t="b">
        <v>0</v>
      </c>
    </row>
    <row r="150" spans="1:5">
      <c r="A150">
        <v>2045</v>
      </c>
      <c r="B150" t="s">
        <v>9</v>
      </c>
      <c r="C150" s="28">
        <v>56688245506.582825</v>
      </c>
      <c r="D150" t="b">
        <v>0</v>
      </c>
    </row>
    <row r="151" spans="1:5">
      <c r="A151">
        <v>2046</v>
      </c>
      <c r="B151" t="s">
        <v>9</v>
      </c>
      <c r="C151" s="28">
        <v>59200850975.180672</v>
      </c>
      <c r="D151" t="b">
        <v>0</v>
      </c>
    </row>
    <row r="152" spans="1:5">
      <c r="A152">
        <v>2022</v>
      </c>
      <c r="B152" t="s">
        <v>10</v>
      </c>
      <c r="C152" s="28">
        <v>26446796706.866665</v>
      </c>
      <c r="D152" t="b">
        <v>0</v>
      </c>
      <c r="E152" s="15"/>
    </row>
    <row r="153" spans="1:5">
      <c r="A153">
        <v>2023</v>
      </c>
      <c r="B153" t="s">
        <v>10</v>
      </c>
      <c r="C153" s="28">
        <v>25387878902.572182</v>
      </c>
      <c r="D153" t="b">
        <v>0</v>
      </c>
      <c r="E153" s="15"/>
    </row>
    <row r="154" spans="1:5">
      <c r="A154">
        <v>2024</v>
      </c>
      <c r="B154" t="s">
        <v>10</v>
      </c>
      <c r="C154" s="28">
        <v>24217586084.4725</v>
      </c>
      <c r="D154" t="b">
        <v>0</v>
      </c>
      <c r="E154" s="15"/>
    </row>
    <row r="155" spans="1:5">
      <c r="A155">
        <v>2025</v>
      </c>
      <c r="B155" t="s">
        <v>10</v>
      </c>
      <c r="C155" s="28">
        <v>23173402137.802788</v>
      </c>
      <c r="D155" t="b">
        <v>0</v>
      </c>
      <c r="E155" s="15"/>
    </row>
    <row r="156" spans="1:5">
      <c r="A156">
        <v>2026</v>
      </c>
      <c r="B156" t="s">
        <v>10</v>
      </c>
      <c r="C156" s="28">
        <v>22243430577.409222</v>
      </c>
      <c r="D156" t="b">
        <v>0</v>
      </c>
      <c r="E156" s="15"/>
    </row>
    <row r="157" spans="1:5">
      <c r="A157">
        <v>2027</v>
      </c>
      <c r="B157" t="s">
        <v>10</v>
      </c>
      <c r="C157" s="28">
        <v>21219544950.322533</v>
      </c>
      <c r="D157" t="b">
        <v>0</v>
      </c>
      <c r="E157" s="15"/>
    </row>
    <row r="158" spans="1:5">
      <c r="A158">
        <v>2028</v>
      </c>
      <c r="B158" t="s">
        <v>10</v>
      </c>
      <c r="C158" s="28">
        <v>20084182125.379517</v>
      </c>
      <c r="D158" t="b">
        <v>0</v>
      </c>
      <c r="E158" s="15"/>
    </row>
    <row r="159" spans="1:5">
      <c r="A159">
        <v>2029</v>
      </c>
      <c r="B159" t="s">
        <v>10</v>
      </c>
      <c r="C159" s="28">
        <v>19064032225.972595</v>
      </c>
      <c r="D159" t="b">
        <v>0</v>
      </c>
      <c r="E159" s="15"/>
    </row>
    <row r="160" spans="1:5">
      <c r="A160">
        <v>2030</v>
      </c>
      <c r="B160" t="s">
        <v>10</v>
      </c>
      <c r="C160" s="28">
        <v>18113254110.382042</v>
      </c>
      <c r="D160" t="b">
        <v>0</v>
      </c>
      <c r="E160" s="15"/>
    </row>
    <row r="161" spans="1:5">
      <c r="A161">
        <v>2031</v>
      </c>
      <c r="B161" t="s">
        <v>10</v>
      </c>
      <c r="C161" s="28">
        <v>17212267542.642807</v>
      </c>
      <c r="D161" t="b">
        <v>0</v>
      </c>
      <c r="E161" s="15"/>
    </row>
    <row r="162" spans="1:5">
      <c r="A162">
        <v>2032</v>
      </c>
      <c r="B162" t="s">
        <v>10</v>
      </c>
      <c r="C162" s="28">
        <v>16472580562.67985</v>
      </c>
      <c r="D162" t="b">
        <v>0</v>
      </c>
      <c r="E162" s="15"/>
    </row>
    <row r="163" spans="1:5">
      <c r="A163">
        <v>2033</v>
      </c>
      <c r="B163" t="s">
        <v>10</v>
      </c>
      <c r="C163" s="28">
        <v>15679384576.358704</v>
      </c>
      <c r="D163" t="b">
        <v>0</v>
      </c>
      <c r="E163" s="15"/>
    </row>
    <row r="164" spans="1:5">
      <c r="A164">
        <v>2034</v>
      </c>
      <c r="B164" t="s">
        <v>10</v>
      </c>
      <c r="C164" s="28">
        <v>14873644182.873047</v>
      </c>
      <c r="D164" t="b">
        <v>0</v>
      </c>
      <c r="E164" s="15"/>
    </row>
    <row r="165" spans="1:5">
      <c r="A165">
        <v>2035</v>
      </c>
      <c r="B165" t="s">
        <v>10</v>
      </c>
      <c r="C165" s="28">
        <v>14002047133.937931</v>
      </c>
      <c r="D165" t="b">
        <v>0</v>
      </c>
      <c r="E165" s="15"/>
    </row>
    <row r="166" spans="1:5">
      <c r="A166">
        <v>2036</v>
      </c>
      <c r="B166" t="s">
        <v>10</v>
      </c>
      <c r="C166" s="28">
        <v>13059499539.42532</v>
      </c>
      <c r="D166" t="b">
        <v>0</v>
      </c>
      <c r="E166" s="15"/>
    </row>
    <row r="167" spans="1:5">
      <c r="A167">
        <v>2037</v>
      </c>
      <c r="B167" t="s">
        <v>10</v>
      </c>
      <c r="C167" s="28">
        <v>12053260271.807705</v>
      </c>
      <c r="D167" t="b">
        <v>0</v>
      </c>
      <c r="E167" s="15"/>
    </row>
    <row r="168" spans="1:5">
      <c r="A168">
        <v>2038</v>
      </c>
      <c r="B168" t="s">
        <v>10</v>
      </c>
      <c r="C168" s="28">
        <v>10975831925.459063</v>
      </c>
      <c r="D168" t="b">
        <v>0</v>
      </c>
      <c r="E168" s="15"/>
    </row>
    <row r="169" spans="1:5">
      <c r="A169">
        <v>2039</v>
      </c>
      <c r="B169" t="s">
        <v>10</v>
      </c>
      <c r="C169" s="28">
        <v>9823000355.9497757</v>
      </c>
      <c r="D169" t="b">
        <v>0</v>
      </c>
      <c r="E169" s="15"/>
    </row>
    <row r="170" spans="1:5">
      <c r="A170">
        <v>2040</v>
      </c>
      <c r="B170" t="s">
        <v>10</v>
      </c>
      <c r="C170" s="28">
        <v>8723777193.873127</v>
      </c>
      <c r="D170" t="b">
        <v>0</v>
      </c>
      <c r="E170" s="15"/>
    </row>
    <row r="171" spans="1:5">
      <c r="A171">
        <v>2041</v>
      </c>
      <c r="B171" t="s">
        <v>10</v>
      </c>
      <c r="C171" s="28">
        <v>7561469629.0032196</v>
      </c>
      <c r="D171" t="b">
        <v>0</v>
      </c>
      <c r="E171" s="15"/>
    </row>
    <row r="172" spans="1:5">
      <c r="A172">
        <v>2042</v>
      </c>
      <c r="B172" t="s">
        <v>10</v>
      </c>
      <c r="C172" s="28">
        <v>6506538094.4446964</v>
      </c>
      <c r="D172" t="b">
        <v>0</v>
      </c>
      <c r="E172" s="15"/>
    </row>
    <row r="173" spans="1:5">
      <c r="A173">
        <v>2043</v>
      </c>
      <c r="B173" t="s">
        <v>10</v>
      </c>
      <c r="C173" s="28">
        <v>5542493404.190917</v>
      </c>
      <c r="D173" t="b">
        <v>0</v>
      </c>
      <c r="E173" s="15"/>
    </row>
    <row r="174" spans="1:5">
      <c r="A174">
        <v>2044</v>
      </c>
      <c r="B174" t="s">
        <v>10</v>
      </c>
      <c r="C174" s="28">
        <v>4703413363.8535709</v>
      </c>
      <c r="D174" t="b">
        <v>0</v>
      </c>
      <c r="E174" s="15"/>
    </row>
    <row r="175" spans="1:5">
      <c r="A175">
        <v>2045</v>
      </c>
      <c r="B175" t="s">
        <v>10</v>
      </c>
      <c r="C175" s="28">
        <v>3936992893.1405034</v>
      </c>
      <c r="D175" t="b">
        <v>0</v>
      </c>
      <c r="E175" s="15"/>
    </row>
    <row r="176" spans="1:5">
      <c r="A176">
        <v>2046</v>
      </c>
      <c r="B176" t="s">
        <v>10</v>
      </c>
      <c r="C176" s="28">
        <v>3936992894.4288931</v>
      </c>
      <c r="D176" t="b">
        <v>0</v>
      </c>
      <c r="E176" s="15"/>
    </row>
    <row r="177" spans="1:6">
      <c r="A177">
        <v>2050</v>
      </c>
      <c r="B177" t="s">
        <v>11</v>
      </c>
      <c r="C177" s="28">
        <v>0</v>
      </c>
      <c r="D177" t="b">
        <v>1</v>
      </c>
      <c r="E177" s="25"/>
    </row>
    <row r="178" spans="1:6">
      <c r="A178">
        <v>2022</v>
      </c>
      <c r="B178" t="s">
        <v>12</v>
      </c>
      <c r="C178" s="28">
        <v>66805282970.887909</v>
      </c>
      <c r="D178" t="b">
        <v>0</v>
      </c>
    </row>
    <row r="179" spans="1:6">
      <c r="A179">
        <v>2023</v>
      </c>
      <c r="B179" t="s">
        <v>12</v>
      </c>
      <c r="C179" s="28">
        <v>68191432092.625504</v>
      </c>
      <c r="D179" t="b">
        <v>0</v>
      </c>
    </row>
    <row r="180" spans="1:6">
      <c r="A180">
        <v>2024</v>
      </c>
      <c r="B180" t="s">
        <v>12</v>
      </c>
      <c r="C180" s="28">
        <v>68871265321.358704</v>
      </c>
      <c r="D180" t="b">
        <v>0</v>
      </c>
    </row>
    <row r="181" spans="1:6">
      <c r="A181">
        <v>2025</v>
      </c>
      <c r="B181" t="s">
        <v>12</v>
      </c>
      <c r="C181" s="28">
        <v>69176326490.820801</v>
      </c>
      <c r="D181" t="b">
        <v>0</v>
      </c>
    </row>
    <row r="182" spans="1:6">
      <c r="A182">
        <v>2026</v>
      </c>
      <c r="B182" t="s">
        <v>12</v>
      </c>
      <c r="C182" s="28">
        <v>68654498802.893097</v>
      </c>
      <c r="D182" t="b">
        <v>0</v>
      </c>
    </row>
    <row r="183" spans="1:6">
      <c r="A183">
        <v>2027</v>
      </c>
      <c r="B183" t="s">
        <v>12</v>
      </c>
      <c r="C183" s="28">
        <v>67999324291.698303</v>
      </c>
      <c r="D183" t="b">
        <v>0</v>
      </c>
    </row>
    <row r="184" spans="1:6">
      <c r="A184">
        <v>2028</v>
      </c>
      <c r="B184" t="s">
        <v>12</v>
      </c>
      <c r="C184" s="28">
        <v>67172794071.734901</v>
      </c>
      <c r="D184" t="b">
        <v>0</v>
      </c>
    </row>
    <row r="185" spans="1:6">
      <c r="A185">
        <v>2029</v>
      </c>
      <c r="B185" t="s">
        <v>12</v>
      </c>
      <c r="C185" s="28">
        <v>66170354166.347893</v>
      </c>
      <c r="D185" t="b">
        <v>0</v>
      </c>
    </row>
    <row r="186" spans="1:6">
      <c r="A186">
        <v>2030</v>
      </c>
      <c r="B186" t="s">
        <v>12</v>
      </c>
      <c r="C186" s="28">
        <v>65092899269.815903</v>
      </c>
      <c r="D186" t="b">
        <v>0</v>
      </c>
    </row>
    <row r="187" spans="1:6">
      <c r="A187">
        <v>2031</v>
      </c>
      <c r="B187" t="s">
        <v>12</v>
      </c>
      <c r="C187" s="28">
        <v>66209842297.306793</v>
      </c>
      <c r="D187" t="b">
        <v>0</v>
      </c>
    </row>
    <row r="188" spans="1:6">
      <c r="A188">
        <v>2032</v>
      </c>
      <c r="B188" t="s">
        <v>12</v>
      </c>
      <c r="C188" s="28">
        <v>67318675211.63459</v>
      </c>
      <c r="D188" t="b">
        <v>0</v>
      </c>
    </row>
    <row r="189" spans="1:6">
      <c r="A189">
        <v>2033</v>
      </c>
      <c r="B189" t="s">
        <v>12</v>
      </c>
      <c r="C189" s="28">
        <v>68420055190.873009</v>
      </c>
      <c r="D189" t="b">
        <v>0</v>
      </c>
    </row>
    <row r="190" spans="1:6">
      <c r="A190">
        <v>2034</v>
      </c>
      <c r="B190" t="s">
        <v>12</v>
      </c>
      <c r="C190" s="28">
        <v>69513115557.815292</v>
      </c>
      <c r="D190" t="b">
        <v>0</v>
      </c>
    </row>
    <row r="191" spans="1:6">
      <c r="A191">
        <v>2035</v>
      </c>
      <c r="B191" t="s">
        <v>12</v>
      </c>
      <c r="C191" s="28">
        <v>70596942904.645401</v>
      </c>
      <c r="D191" t="b">
        <v>0</v>
      </c>
      <c r="F191" s="17"/>
    </row>
    <row r="192" spans="1:6">
      <c r="A192">
        <v>2036</v>
      </c>
      <c r="B192" t="s">
        <v>12</v>
      </c>
      <c r="C192" s="28">
        <v>71671925063.017197</v>
      </c>
      <c r="D192" t="b">
        <v>0</v>
      </c>
    </row>
    <row r="193" spans="1:4">
      <c r="A193">
        <v>2037</v>
      </c>
      <c r="B193" t="s">
        <v>12</v>
      </c>
      <c r="C193" s="28">
        <v>72739338311.483292</v>
      </c>
      <c r="D193" t="b">
        <v>0</v>
      </c>
    </row>
    <row r="194" spans="1:4">
      <c r="A194">
        <v>2038</v>
      </c>
      <c r="B194" t="s">
        <v>12</v>
      </c>
      <c r="C194" s="28">
        <v>73797275517.503601</v>
      </c>
      <c r="D194" t="b">
        <v>0</v>
      </c>
    </row>
    <row r="195" spans="1:4">
      <c r="A195">
        <v>2039</v>
      </c>
      <c r="B195" t="s">
        <v>12</v>
      </c>
      <c r="C195" s="28">
        <v>74842795656.952087</v>
      </c>
      <c r="D195" t="b">
        <v>0</v>
      </c>
    </row>
    <row r="196" spans="1:4">
      <c r="A196">
        <v>2040</v>
      </c>
      <c r="B196" t="s">
        <v>12</v>
      </c>
      <c r="C196" s="28">
        <v>75880025866.570801</v>
      </c>
      <c r="D196" t="b">
        <v>0</v>
      </c>
    </row>
    <row r="197" spans="1:4">
      <c r="A197">
        <v>2041</v>
      </c>
      <c r="B197" t="s">
        <v>12</v>
      </c>
      <c r="C197" s="28">
        <v>76906080800.526306</v>
      </c>
      <c r="D197" t="b">
        <v>0</v>
      </c>
    </row>
    <row r="198" spans="1:4">
      <c r="A198">
        <v>2042</v>
      </c>
      <c r="B198" t="s">
        <v>12</v>
      </c>
      <c r="C198" s="28">
        <v>77923203919.239594</v>
      </c>
      <c r="D198" t="b">
        <v>0</v>
      </c>
    </row>
    <row r="199" spans="1:4">
      <c r="A199">
        <v>2043</v>
      </c>
      <c r="B199" t="s">
        <v>12</v>
      </c>
      <c r="C199" s="28">
        <v>78929899287.045212</v>
      </c>
      <c r="D199" t="b">
        <v>0</v>
      </c>
    </row>
    <row r="200" spans="1:4">
      <c r="A200">
        <v>2044</v>
      </c>
      <c r="B200" t="s">
        <v>12</v>
      </c>
      <c r="C200" s="28">
        <v>79926971857.971497</v>
      </c>
      <c r="D200" t="b">
        <v>0</v>
      </c>
    </row>
    <row r="201" spans="1:4">
      <c r="A201">
        <v>2045</v>
      </c>
      <c r="B201" t="s">
        <v>12</v>
      </c>
      <c r="C201" s="28">
        <v>80914370411.564102</v>
      </c>
      <c r="D201" t="b">
        <v>0</v>
      </c>
    </row>
    <row r="202" spans="1:4">
      <c r="A202">
        <v>2046</v>
      </c>
      <c r="B202" t="s">
        <v>12</v>
      </c>
      <c r="C202" s="28">
        <v>81926209403.511597</v>
      </c>
      <c r="D202" t="b">
        <v>0</v>
      </c>
    </row>
    <row r="203" spans="1:4">
      <c r="A203">
        <v>2022</v>
      </c>
      <c r="B203" t="s">
        <v>13</v>
      </c>
      <c r="C203" s="28">
        <v>0</v>
      </c>
      <c r="D203" t="b">
        <v>1</v>
      </c>
    </row>
    <row r="204" spans="1:4">
      <c r="A204" s="26"/>
      <c r="B204" s="27"/>
      <c r="D204" s="26"/>
    </row>
    <row r="205" spans="1:4">
      <c r="A205" s="26"/>
      <c r="B205" s="27"/>
      <c r="D205" s="26"/>
    </row>
    <row r="206" spans="1:4">
      <c r="A206" s="26"/>
      <c r="B206" s="27"/>
      <c r="D206" s="26"/>
    </row>
    <row r="207" spans="1:4">
      <c r="A207" s="26"/>
      <c r="B207" s="27"/>
      <c r="D207" s="26"/>
    </row>
    <row r="208" spans="1:4">
      <c r="A208" s="26"/>
      <c r="B208" s="27"/>
      <c r="D208" s="26"/>
    </row>
    <row r="209" spans="1:4">
      <c r="A209" s="26"/>
      <c r="B209" s="27"/>
      <c r="D209" s="26"/>
    </row>
    <row r="210" spans="1:4">
      <c r="A210" s="26"/>
      <c r="B210" s="27"/>
      <c r="D210" s="26"/>
    </row>
    <row r="211" spans="1:4">
      <c r="A211" s="26"/>
      <c r="B211" s="27"/>
      <c r="D211" s="26"/>
    </row>
  </sheetData>
  <phoneticPr fontId="5" type="noConversion"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J279"/>
  <sheetViews>
    <sheetView tabSelected="1" workbookViewId="0">
      <selection activeCell="K9" sqref="K9"/>
    </sheetView>
  </sheetViews>
  <sheetFormatPr defaultRowHeight="15"/>
  <cols>
    <col min="1" max="1" width="5" bestFit="1" customWidth="1"/>
    <col min="2" max="2" width="30.5703125" customWidth="1"/>
    <col min="3" max="3" width="21.7109375" customWidth="1"/>
    <col min="4" max="4" width="10.42578125" customWidth="1"/>
    <col min="7" max="7" width="9.42578125" bestFit="1" customWidth="1"/>
  </cols>
  <sheetData>
    <row r="1" spans="1:36">
      <c r="A1" s="1" t="s">
        <v>0</v>
      </c>
      <c r="B1" s="1" t="s">
        <v>36</v>
      </c>
      <c r="C1" s="1" t="s">
        <v>221</v>
      </c>
      <c r="D1" s="4" t="s">
        <v>24</v>
      </c>
      <c r="G1" s="9" t="s">
        <v>222</v>
      </c>
    </row>
    <row r="2" spans="1:36">
      <c r="A2">
        <v>2022</v>
      </c>
      <c r="B2" t="s">
        <v>150</v>
      </c>
      <c r="C2" s="17">
        <v>1024483.1</v>
      </c>
      <c r="D2" t="s">
        <v>223</v>
      </c>
      <c r="G2">
        <v>-19368048</v>
      </c>
    </row>
    <row r="3" spans="1:36">
      <c r="A3">
        <v>2023</v>
      </c>
      <c r="B3" t="s">
        <v>150</v>
      </c>
      <c r="C3" s="17">
        <v>1109586</v>
      </c>
      <c r="D3" t="s">
        <v>223</v>
      </c>
      <c r="G3">
        <v>-21402772</v>
      </c>
    </row>
    <row r="4" spans="1:36">
      <c r="A4">
        <v>2024</v>
      </c>
      <c r="B4" t="s">
        <v>150</v>
      </c>
      <c r="C4" s="17">
        <v>1194972.1500000001</v>
      </c>
      <c r="D4" t="s">
        <v>223</v>
      </c>
      <c r="G4">
        <v>-22708513</v>
      </c>
    </row>
    <row r="5" spans="1:36">
      <c r="A5">
        <v>2025</v>
      </c>
      <c r="B5" t="s">
        <v>150</v>
      </c>
      <c r="C5" s="33">
        <f t="shared" ref="C5:C10" si="0">G5*-0.05</f>
        <v>1600413.4000000001</v>
      </c>
      <c r="D5" t="s">
        <v>223</v>
      </c>
      <c r="G5">
        <v>-32008268</v>
      </c>
      <c r="J5" s="5"/>
    </row>
    <row r="6" spans="1:36">
      <c r="A6">
        <v>2026</v>
      </c>
      <c r="B6" t="s">
        <v>150</v>
      </c>
      <c r="C6" s="33">
        <f t="shared" si="0"/>
        <v>1798751</v>
      </c>
      <c r="D6" t="s">
        <v>223</v>
      </c>
      <c r="G6">
        <v>-35975020</v>
      </c>
      <c r="J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>
      <c r="A7">
        <v>2027</v>
      </c>
      <c r="B7" t="s">
        <v>150</v>
      </c>
      <c r="C7" s="33">
        <f t="shared" si="0"/>
        <v>1974012.35</v>
      </c>
      <c r="D7" t="s">
        <v>223</v>
      </c>
      <c r="G7">
        <v>-39480247</v>
      </c>
      <c r="J7" s="5"/>
    </row>
    <row r="8" spans="1:36">
      <c r="A8">
        <v>2028</v>
      </c>
      <c r="B8" t="s">
        <v>150</v>
      </c>
      <c r="C8" s="33">
        <f t="shared" si="0"/>
        <v>2122088.4500000002</v>
      </c>
      <c r="D8" t="s">
        <v>223</v>
      </c>
      <c r="G8">
        <v>-42441769</v>
      </c>
      <c r="J8" s="5"/>
    </row>
    <row r="9" spans="1:36">
      <c r="A9">
        <v>2029</v>
      </c>
      <c r="B9" t="s">
        <v>150</v>
      </c>
      <c r="C9" s="33">
        <f t="shared" si="0"/>
        <v>2247279.85</v>
      </c>
      <c r="D9" t="s">
        <v>223</v>
      </c>
      <c r="G9">
        <v>-44945597</v>
      </c>
      <c r="J9" s="5"/>
    </row>
    <row r="10" spans="1:36">
      <c r="A10">
        <v>2030</v>
      </c>
      <c r="B10" t="s">
        <v>150</v>
      </c>
      <c r="C10" s="33">
        <f t="shared" si="0"/>
        <v>2342296.3000000003</v>
      </c>
      <c r="D10" t="s">
        <v>223</v>
      </c>
      <c r="G10">
        <v>-46845926</v>
      </c>
      <c r="J10" s="5"/>
    </row>
    <row r="11" spans="1:36">
      <c r="A11">
        <v>2031</v>
      </c>
      <c r="B11" t="s">
        <v>150</v>
      </c>
      <c r="C11" s="33">
        <f>G11*-0.025</f>
        <v>1229128.8</v>
      </c>
      <c r="D11" t="s">
        <v>224</v>
      </c>
      <c r="G11">
        <v>-49165152</v>
      </c>
      <c r="J11" s="5"/>
    </row>
    <row r="12" spans="1:36">
      <c r="A12">
        <v>2032</v>
      </c>
      <c r="B12" t="s">
        <v>150</v>
      </c>
      <c r="C12" s="33">
        <f t="shared" ref="C12:C19" si="1">G12*-0.025</f>
        <v>1270905.175</v>
      </c>
      <c r="D12" t="s">
        <v>224</v>
      </c>
      <c r="G12">
        <v>-50836207</v>
      </c>
      <c r="J12" s="5"/>
    </row>
    <row r="13" spans="1:36">
      <c r="A13">
        <v>2033</v>
      </c>
      <c r="B13" t="s">
        <v>150</v>
      </c>
      <c r="C13" s="33">
        <f t="shared" si="1"/>
        <v>1299155.55</v>
      </c>
      <c r="D13" t="s">
        <v>224</v>
      </c>
      <c r="G13">
        <v>-51966222</v>
      </c>
      <c r="J13" s="5"/>
    </row>
    <row r="14" spans="1:36">
      <c r="A14">
        <v>2034</v>
      </c>
      <c r="B14" t="s">
        <v>150</v>
      </c>
      <c r="C14" s="33">
        <f t="shared" si="1"/>
        <v>1320711.675</v>
      </c>
      <c r="D14" t="s">
        <v>224</v>
      </c>
      <c r="G14">
        <v>-52828467</v>
      </c>
      <c r="J14" s="5"/>
    </row>
    <row r="15" spans="1:36">
      <c r="A15">
        <v>2035</v>
      </c>
      <c r="B15" t="s">
        <v>150</v>
      </c>
      <c r="C15" s="33">
        <f t="shared" si="1"/>
        <v>1321299</v>
      </c>
      <c r="D15" t="s">
        <v>224</v>
      </c>
      <c r="G15">
        <v>-52851960</v>
      </c>
      <c r="J15" s="5"/>
    </row>
    <row r="16" spans="1:36">
      <c r="A16">
        <v>2036</v>
      </c>
      <c r="B16" t="s">
        <v>150</v>
      </c>
      <c r="C16" s="33">
        <f t="shared" si="1"/>
        <v>1324963.7000000002</v>
      </c>
      <c r="D16" t="s">
        <v>224</v>
      </c>
      <c r="G16">
        <v>-52998548</v>
      </c>
      <c r="J16" s="5"/>
    </row>
    <row r="17" spans="1:10">
      <c r="A17">
        <v>2037</v>
      </c>
      <c r="B17" t="s">
        <v>150</v>
      </c>
      <c r="C17" s="33">
        <f t="shared" si="1"/>
        <v>1310367.5</v>
      </c>
      <c r="D17" t="s">
        <v>224</v>
      </c>
      <c r="G17">
        <v>-52414700</v>
      </c>
      <c r="J17" s="5"/>
    </row>
    <row r="18" spans="1:10">
      <c r="A18">
        <v>2038</v>
      </c>
      <c r="B18" t="s">
        <v>150</v>
      </c>
      <c r="C18" s="33">
        <f t="shared" si="1"/>
        <v>1278065.2750000001</v>
      </c>
      <c r="D18" t="s">
        <v>224</v>
      </c>
      <c r="G18">
        <v>-51122611</v>
      </c>
      <c r="J18" s="5"/>
    </row>
    <row r="19" spans="1:10">
      <c r="A19">
        <v>2039</v>
      </c>
      <c r="B19" t="s">
        <v>150</v>
      </c>
      <c r="C19" s="33">
        <f t="shared" si="1"/>
        <v>1239707.5250000001</v>
      </c>
      <c r="D19" t="s">
        <v>224</v>
      </c>
      <c r="G19">
        <v>-49588301</v>
      </c>
      <c r="J19" s="5"/>
    </row>
    <row r="20" spans="1:10">
      <c r="A20">
        <v>2040</v>
      </c>
      <c r="B20" t="s">
        <v>150</v>
      </c>
      <c r="C20" s="21">
        <v>0</v>
      </c>
      <c r="G20">
        <v>-48172402</v>
      </c>
      <c r="J20" s="5"/>
    </row>
    <row r="21" spans="1:10">
      <c r="A21">
        <v>2041</v>
      </c>
      <c r="B21" t="s">
        <v>150</v>
      </c>
      <c r="C21" s="21">
        <v>0</v>
      </c>
      <c r="G21">
        <v>-46310314</v>
      </c>
      <c r="J21" s="5"/>
    </row>
    <row r="22" spans="1:10">
      <c r="A22">
        <v>2042</v>
      </c>
      <c r="B22" t="s">
        <v>150</v>
      </c>
      <c r="C22" s="21">
        <v>0</v>
      </c>
      <c r="G22">
        <v>-45938791</v>
      </c>
      <c r="J22" s="5"/>
    </row>
    <row r="23" spans="1:10">
      <c r="A23">
        <v>2043</v>
      </c>
      <c r="B23" t="s">
        <v>150</v>
      </c>
      <c r="C23" s="21">
        <v>0</v>
      </c>
      <c r="G23">
        <v>-44573989</v>
      </c>
      <c r="J23" s="5"/>
    </row>
    <row r="24" spans="1:10">
      <c r="A24">
        <v>2044</v>
      </c>
      <c r="B24" t="s">
        <v>150</v>
      </c>
      <c r="C24" s="21">
        <v>0</v>
      </c>
      <c r="G24">
        <v>-43183095</v>
      </c>
      <c r="J24" s="5"/>
    </row>
    <row r="25" spans="1:10">
      <c r="A25">
        <v>2045</v>
      </c>
      <c r="B25" t="s">
        <v>150</v>
      </c>
      <c r="C25" s="21">
        <v>0</v>
      </c>
      <c r="G25">
        <v>-44062827</v>
      </c>
      <c r="J25" s="5"/>
    </row>
    <row r="26" spans="1:10">
      <c r="A26">
        <v>2046</v>
      </c>
      <c r="B26" t="s">
        <v>150</v>
      </c>
      <c r="C26" s="21">
        <v>0</v>
      </c>
      <c r="G26">
        <v>-41176067</v>
      </c>
      <c r="J26" s="5"/>
    </row>
    <row r="27" spans="1:10">
      <c r="A27">
        <v>2022</v>
      </c>
      <c r="B27" t="s">
        <v>163</v>
      </c>
      <c r="C27" s="21">
        <v>0</v>
      </c>
      <c r="J27" s="5"/>
    </row>
    <row r="28" spans="1:10">
      <c r="A28">
        <v>2023</v>
      </c>
      <c r="B28" t="s">
        <v>163</v>
      </c>
      <c r="C28" s="21">
        <v>0</v>
      </c>
      <c r="J28" s="5"/>
    </row>
    <row r="29" spans="1:10">
      <c r="A29">
        <v>2024</v>
      </c>
      <c r="B29" t="s">
        <v>163</v>
      </c>
      <c r="C29" s="21">
        <v>0</v>
      </c>
      <c r="J29" s="5"/>
    </row>
    <row r="30" spans="1:10">
      <c r="A30">
        <v>2025</v>
      </c>
      <c r="B30" t="s">
        <v>163</v>
      </c>
      <c r="C30" s="21">
        <v>0</v>
      </c>
    </row>
    <row r="31" spans="1:10">
      <c r="A31">
        <v>2026</v>
      </c>
      <c r="B31" t="s">
        <v>163</v>
      </c>
      <c r="C31" s="21">
        <v>0</v>
      </c>
    </row>
    <row r="32" spans="1:10">
      <c r="A32">
        <v>2027</v>
      </c>
      <c r="B32" t="s">
        <v>163</v>
      </c>
      <c r="C32" s="21">
        <v>0</v>
      </c>
    </row>
    <row r="33" spans="1:7">
      <c r="A33">
        <v>2028</v>
      </c>
      <c r="B33" t="s">
        <v>163</v>
      </c>
      <c r="C33" s="21">
        <v>0</v>
      </c>
    </row>
    <row r="34" spans="1:7">
      <c r="A34">
        <v>2029</v>
      </c>
      <c r="B34" t="s">
        <v>163</v>
      </c>
      <c r="C34" s="21">
        <v>0</v>
      </c>
    </row>
    <row r="35" spans="1:7">
      <c r="A35">
        <v>2030</v>
      </c>
      <c r="B35" t="s">
        <v>163</v>
      </c>
      <c r="C35" s="21">
        <v>0</v>
      </c>
    </row>
    <row r="36" spans="1:7">
      <c r="A36">
        <v>2031</v>
      </c>
      <c r="B36" t="s">
        <v>163</v>
      </c>
      <c r="C36" s="21">
        <f>G36*-0.025</f>
        <v>1229128.8</v>
      </c>
      <c r="D36" t="s">
        <v>225</v>
      </c>
      <c r="G36">
        <f>G11</f>
        <v>-49165152</v>
      </c>
    </row>
    <row r="37" spans="1:7">
      <c r="A37">
        <v>2032</v>
      </c>
      <c r="B37" t="s">
        <v>163</v>
      </c>
      <c r="C37" s="21">
        <f t="shared" ref="C37:C44" si="2">G37*-0.025</f>
        <v>1270905.175</v>
      </c>
      <c r="D37" t="s">
        <v>225</v>
      </c>
      <c r="G37">
        <f t="shared" ref="G37:G51" si="3">G12</f>
        <v>-50836207</v>
      </c>
    </row>
    <row r="38" spans="1:7">
      <c r="A38">
        <v>2033</v>
      </c>
      <c r="B38" t="s">
        <v>163</v>
      </c>
      <c r="C38" s="21">
        <f t="shared" si="2"/>
        <v>1299155.55</v>
      </c>
      <c r="D38" t="s">
        <v>225</v>
      </c>
      <c r="G38">
        <f t="shared" si="3"/>
        <v>-51966222</v>
      </c>
    </row>
    <row r="39" spans="1:7">
      <c r="A39">
        <v>2034</v>
      </c>
      <c r="B39" t="s">
        <v>163</v>
      </c>
      <c r="C39" s="21">
        <f t="shared" si="2"/>
        <v>1320711.675</v>
      </c>
      <c r="D39" t="s">
        <v>225</v>
      </c>
      <c r="G39">
        <f t="shared" si="3"/>
        <v>-52828467</v>
      </c>
    </row>
    <row r="40" spans="1:7">
      <c r="A40">
        <v>2035</v>
      </c>
      <c r="B40" t="s">
        <v>163</v>
      </c>
      <c r="C40" s="21">
        <f t="shared" si="2"/>
        <v>1321299</v>
      </c>
      <c r="D40" t="s">
        <v>225</v>
      </c>
      <c r="G40">
        <f t="shared" si="3"/>
        <v>-52851960</v>
      </c>
    </row>
    <row r="41" spans="1:7">
      <c r="A41">
        <v>2036</v>
      </c>
      <c r="B41" t="s">
        <v>163</v>
      </c>
      <c r="C41" s="21">
        <f t="shared" si="2"/>
        <v>1324963.7000000002</v>
      </c>
      <c r="D41" t="s">
        <v>225</v>
      </c>
      <c r="G41">
        <f t="shared" si="3"/>
        <v>-52998548</v>
      </c>
    </row>
    <row r="42" spans="1:7">
      <c r="A42">
        <v>2037</v>
      </c>
      <c r="B42" t="s">
        <v>163</v>
      </c>
      <c r="C42" s="21">
        <f t="shared" si="2"/>
        <v>1310367.5</v>
      </c>
      <c r="D42" t="s">
        <v>225</v>
      </c>
      <c r="G42">
        <f t="shared" si="3"/>
        <v>-52414700</v>
      </c>
    </row>
    <row r="43" spans="1:7">
      <c r="A43">
        <v>2038</v>
      </c>
      <c r="B43" t="s">
        <v>163</v>
      </c>
      <c r="C43" s="21">
        <f t="shared" si="2"/>
        <v>1278065.2750000001</v>
      </c>
      <c r="D43" t="s">
        <v>225</v>
      </c>
      <c r="G43">
        <f t="shared" si="3"/>
        <v>-51122611</v>
      </c>
    </row>
    <row r="44" spans="1:7">
      <c r="A44">
        <v>2039</v>
      </c>
      <c r="B44" t="s">
        <v>163</v>
      </c>
      <c r="C44" s="21">
        <f t="shared" si="2"/>
        <v>1239707.5250000001</v>
      </c>
      <c r="D44" t="s">
        <v>225</v>
      </c>
      <c r="G44">
        <f t="shared" si="3"/>
        <v>-49588301</v>
      </c>
    </row>
    <row r="45" spans="1:7">
      <c r="A45">
        <v>2040</v>
      </c>
      <c r="B45" t="s">
        <v>163</v>
      </c>
      <c r="C45" s="21">
        <f>G45*-0.05</f>
        <v>2408620.1</v>
      </c>
      <c r="D45" t="s">
        <v>223</v>
      </c>
      <c r="G45">
        <f t="shared" si="3"/>
        <v>-48172402</v>
      </c>
    </row>
    <row r="46" spans="1:7">
      <c r="A46">
        <v>2041</v>
      </c>
      <c r="B46" t="s">
        <v>163</v>
      </c>
      <c r="C46" s="21">
        <f t="shared" ref="C46:C50" si="4">G46*-0.05</f>
        <v>2315515.7000000002</v>
      </c>
      <c r="D46" t="s">
        <v>223</v>
      </c>
      <c r="G46">
        <f t="shared" si="3"/>
        <v>-46310314</v>
      </c>
    </row>
    <row r="47" spans="1:7">
      <c r="A47">
        <v>2042</v>
      </c>
      <c r="B47" t="s">
        <v>163</v>
      </c>
      <c r="C47" s="21">
        <f t="shared" si="4"/>
        <v>2296939.5500000003</v>
      </c>
      <c r="D47" t="s">
        <v>223</v>
      </c>
      <c r="G47">
        <f t="shared" si="3"/>
        <v>-45938791</v>
      </c>
    </row>
    <row r="48" spans="1:7">
      <c r="A48">
        <v>2043</v>
      </c>
      <c r="B48" t="s">
        <v>163</v>
      </c>
      <c r="C48" s="21">
        <f t="shared" si="4"/>
        <v>2228699.4500000002</v>
      </c>
      <c r="D48" t="s">
        <v>223</v>
      </c>
      <c r="G48">
        <f t="shared" si="3"/>
        <v>-44573989</v>
      </c>
    </row>
    <row r="49" spans="1:7">
      <c r="A49">
        <v>2044</v>
      </c>
      <c r="B49" t="s">
        <v>163</v>
      </c>
      <c r="C49" s="21">
        <f t="shared" si="4"/>
        <v>2159154.75</v>
      </c>
      <c r="D49" t="s">
        <v>223</v>
      </c>
      <c r="G49">
        <f t="shared" si="3"/>
        <v>-43183095</v>
      </c>
    </row>
    <row r="50" spans="1:7">
      <c r="A50">
        <v>2045</v>
      </c>
      <c r="B50" t="s">
        <v>163</v>
      </c>
      <c r="C50" s="21">
        <f t="shared" si="4"/>
        <v>2203141.35</v>
      </c>
      <c r="D50" t="s">
        <v>223</v>
      </c>
      <c r="G50">
        <f t="shared" si="3"/>
        <v>-44062827</v>
      </c>
    </row>
    <row r="51" spans="1:7">
      <c r="A51">
        <v>2046</v>
      </c>
      <c r="B51" t="s">
        <v>163</v>
      </c>
      <c r="C51" s="21">
        <f>G51*-0.05</f>
        <v>2058803.35</v>
      </c>
      <c r="D51" t="s">
        <v>223</v>
      </c>
      <c r="G51">
        <f t="shared" si="3"/>
        <v>-41176067</v>
      </c>
    </row>
    <row r="52" spans="1:7">
      <c r="A52">
        <v>2022</v>
      </c>
      <c r="B52" t="s">
        <v>146</v>
      </c>
      <c r="C52">
        <f>C53</f>
        <v>-3200</v>
      </c>
      <c r="D52" t="s">
        <v>226</v>
      </c>
    </row>
    <row r="53" spans="1:7">
      <c r="A53">
        <v>2023</v>
      </c>
      <c r="B53" t="s">
        <v>146</v>
      </c>
      <c r="C53">
        <f>-3200</f>
        <v>-3200</v>
      </c>
    </row>
    <row r="54" spans="1:7">
      <c r="A54">
        <v>2024</v>
      </c>
      <c r="B54" t="s">
        <v>146</v>
      </c>
      <c r="C54">
        <f t="shared" ref="C54:C76" si="5">-3200</f>
        <v>-3200</v>
      </c>
    </row>
    <row r="55" spans="1:7">
      <c r="A55">
        <v>2025</v>
      </c>
      <c r="B55" t="s">
        <v>146</v>
      </c>
      <c r="C55">
        <f t="shared" si="5"/>
        <v>-3200</v>
      </c>
    </row>
    <row r="56" spans="1:7">
      <c r="A56">
        <v>2026</v>
      </c>
      <c r="B56" t="s">
        <v>146</v>
      </c>
      <c r="C56">
        <f t="shared" si="5"/>
        <v>-3200</v>
      </c>
    </row>
    <row r="57" spans="1:7">
      <c r="A57">
        <v>2027</v>
      </c>
      <c r="B57" t="s">
        <v>146</v>
      </c>
      <c r="C57">
        <f t="shared" si="5"/>
        <v>-3200</v>
      </c>
    </row>
    <row r="58" spans="1:7">
      <c r="A58">
        <v>2028</v>
      </c>
      <c r="B58" t="s">
        <v>146</v>
      </c>
      <c r="C58">
        <f t="shared" si="5"/>
        <v>-3200</v>
      </c>
    </row>
    <row r="59" spans="1:7">
      <c r="A59">
        <v>2029</v>
      </c>
      <c r="B59" t="s">
        <v>146</v>
      </c>
      <c r="C59">
        <f t="shared" si="5"/>
        <v>-3200</v>
      </c>
    </row>
    <row r="60" spans="1:7">
      <c r="A60">
        <v>2030</v>
      </c>
      <c r="B60" t="s">
        <v>146</v>
      </c>
      <c r="C60">
        <f t="shared" si="5"/>
        <v>-3200</v>
      </c>
    </row>
    <row r="61" spans="1:7">
      <c r="A61">
        <v>2031</v>
      </c>
      <c r="B61" t="s">
        <v>146</v>
      </c>
      <c r="C61">
        <f t="shared" si="5"/>
        <v>-3200</v>
      </c>
    </row>
    <row r="62" spans="1:7">
      <c r="A62">
        <v>2032</v>
      </c>
      <c r="B62" t="s">
        <v>146</v>
      </c>
      <c r="C62">
        <f t="shared" si="5"/>
        <v>-3200</v>
      </c>
    </row>
    <row r="63" spans="1:7">
      <c r="A63">
        <v>2033</v>
      </c>
      <c r="B63" t="s">
        <v>146</v>
      </c>
      <c r="C63">
        <f t="shared" si="5"/>
        <v>-3200</v>
      </c>
    </row>
    <row r="64" spans="1:7">
      <c r="A64">
        <v>2034</v>
      </c>
      <c r="B64" t="s">
        <v>146</v>
      </c>
      <c r="C64">
        <f t="shared" si="5"/>
        <v>-3200</v>
      </c>
    </row>
    <row r="65" spans="1:4">
      <c r="A65">
        <v>2035</v>
      </c>
      <c r="B65" t="s">
        <v>146</v>
      </c>
      <c r="C65">
        <f t="shared" si="5"/>
        <v>-3200</v>
      </c>
    </row>
    <row r="66" spans="1:4">
      <c r="A66">
        <v>2036</v>
      </c>
      <c r="B66" t="s">
        <v>146</v>
      </c>
      <c r="C66">
        <f t="shared" si="5"/>
        <v>-3200</v>
      </c>
    </row>
    <row r="67" spans="1:4">
      <c r="A67">
        <v>2037</v>
      </c>
      <c r="B67" t="s">
        <v>146</v>
      </c>
      <c r="C67">
        <f t="shared" si="5"/>
        <v>-3200</v>
      </c>
    </row>
    <row r="68" spans="1:4">
      <c r="A68">
        <v>2038</v>
      </c>
      <c r="B68" t="s">
        <v>146</v>
      </c>
      <c r="C68">
        <f t="shared" si="5"/>
        <v>-3200</v>
      </c>
    </row>
    <row r="69" spans="1:4">
      <c r="A69">
        <v>2039</v>
      </c>
      <c r="B69" t="s">
        <v>146</v>
      </c>
      <c r="C69">
        <f t="shared" si="5"/>
        <v>-3200</v>
      </c>
    </row>
    <row r="70" spans="1:4">
      <c r="A70">
        <v>2040</v>
      </c>
      <c r="B70" t="s">
        <v>146</v>
      </c>
      <c r="C70">
        <f t="shared" si="5"/>
        <v>-3200</v>
      </c>
    </row>
    <row r="71" spans="1:4">
      <c r="A71">
        <v>2041</v>
      </c>
      <c r="B71" t="s">
        <v>146</v>
      </c>
      <c r="C71">
        <f t="shared" si="5"/>
        <v>-3200</v>
      </c>
    </row>
    <row r="72" spans="1:4">
      <c r="A72">
        <v>2042</v>
      </c>
      <c r="B72" t="s">
        <v>146</v>
      </c>
      <c r="C72">
        <f t="shared" si="5"/>
        <v>-3200</v>
      </c>
    </row>
    <row r="73" spans="1:4">
      <c r="A73">
        <v>2043</v>
      </c>
      <c r="B73" t="s">
        <v>146</v>
      </c>
      <c r="C73">
        <f t="shared" si="5"/>
        <v>-3200</v>
      </c>
    </row>
    <row r="74" spans="1:4">
      <c r="A74">
        <v>2044</v>
      </c>
      <c r="B74" t="s">
        <v>146</v>
      </c>
      <c r="C74">
        <f t="shared" si="5"/>
        <v>-3200</v>
      </c>
    </row>
    <row r="75" spans="1:4">
      <c r="A75">
        <v>2045</v>
      </c>
      <c r="B75" t="s">
        <v>146</v>
      </c>
      <c r="C75">
        <f t="shared" si="5"/>
        <v>-3200</v>
      </c>
    </row>
    <row r="76" spans="1:4">
      <c r="A76">
        <v>2046</v>
      </c>
      <c r="B76" t="s">
        <v>146</v>
      </c>
      <c r="C76">
        <f t="shared" si="5"/>
        <v>-3200</v>
      </c>
    </row>
    <row r="77" spans="1:4">
      <c r="A77">
        <v>2022</v>
      </c>
      <c r="B77" t="s">
        <v>115</v>
      </c>
      <c r="C77" s="5">
        <v>248771.8940000002</v>
      </c>
      <c r="D77" t="s">
        <v>227</v>
      </c>
    </row>
    <row r="78" spans="1:4">
      <c r="A78">
        <v>2023</v>
      </c>
      <c r="B78" t="s">
        <v>115</v>
      </c>
      <c r="C78" s="5">
        <v>255779.98400000003</v>
      </c>
    </row>
    <row r="79" spans="1:4">
      <c r="A79">
        <v>2024</v>
      </c>
      <c r="B79" t="s">
        <v>115</v>
      </c>
      <c r="C79" s="5">
        <v>262986.75140533352</v>
      </c>
    </row>
    <row r="80" spans="1:4">
      <c r="A80">
        <v>2025</v>
      </c>
      <c r="B80" t="s">
        <v>115</v>
      </c>
      <c r="C80" s="5">
        <v>280058.07180000033</v>
      </c>
    </row>
    <row r="81" spans="1:3">
      <c r="A81">
        <v>2026</v>
      </c>
      <c r="B81" t="s">
        <v>115</v>
      </c>
      <c r="C81" s="5">
        <v>310837.63126240007</v>
      </c>
    </row>
    <row r="82" spans="1:3">
      <c r="A82">
        <v>2027</v>
      </c>
      <c r="B82" t="s">
        <v>115</v>
      </c>
      <c r="C82" s="5">
        <v>336407.54170933354</v>
      </c>
    </row>
    <row r="83" spans="1:3">
      <c r="A83">
        <v>2028</v>
      </c>
      <c r="B83" t="s">
        <v>115</v>
      </c>
      <c r="C83" s="5">
        <v>356767.80314080033</v>
      </c>
    </row>
    <row r="84" spans="1:3">
      <c r="A84">
        <v>2029</v>
      </c>
      <c r="B84" t="s">
        <v>115</v>
      </c>
      <c r="C84" s="5">
        <v>371918.41555680044</v>
      </c>
    </row>
    <row r="85" spans="1:3">
      <c r="A85">
        <v>2030</v>
      </c>
      <c r="B85" t="s">
        <v>115</v>
      </c>
      <c r="C85" s="5">
        <v>383880.96500000043</v>
      </c>
    </row>
    <row r="86" spans="1:3">
      <c r="A86">
        <v>2031</v>
      </c>
      <c r="B86" t="s">
        <v>115</v>
      </c>
      <c r="C86" s="5">
        <v>396190.22660000017</v>
      </c>
    </row>
    <row r="87" spans="1:3">
      <c r="A87">
        <v>2032</v>
      </c>
      <c r="B87" t="s">
        <v>115</v>
      </c>
      <c r="C87" s="5">
        <v>402127.78900000005</v>
      </c>
    </row>
    <row r="88" spans="1:3">
      <c r="A88">
        <v>2033</v>
      </c>
      <c r="B88" t="s">
        <v>115</v>
      </c>
      <c r="C88" s="5">
        <v>401693.65220000019</v>
      </c>
    </row>
    <row r="89" spans="1:3">
      <c r="A89">
        <v>2034</v>
      </c>
      <c r="B89" t="s">
        <v>115</v>
      </c>
      <c r="C89" s="5">
        <v>394887.81620000012</v>
      </c>
    </row>
    <row r="90" spans="1:3">
      <c r="A90">
        <v>2035</v>
      </c>
      <c r="B90" t="s">
        <v>115</v>
      </c>
      <c r="C90" s="5">
        <v>381710.28100000019</v>
      </c>
    </row>
    <row r="91" spans="1:3">
      <c r="A91">
        <v>2036</v>
      </c>
      <c r="B91" t="s">
        <v>115</v>
      </c>
      <c r="C91" s="5">
        <v>362161.04660000018</v>
      </c>
    </row>
    <row r="92" spans="1:3">
      <c r="A92">
        <v>2037</v>
      </c>
      <c r="B92" t="s">
        <v>115</v>
      </c>
      <c r="C92" s="5">
        <v>336240.11300000048</v>
      </c>
    </row>
    <row r="93" spans="1:3">
      <c r="A93">
        <v>2038</v>
      </c>
      <c r="B93" t="s">
        <v>115</v>
      </c>
      <c r="C93" s="5">
        <v>303947.48020000017</v>
      </c>
    </row>
    <row r="94" spans="1:3">
      <c r="A94">
        <v>2039</v>
      </c>
      <c r="B94" t="s">
        <v>115</v>
      </c>
      <c r="C94" s="5">
        <v>265283.14820000035</v>
      </c>
    </row>
    <row r="95" spans="1:3">
      <c r="A95">
        <v>2040</v>
      </c>
      <c r="B95" t="s">
        <v>115</v>
      </c>
      <c r="C95" s="5">
        <v>219467.10650000046</v>
      </c>
    </row>
    <row r="96" spans="1:3">
      <c r="A96">
        <v>2041</v>
      </c>
      <c r="B96" t="s">
        <v>115</v>
      </c>
      <c r="C96" s="5">
        <v>165636.23870000022</v>
      </c>
    </row>
    <row r="97" spans="1:4">
      <c r="A97">
        <v>2042</v>
      </c>
      <c r="B97" t="s">
        <v>115</v>
      </c>
      <c r="C97" s="5">
        <v>107026.59650000028</v>
      </c>
    </row>
    <row r="98" spans="1:4">
      <c r="A98">
        <v>2043</v>
      </c>
      <c r="B98" t="s">
        <v>115</v>
      </c>
      <c r="C98" s="5">
        <v>43638.179900000425</v>
      </c>
    </row>
    <row r="99" spans="1:4">
      <c r="A99">
        <v>2044</v>
      </c>
      <c r="B99" t="s">
        <v>115</v>
      </c>
      <c r="C99" s="5">
        <v>504.2576000001136</v>
      </c>
    </row>
    <row r="100" spans="1:4">
      <c r="A100">
        <v>2045</v>
      </c>
      <c r="B100" t="s">
        <v>115</v>
      </c>
      <c r="C100" s="5">
        <v>0</v>
      </c>
    </row>
    <row r="101" spans="1:4">
      <c r="A101">
        <v>2046</v>
      </c>
      <c r="B101" t="s">
        <v>115</v>
      </c>
      <c r="C101" s="5">
        <v>0</v>
      </c>
    </row>
    <row r="102" spans="1:4" ht="14.65" customHeight="1">
      <c r="A102">
        <v>2022</v>
      </c>
      <c r="B102" t="s">
        <v>116</v>
      </c>
      <c r="C102" s="5">
        <v>1505626.579256315</v>
      </c>
      <c r="D102" t="s">
        <v>228</v>
      </c>
    </row>
    <row r="103" spans="1:4">
      <c r="A103">
        <v>2023</v>
      </c>
      <c r="B103" t="s">
        <v>116</v>
      </c>
      <c r="C103" s="5">
        <v>1882033.2240703937</v>
      </c>
      <c r="D103" s="5"/>
    </row>
    <row r="104" spans="1:4">
      <c r="A104">
        <v>2024</v>
      </c>
      <c r="B104" t="s">
        <v>116</v>
      </c>
      <c r="C104" s="5">
        <f t="shared" ref="C104:C126" si="6">D104</f>
        <v>1488268</v>
      </c>
      <c r="D104" s="5">
        <f t="shared" ref="D104:D126" si="7">(26415*(A104-2019+5)+107917)*4</f>
        <v>1488268</v>
      </c>
    </row>
    <row r="105" spans="1:4">
      <c r="A105">
        <v>2025</v>
      </c>
      <c r="B105" t="s">
        <v>116</v>
      </c>
      <c r="C105" s="5">
        <f t="shared" si="6"/>
        <v>1593928</v>
      </c>
      <c r="D105" s="5">
        <f t="shared" si="7"/>
        <v>1593928</v>
      </c>
    </row>
    <row r="106" spans="1:4">
      <c r="A106">
        <v>2026</v>
      </c>
      <c r="B106" t="s">
        <v>116</v>
      </c>
      <c r="C106" s="5">
        <f t="shared" si="6"/>
        <v>1699588</v>
      </c>
      <c r="D106" s="5">
        <f t="shared" si="7"/>
        <v>1699588</v>
      </c>
    </row>
    <row r="107" spans="1:4">
      <c r="A107">
        <v>2027</v>
      </c>
      <c r="B107" t="s">
        <v>116</v>
      </c>
      <c r="C107" s="5">
        <f t="shared" si="6"/>
        <v>1805248</v>
      </c>
      <c r="D107" s="5">
        <f t="shared" si="7"/>
        <v>1805248</v>
      </c>
    </row>
    <row r="108" spans="1:4">
      <c r="A108">
        <v>2028</v>
      </c>
      <c r="B108" t="s">
        <v>116</v>
      </c>
      <c r="C108" s="5">
        <f t="shared" si="6"/>
        <v>1910908</v>
      </c>
      <c r="D108" s="5">
        <f t="shared" si="7"/>
        <v>1910908</v>
      </c>
    </row>
    <row r="109" spans="1:4">
      <c r="A109">
        <v>2029</v>
      </c>
      <c r="B109" t="s">
        <v>116</v>
      </c>
      <c r="C109" s="5">
        <f t="shared" si="6"/>
        <v>2016568</v>
      </c>
      <c r="D109" s="5">
        <f t="shared" si="7"/>
        <v>2016568</v>
      </c>
    </row>
    <row r="110" spans="1:4">
      <c r="A110">
        <v>2030</v>
      </c>
      <c r="B110" t="s">
        <v>116</v>
      </c>
      <c r="C110" s="5">
        <f t="shared" si="6"/>
        <v>2122228</v>
      </c>
      <c r="D110" s="5">
        <f t="shared" si="7"/>
        <v>2122228</v>
      </c>
    </row>
    <row r="111" spans="1:4">
      <c r="A111">
        <v>2031</v>
      </c>
      <c r="B111" t="s">
        <v>116</v>
      </c>
      <c r="C111" s="5">
        <f t="shared" si="6"/>
        <v>2227888</v>
      </c>
      <c r="D111" s="5">
        <f t="shared" si="7"/>
        <v>2227888</v>
      </c>
    </row>
    <row r="112" spans="1:4">
      <c r="A112">
        <v>2032</v>
      </c>
      <c r="B112" t="s">
        <v>116</v>
      </c>
      <c r="C112" s="5">
        <f t="shared" si="6"/>
        <v>2333548</v>
      </c>
      <c r="D112" s="5">
        <f t="shared" si="7"/>
        <v>2333548</v>
      </c>
    </row>
    <row r="113" spans="1:4">
      <c r="A113">
        <v>2033</v>
      </c>
      <c r="B113" t="s">
        <v>116</v>
      </c>
      <c r="C113" s="5">
        <f t="shared" si="6"/>
        <v>2439208</v>
      </c>
      <c r="D113" s="5">
        <f t="shared" si="7"/>
        <v>2439208</v>
      </c>
    </row>
    <row r="114" spans="1:4">
      <c r="A114">
        <v>2034</v>
      </c>
      <c r="B114" t="s">
        <v>116</v>
      </c>
      <c r="C114" s="5">
        <f t="shared" si="6"/>
        <v>2544868</v>
      </c>
      <c r="D114" s="5">
        <f t="shared" si="7"/>
        <v>2544868</v>
      </c>
    </row>
    <row r="115" spans="1:4">
      <c r="A115">
        <v>2035</v>
      </c>
      <c r="B115" t="s">
        <v>116</v>
      </c>
      <c r="C115" s="5">
        <f t="shared" si="6"/>
        <v>2650528</v>
      </c>
      <c r="D115" s="5">
        <f t="shared" si="7"/>
        <v>2650528</v>
      </c>
    </row>
    <row r="116" spans="1:4">
      <c r="A116">
        <v>2036</v>
      </c>
      <c r="B116" t="s">
        <v>116</v>
      </c>
      <c r="C116" s="5">
        <f t="shared" si="6"/>
        <v>2756188</v>
      </c>
      <c r="D116" s="5">
        <f t="shared" si="7"/>
        <v>2756188</v>
      </c>
    </row>
    <row r="117" spans="1:4">
      <c r="A117">
        <v>2037</v>
      </c>
      <c r="B117" t="s">
        <v>116</v>
      </c>
      <c r="C117" s="5">
        <f t="shared" si="6"/>
        <v>2861848</v>
      </c>
      <c r="D117" s="5">
        <f t="shared" si="7"/>
        <v>2861848</v>
      </c>
    </row>
    <row r="118" spans="1:4">
      <c r="A118">
        <v>2038</v>
      </c>
      <c r="B118" t="s">
        <v>116</v>
      </c>
      <c r="C118" s="5">
        <f t="shared" si="6"/>
        <v>2967508</v>
      </c>
      <c r="D118" s="5">
        <f t="shared" si="7"/>
        <v>2967508</v>
      </c>
    </row>
    <row r="119" spans="1:4">
      <c r="A119">
        <v>2039</v>
      </c>
      <c r="B119" t="s">
        <v>116</v>
      </c>
      <c r="C119" s="5">
        <f t="shared" si="6"/>
        <v>3073168</v>
      </c>
      <c r="D119" s="5">
        <f t="shared" si="7"/>
        <v>3073168</v>
      </c>
    </row>
    <row r="120" spans="1:4">
      <c r="A120">
        <v>2040</v>
      </c>
      <c r="B120" t="s">
        <v>116</v>
      </c>
      <c r="C120" s="5">
        <f t="shared" si="6"/>
        <v>3178828</v>
      </c>
      <c r="D120" s="5">
        <f t="shared" si="7"/>
        <v>3178828</v>
      </c>
    </row>
    <row r="121" spans="1:4">
      <c r="A121">
        <v>2041</v>
      </c>
      <c r="B121" t="s">
        <v>116</v>
      </c>
      <c r="C121" s="5">
        <f t="shared" si="6"/>
        <v>3284488</v>
      </c>
      <c r="D121" s="5">
        <f t="shared" si="7"/>
        <v>3284488</v>
      </c>
    </row>
    <row r="122" spans="1:4">
      <c r="A122">
        <v>2042</v>
      </c>
      <c r="B122" t="s">
        <v>116</v>
      </c>
      <c r="C122" s="5">
        <f t="shared" si="6"/>
        <v>3390148</v>
      </c>
      <c r="D122" s="5">
        <f t="shared" si="7"/>
        <v>3390148</v>
      </c>
    </row>
    <row r="123" spans="1:4">
      <c r="A123">
        <v>2043</v>
      </c>
      <c r="B123" t="s">
        <v>116</v>
      </c>
      <c r="C123" s="5">
        <f t="shared" si="6"/>
        <v>3495808</v>
      </c>
      <c r="D123" s="5">
        <f t="shared" si="7"/>
        <v>3495808</v>
      </c>
    </row>
    <row r="124" spans="1:4">
      <c r="A124">
        <v>2044</v>
      </c>
      <c r="B124" t="s">
        <v>116</v>
      </c>
      <c r="C124" s="5">
        <f t="shared" si="6"/>
        <v>3601468</v>
      </c>
      <c r="D124" s="5">
        <f t="shared" si="7"/>
        <v>3601468</v>
      </c>
    </row>
    <row r="125" spans="1:4">
      <c r="A125">
        <v>2045</v>
      </c>
      <c r="B125" t="s">
        <v>116</v>
      </c>
      <c r="C125" s="5">
        <f t="shared" si="6"/>
        <v>3707128</v>
      </c>
      <c r="D125" s="5">
        <f t="shared" si="7"/>
        <v>3707128</v>
      </c>
    </row>
    <row r="126" spans="1:4">
      <c r="A126">
        <v>2046</v>
      </c>
      <c r="B126" t="s">
        <v>116</v>
      </c>
      <c r="C126" s="5">
        <f t="shared" si="6"/>
        <v>3812788</v>
      </c>
      <c r="D126" s="5">
        <f t="shared" si="7"/>
        <v>3812788</v>
      </c>
    </row>
    <row r="127" spans="1:4">
      <c r="A127">
        <v>2022</v>
      </c>
      <c r="B127" t="s">
        <v>165</v>
      </c>
      <c r="C127" s="5">
        <v>0</v>
      </c>
      <c r="D127" t="s">
        <v>229</v>
      </c>
    </row>
    <row r="128" spans="1:4">
      <c r="A128">
        <v>2023</v>
      </c>
      <c r="B128" t="s">
        <v>165</v>
      </c>
      <c r="C128" s="5">
        <v>0</v>
      </c>
    </row>
    <row r="129" spans="1:3">
      <c r="A129">
        <v>2024</v>
      </c>
      <c r="B129" t="s">
        <v>165</v>
      </c>
      <c r="C129" s="5">
        <v>0</v>
      </c>
    </row>
    <row r="130" spans="1:3">
      <c r="A130">
        <v>2025</v>
      </c>
      <c r="B130" t="s">
        <v>165</v>
      </c>
      <c r="C130" s="5">
        <v>0</v>
      </c>
    </row>
    <row r="131" spans="1:3">
      <c r="A131">
        <v>2026</v>
      </c>
      <c r="B131" t="s">
        <v>165</v>
      </c>
      <c r="C131" s="5">
        <v>0</v>
      </c>
    </row>
    <row r="132" spans="1:3">
      <c r="A132">
        <v>2027</v>
      </c>
      <c r="B132" t="s">
        <v>165</v>
      </c>
      <c r="C132" s="5">
        <v>0</v>
      </c>
    </row>
    <row r="133" spans="1:3">
      <c r="A133">
        <v>2028</v>
      </c>
      <c r="B133" t="s">
        <v>165</v>
      </c>
      <c r="C133" s="5">
        <v>0</v>
      </c>
    </row>
    <row r="134" spans="1:3">
      <c r="A134">
        <v>2029</v>
      </c>
      <c r="B134" t="s">
        <v>165</v>
      </c>
      <c r="C134" s="5">
        <v>0</v>
      </c>
    </row>
    <row r="135" spans="1:3">
      <c r="A135">
        <v>2030</v>
      </c>
      <c r="B135" t="s">
        <v>165</v>
      </c>
      <c r="C135" s="5">
        <v>0</v>
      </c>
    </row>
    <row r="136" spans="1:3">
      <c r="A136">
        <v>2031</v>
      </c>
      <c r="B136" t="s">
        <v>165</v>
      </c>
      <c r="C136" s="5">
        <v>0</v>
      </c>
    </row>
    <row r="137" spans="1:3">
      <c r="A137">
        <v>2032</v>
      </c>
      <c r="B137" t="s">
        <v>165</v>
      </c>
      <c r="C137" s="5">
        <v>0</v>
      </c>
    </row>
    <row r="138" spans="1:3">
      <c r="A138">
        <v>2033</v>
      </c>
      <c r="B138" t="s">
        <v>165</v>
      </c>
      <c r="C138" s="5">
        <v>0</v>
      </c>
    </row>
    <row r="139" spans="1:3">
      <c r="A139">
        <v>2034</v>
      </c>
      <c r="B139" t="s">
        <v>165</v>
      </c>
      <c r="C139" s="5">
        <v>0</v>
      </c>
    </row>
    <row r="140" spans="1:3">
      <c r="A140">
        <v>2035</v>
      </c>
      <c r="B140" t="s">
        <v>165</v>
      </c>
      <c r="C140" s="5">
        <v>0</v>
      </c>
    </row>
    <row r="141" spans="1:3">
      <c r="A141">
        <v>2036</v>
      </c>
      <c r="B141" t="s">
        <v>165</v>
      </c>
      <c r="C141" s="5">
        <v>0</v>
      </c>
    </row>
    <row r="142" spans="1:3">
      <c r="A142">
        <v>2037</v>
      </c>
      <c r="B142" t="s">
        <v>165</v>
      </c>
      <c r="C142" s="5">
        <v>0</v>
      </c>
    </row>
    <row r="143" spans="1:3">
      <c r="A143">
        <v>2038</v>
      </c>
      <c r="B143" t="s">
        <v>165</v>
      </c>
      <c r="C143" s="5">
        <v>0</v>
      </c>
    </row>
    <row r="144" spans="1:3">
      <c r="A144">
        <v>2039</v>
      </c>
      <c r="B144" t="s">
        <v>165</v>
      </c>
      <c r="C144" s="5">
        <v>0</v>
      </c>
    </row>
    <row r="145" spans="1:4">
      <c r="A145">
        <v>2040</v>
      </c>
      <c r="B145" t="s">
        <v>165</v>
      </c>
      <c r="C145" s="5">
        <v>0</v>
      </c>
    </row>
    <row r="146" spans="1:4">
      <c r="A146">
        <v>2041</v>
      </c>
      <c r="B146" t="s">
        <v>165</v>
      </c>
      <c r="C146" s="5">
        <v>0</v>
      </c>
    </row>
    <row r="147" spans="1:4">
      <c r="A147">
        <v>2042</v>
      </c>
      <c r="B147" t="s">
        <v>165</v>
      </c>
      <c r="C147" s="5">
        <v>0</v>
      </c>
    </row>
    <row r="148" spans="1:4">
      <c r="A148">
        <v>2043</v>
      </c>
      <c r="B148" t="s">
        <v>165</v>
      </c>
      <c r="C148" s="5">
        <v>0</v>
      </c>
    </row>
    <row r="149" spans="1:4">
      <c r="A149">
        <v>2044</v>
      </c>
      <c r="B149" t="s">
        <v>165</v>
      </c>
      <c r="C149" s="5">
        <v>0</v>
      </c>
    </row>
    <row r="150" spans="1:4">
      <c r="A150">
        <v>2045</v>
      </c>
      <c r="B150" t="s">
        <v>165</v>
      </c>
      <c r="C150" s="5">
        <v>0</v>
      </c>
    </row>
    <row r="151" spans="1:4">
      <c r="A151">
        <v>2046</v>
      </c>
      <c r="B151" t="s">
        <v>165</v>
      </c>
      <c r="C151" s="5">
        <v>0</v>
      </c>
    </row>
    <row r="152" spans="1:4">
      <c r="A152">
        <v>2022</v>
      </c>
      <c r="B152" t="s">
        <v>64</v>
      </c>
      <c r="C152">
        <v>0</v>
      </c>
    </row>
    <row r="153" spans="1:4">
      <c r="A153">
        <v>2023</v>
      </c>
      <c r="B153" t="s">
        <v>64</v>
      </c>
      <c r="C153">
        <v>0</v>
      </c>
    </row>
    <row r="154" spans="1:4">
      <c r="A154">
        <v>2024</v>
      </c>
      <c r="B154" t="s">
        <v>64</v>
      </c>
      <c r="C154">
        <v>0</v>
      </c>
    </row>
    <row r="155" spans="1:4">
      <c r="A155">
        <v>2025</v>
      </c>
      <c r="B155" t="s">
        <v>64</v>
      </c>
      <c r="C155">
        <v>0</v>
      </c>
    </row>
    <row r="156" spans="1:4">
      <c r="A156">
        <v>2026</v>
      </c>
      <c r="B156" t="s">
        <v>64</v>
      </c>
      <c r="C156">
        <v>0</v>
      </c>
    </row>
    <row r="157" spans="1:4">
      <c r="A157">
        <v>2027</v>
      </c>
      <c r="B157" t="s">
        <v>64</v>
      </c>
      <c r="C157">
        <v>0</v>
      </c>
      <c r="D157" s="5"/>
    </row>
    <row r="158" spans="1:4">
      <c r="A158">
        <v>2028</v>
      </c>
      <c r="B158" t="s">
        <v>64</v>
      </c>
      <c r="C158">
        <v>0</v>
      </c>
      <c r="D158" s="5"/>
    </row>
    <row r="159" spans="1:4">
      <c r="A159">
        <v>2029</v>
      </c>
      <c r="B159" t="s">
        <v>64</v>
      </c>
      <c r="C159">
        <v>0</v>
      </c>
      <c r="D159" s="5"/>
    </row>
    <row r="160" spans="1:4">
      <c r="A160">
        <v>2030</v>
      </c>
      <c r="B160" t="s">
        <v>64</v>
      </c>
      <c r="C160">
        <v>0</v>
      </c>
      <c r="D160" s="5"/>
    </row>
    <row r="161" spans="1:4">
      <c r="A161">
        <v>2031</v>
      </c>
      <c r="B161" t="s">
        <v>64</v>
      </c>
      <c r="C161">
        <v>0</v>
      </c>
      <c r="D161" s="5"/>
    </row>
    <row r="162" spans="1:4">
      <c r="A162">
        <v>2032</v>
      </c>
      <c r="B162" t="s">
        <v>64</v>
      </c>
      <c r="C162">
        <v>0</v>
      </c>
    </row>
    <row r="163" spans="1:4">
      <c r="A163">
        <v>2033</v>
      </c>
      <c r="B163" t="s">
        <v>64</v>
      </c>
      <c r="C163">
        <v>0</v>
      </c>
    </row>
    <row r="164" spans="1:4">
      <c r="A164">
        <v>2034</v>
      </c>
      <c r="B164" t="s">
        <v>64</v>
      </c>
      <c r="C164">
        <v>0</v>
      </c>
    </row>
    <row r="165" spans="1:4">
      <c r="A165">
        <v>2035</v>
      </c>
      <c r="B165" t="s">
        <v>64</v>
      </c>
      <c r="C165">
        <v>0</v>
      </c>
    </row>
    <row r="166" spans="1:4">
      <c r="A166">
        <v>2036</v>
      </c>
      <c r="B166" t="s">
        <v>64</v>
      </c>
      <c r="C166">
        <v>0</v>
      </c>
    </row>
    <row r="167" spans="1:4">
      <c r="A167">
        <v>2037</v>
      </c>
      <c r="B167" t="s">
        <v>64</v>
      </c>
      <c r="C167">
        <v>0</v>
      </c>
    </row>
    <row r="168" spans="1:4">
      <c r="A168">
        <v>2038</v>
      </c>
      <c r="B168" t="s">
        <v>64</v>
      </c>
      <c r="C168">
        <v>0</v>
      </c>
    </row>
    <row r="169" spans="1:4">
      <c r="A169">
        <v>2039</v>
      </c>
      <c r="B169" t="s">
        <v>64</v>
      </c>
      <c r="C169">
        <v>0</v>
      </c>
    </row>
    <row r="170" spans="1:4">
      <c r="A170">
        <v>2040</v>
      </c>
      <c r="B170" t="s">
        <v>64</v>
      </c>
      <c r="C170">
        <v>0</v>
      </c>
    </row>
    <row r="171" spans="1:4">
      <c r="A171">
        <v>2041</v>
      </c>
      <c r="B171" t="s">
        <v>64</v>
      </c>
      <c r="C171">
        <v>0</v>
      </c>
    </row>
    <row r="172" spans="1:4">
      <c r="A172">
        <v>2042</v>
      </c>
      <c r="B172" t="s">
        <v>64</v>
      </c>
      <c r="C172">
        <v>0</v>
      </c>
    </row>
    <row r="173" spans="1:4">
      <c r="A173">
        <v>2043</v>
      </c>
      <c r="B173" t="s">
        <v>64</v>
      </c>
      <c r="C173">
        <v>0</v>
      </c>
    </row>
    <row r="174" spans="1:4">
      <c r="A174">
        <v>2044</v>
      </c>
      <c r="B174" t="s">
        <v>64</v>
      </c>
      <c r="C174">
        <v>0</v>
      </c>
    </row>
    <row r="175" spans="1:4">
      <c r="A175">
        <v>2045</v>
      </c>
      <c r="B175" t="s">
        <v>64</v>
      </c>
      <c r="C175">
        <v>0</v>
      </c>
    </row>
    <row r="176" spans="1:4">
      <c r="A176">
        <v>2046</v>
      </c>
      <c r="B176" t="s">
        <v>64</v>
      </c>
      <c r="C176">
        <v>0</v>
      </c>
    </row>
    <row r="177" spans="1:4">
      <c r="A177">
        <v>2022</v>
      </c>
      <c r="B177" t="s">
        <v>48</v>
      </c>
      <c r="C177" s="5">
        <v>0</v>
      </c>
    </row>
    <row r="178" spans="1:4">
      <c r="A178">
        <v>2023</v>
      </c>
      <c r="B178" t="s">
        <v>48</v>
      </c>
      <c r="C178" s="5">
        <v>0</v>
      </c>
    </row>
    <row r="179" spans="1:4">
      <c r="A179">
        <v>2024</v>
      </c>
      <c r="B179" t="s">
        <v>48</v>
      </c>
      <c r="C179" s="5">
        <v>0</v>
      </c>
    </row>
    <row r="180" spans="1:4">
      <c r="A180">
        <v>2025</v>
      </c>
      <c r="B180" t="s">
        <v>48</v>
      </c>
      <c r="C180" s="5">
        <v>0</v>
      </c>
    </row>
    <row r="181" spans="1:4">
      <c r="A181">
        <v>2026</v>
      </c>
      <c r="B181" t="s">
        <v>48</v>
      </c>
      <c r="C181" s="5">
        <v>0</v>
      </c>
    </row>
    <row r="182" spans="1:4">
      <c r="A182">
        <v>2027</v>
      </c>
      <c r="B182" t="s">
        <v>48</v>
      </c>
      <c r="C182" s="5">
        <v>0</v>
      </c>
      <c r="D182" s="5"/>
    </row>
    <row r="183" spans="1:4">
      <c r="A183">
        <v>2028</v>
      </c>
      <c r="B183" t="s">
        <v>48</v>
      </c>
      <c r="C183" s="5">
        <v>0</v>
      </c>
      <c r="D183" s="5"/>
    </row>
    <row r="184" spans="1:4">
      <c r="A184">
        <v>2029</v>
      </c>
      <c r="B184" t="s">
        <v>48</v>
      </c>
      <c r="C184" s="5">
        <v>0</v>
      </c>
      <c r="D184" s="5"/>
    </row>
    <row r="185" spans="1:4">
      <c r="A185">
        <v>2030</v>
      </c>
      <c r="B185" t="s">
        <v>48</v>
      </c>
      <c r="C185" s="5">
        <v>0</v>
      </c>
      <c r="D185" s="5"/>
    </row>
    <row r="186" spans="1:4">
      <c r="A186">
        <v>2031</v>
      </c>
      <c r="B186" t="s">
        <v>48</v>
      </c>
      <c r="C186" s="5">
        <v>0</v>
      </c>
      <c r="D186" s="5"/>
    </row>
    <row r="187" spans="1:4">
      <c r="A187">
        <v>2032</v>
      </c>
      <c r="B187" t="s">
        <v>48</v>
      </c>
      <c r="C187" s="5">
        <v>0</v>
      </c>
      <c r="D187" s="5"/>
    </row>
    <row r="188" spans="1:4">
      <c r="A188">
        <v>2033</v>
      </c>
      <c r="B188" t="s">
        <v>48</v>
      </c>
      <c r="C188" s="5">
        <v>0</v>
      </c>
      <c r="D188" s="5"/>
    </row>
    <row r="189" spans="1:4">
      <c r="A189">
        <v>2034</v>
      </c>
      <c r="B189" t="s">
        <v>48</v>
      </c>
      <c r="C189" s="5">
        <v>0</v>
      </c>
      <c r="D189" s="5"/>
    </row>
    <row r="190" spans="1:4">
      <c r="A190">
        <v>2035</v>
      </c>
      <c r="B190" t="s">
        <v>48</v>
      </c>
      <c r="C190" s="5">
        <v>0</v>
      </c>
      <c r="D190" s="5"/>
    </row>
    <row r="191" spans="1:4">
      <c r="A191">
        <v>2036</v>
      </c>
      <c r="B191" t="s">
        <v>48</v>
      </c>
      <c r="C191" s="5">
        <v>0</v>
      </c>
      <c r="D191" s="5"/>
    </row>
    <row r="192" spans="1:4">
      <c r="A192">
        <v>2037</v>
      </c>
      <c r="B192" t="s">
        <v>48</v>
      </c>
      <c r="C192" s="5">
        <v>0</v>
      </c>
      <c r="D192" s="5"/>
    </row>
    <row r="193" spans="1:5">
      <c r="A193">
        <v>2038</v>
      </c>
      <c r="B193" t="s">
        <v>48</v>
      </c>
      <c r="C193" s="5">
        <v>0</v>
      </c>
    </row>
    <row r="194" spans="1:5">
      <c r="A194">
        <v>2039</v>
      </c>
      <c r="B194" t="s">
        <v>48</v>
      </c>
      <c r="C194" s="5">
        <v>0</v>
      </c>
    </row>
    <row r="195" spans="1:5">
      <c r="A195">
        <v>2040</v>
      </c>
      <c r="B195" t="s">
        <v>48</v>
      </c>
      <c r="C195" s="5">
        <v>0</v>
      </c>
    </row>
    <row r="196" spans="1:5">
      <c r="A196">
        <v>2041</v>
      </c>
      <c r="B196" t="s">
        <v>48</v>
      </c>
      <c r="C196" s="5">
        <v>0</v>
      </c>
    </row>
    <row r="197" spans="1:5">
      <c r="A197">
        <v>2042</v>
      </c>
      <c r="B197" t="s">
        <v>48</v>
      </c>
      <c r="C197" s="5">
        <v>0</v>
      </c>
    </row>
    <row r="198" spans="1:5">
      <c r="A198">
        <v>2043</v>
      </c>
      <c r="B198" t="s">
        <v>48</v>
      </c>
      <c r="C198" s="5">
        <v>0</v>
      </c>
    </row>
    <row r="199" spans="1:5">
      <c r="A199">
        <v>2044</v>
      </c>
      <c r="B199" t="s">
        <v>48</v>
      </c>
      <c r="C199" s="5">
        <v>0</v>
      </c>
    </row>
    <row r="200" spans="1:5">
      <c r="A200">
        <v>2045</v>
      </c>
      <c r="B200" t="s">
        <v>48</v>
      </c>
      <c r="C200" s="5">
        <v>0</v>
      </c>
    </row>
    <row r="201" spans="1:5">
      <c r="A201">
        <v>2046</v>
      </c>
      <c r="B201" t="s">
        <v>48</v>
      </c>
      <c r="C201">
        <v>0</v>
      </c>
    </row>
    <row r="202" spans="1:5">
      <c r="A202">
        <v>2022</v>
      </c>
      <c r="B202" t="s">
        <v>166</v>
      </c>
      <c r="C202" s="5">
        <v>28000</v>
      </c>
    </row>
    <row r="203" spans="1:5">
      <c r="A203">
        <v>2023</v>
      </c>
      <c r="B203" t="s">
        <v>166</v>
      </c>
      <c r="C203" s="5">
        <v>28000</v>
      </c>
    </row>
    <row r="204" spans="1:5">
      <c r="A204">
        <v>2024</v>
      </c>
      <c r="B204" t="s">
        <v>166</v>
      </c>
      <c r="C204" s="5">
        <v>28000</v>
      </c>
    </row>
    <row r="205" spans="1:5">
      <c r="A205">
        <v>2022</v>
      </c>
      <c r="B205" t="s">
        <v>164</v>
      </c>
      <c r="C205" s="30">
        <v>357288</v>
      </c>
      <c r="E205">
        <v>23.8</v>
      </c>
    </row>
    <row r="206" spans="1:5">
      <c r="A206">
        <v>2023</v>
      </c>
      <c r="B206" t="s">
        <v>164</v>
      </c>
      <c r="C206" s="30">
        <f>C205*D206</f>
        <v>374080.53599999996</v>
      </c>
      <c r="D206">
        <f>1+(E206-E205)/100</f>
        <v>1.0469999999999999</v>
      </c>
      <c r="E206">
        <v>28.5</v>
      </c>
    </row>
    <row r="207" spans="1:5">
      <c r="A207">
        <v>2024</v>
      </c>
      <c r="B207" t="s">
        <v>164</v>
      </c>
      <c r="C207" s="30">
        <f t="shared" ref="C207:C214" si="8">C206*D207</f>
        <v>392410.48226399993</v>
      </c>
      <c r="D207">
        <f t="shared" ref="D207:D214" si="9">1+(E207-E206)/100</f>
        <v>1.0489999999999999</v>
      </c>
      <c r="E207">
        <v>33.4</v>
      </c>
    </row>
    <row r="208" spans="1:5">
      <c r="A208">
        <v>2025</v>
      </c>
      <c r="B208" t="s">
        <v>164</v>
      </c>
      <c r="C208" s="30">
        <f t="shared" si="8"/>
        <v>422233.67891606397</v>
      </c>
      <c r="D208">
        <f t="shared" si="9"/>
        <v>1.0760000000000001</v>
      </c>
      <c r="E208">
        <v>41</v>
      </c>
    </row>
    <row r="209" spans="1:5">
      <c r="A209">
        <v>2026</v>
      </c>
      <c r="B209" t="s">
        <v>164</v>
      </c>
      <c r="C209" s="30">
        <f t="shared" si="8"/>
        <v>436589.62399921019</v>
      </c>
      <c r="D209">
        <f>1+(E209-E208)/100</f>
        <v>1.034</v>
      </c>
      <c r="E209">
        <v>44.4</v>
      </c>
    </row>
    <row r="210" spans="1:5">
      <c r="A210">
        <v>2027</v>
      </c>
      <c r="B210" t="s">
        <v>164</v>
      </c>
      <c r="C210" s="30">
        <f t="shared" si="8"/>
        <v>453180.02971118019</v>
      </c>
      <c r="D210">
        <f t="shared" si="9"/>
        <v>1.038</v>
      </c>
      <c r="E210">
        <v>48.2</v>
      </c>
    </row>
    <row r="211" spans="1:5">
      <c r="A211">
        <v>2028</v>
      </c>
      <c r="B211" t="s">
        <v>164</v>
      </c>
      <c r="C211" s="30">
        <f t="shared" si="8"/>
        <v>471760.41092933854</v>
      </c>
      <c r="D211">
        <f t="shared" si="9"/>
        <v>1.0409999999999999</v>
      </c>
      <c r="E211">
        <v>52.3</v>
      </c>
    </row>
    <row r="212" spans="1:5">
      <c r="A212">
        <v>2029</v>
      </c>
      <c r="B212" t="s">
        <v>164</v>
      </c>
      <c r="C212" s="30">
        <f t="shared" si="8"/>
        <v>492517.86901022948</v>
      </c>
      <c r="D212">
        <f t="shared" si="9"/>
        <v>1.044</v>
      </c>
      <c r="E212">
        <v>56.7</v>
      </c>
    </row>
    <row r="213" spans="1:5">
      <c r="A213">
        <v>2030</v>
      </c>
      <c r="B213" t="s">
        <v>164</v>
      </c>
      <c r="C213" s="30">
        <f t="shared" si="8"/>
        <v>515666.20885371021</v>
      </c>
      <c r="D213">
        <f t="shared" si="9"/>
        <v>1.0469999999999999</v>
      </c>
      <c r="E213">
        <v>61.4</v>
      </c>
    </row>
    <row r="214" spans="1:5">
      <c r="A214">
        <v>2031</v>
      </c>
      <c r="B214" t="s">
        <v>164</v>
      </c>
      <c r="C214" s="30">
        <f t="shared" si="8"/>
        <v>555372.50693544582</v>
      </c>
      <c r="D214">
        <f t="shared" si="9"/>
        <v>1.077</v>
      </c>
      <c r="E214">
        <v>69.099999999999994</v>
      </c>
    </row>
    <row r="215" spans="1:5">
      <c r="A215">
        <v>2032</v>
      </c>
      <c r="B215" t="s">
        <v>164</v>
      </c>
      <c r="C215" s="30">
        <f>C214*D215</f>
        <v>600357.67999721703</v>
      </c>
      <c r="D215">
        <f>1+(E215-E214)/100</f>
        <v>1.0810000000000002</v>
      </c>
      <c r="E215">
        <v>77.2</v>
      </c>
    </row>
    <row r="216" spans="1:5">
      <c r="A216">
        <v>2033</v>
      </c>
      <c r="B216" t="s">
        <v>164</v>
      </c>
      <c r="C216" s="30">
        <v>600357.67999721703</v>
      </c>
      <c r="E216" t="s">
        <v>230</v>
      </c>
    </row>
    <row r="217" spans="1:5">
      <c r="A217">
        <v>2034</v>
      </c>
      <c r="B217" t="s">
        <v>164</v>
      </c>
      <c r="C217" s="30">
        <v>600357.67999721703</v>
      </c>
    </row>
    <row r="218" spans="1:5">
      <c r="A218">
        <v>2035</v>
      </c>
      <c r="B218" t="s">
        <v>164</v>
      </c>
      <c r="C218" s="30">
        <v>600357.67999721703</v>
      </c>
    </row>
    <row r="219" spans="1:5">
      <c r="A219">
        <v>2036</v>
      </c>
      <c r="B219" t="s">
        <v>164</v>
      </c>
      <c r="C219" s="30">
        <v>600357.67999721703</v>
      </c>
    </row>
    <row r="220" spans="1:5">
      <c r="A220">
        <v>2037</v>
      </c>
      <c r="B220" t="s">
        <v>164</v>
      </c>
      <c r="C220" s="30">
        <v>600357.67999721703</v>
      </c>
    </row>
    <row r="221" spans="1:5">
      <c r="A221">
        <v>2038</v>
      </c>
      <c r="B221" t="s">
        <v>164</v>
      </c>
      <c r="C221" s="30">
        <v>600357.67999721703</v>
      </c>
    </row>
    <row r="222" spans="1:5">
      <c r="A222">
        <v>2039</v>
      </c>
      <c r="B222" t="s">
        <v>164</v>
      </c>
      <c r="C222" s="30">
        <v>600357.67999721703</v>
      </c>
    </row>
    <row r="223" spans="1:5">
      <c r="A223">
        <v>2040</v>
      </c>
      <c r="B223" t="s">
        <v>164</v>
      </c>
      <c r="C223" s="30">
        <v>600357.67999721703</v>
      </c>
    </row>
    <row r="224" spans="1:5">
      <c r="A224">
        <v>2041</v>
      </c>
      <c r="B224" t="s">
        <v>164</v>
      </c>
      <c r="C224" s="30">
        <v>600357.67999721703</v>
      </c>
    </row>
    <row r="225" spans="1:4">
      <c r="A225">
        <v>2042</v>
      </c>
      <c r="B225" t="s">
        <v>164</v>
      </c>
      <c r="C225" s="30">
        <v>600357.67999721703</v>
      </c>
    </row>
    <row r="226" spans="1:4">
      <c r="A226">
        <v>2043</v>
      </c>
      <c r="B226" t="s">
        <v>164</v>
      </c>
      <c r="C226" s="30">
        <v>600357.67999721703</v>
      </c>
    </row>
    <row r="227" spans="1:4">
      <c r="A227">
        <v>2044</v>
      </c>
      <c r="B227" t="s">
        <v>164</v>
      </c>
      <c r="C227" s="30">
        <v>600357.67999721703</v>
      </c>
    </row>
    <row r="228" spans="1:4">
      <c r="A228">
        <v>2045</v>
      </c>
      <c r="B228" t="s">
        <v>164</v>
      </c>
      <c r="C228" s="30">
        <v>600357.67999721703</v>
      </c>
    </row>
    <row r="229" spans="1:4">
      <c r="A229">
        <v>2046</v>
      </c>
      <c r="B229" t="s">
        <v>164</v>
      </c>
      <c r="C229" s="30">
        <v>600357.67999721703</v>
      </c>
    </row>
    <row r="230" spans="1:4">
      <c r="A230">
        <v>2022</v>
      </c>
      <c r="B230" t="s">
        <v>107</v>
      </c>
      <c r="C230" s="30">
        <v>62671</v>
      </c>
      <c r="D230" t="s">
        <v>231</v>
      </c>
    </row>
    <row r="231" spans="1:4">
      <c r="A231">
        <v>2023</v>
      </c>
      <c r="B231" t="s">
        <v>107</v>
      </c>
      <c r="C231" s="30">
        <v>62671</v>
      </c>
    </row>
    <row r="232" spans="1:4">
      <c r="A232">
        <v>2024</v>
      </c>
      <c r="B232" t="s">
        <v>107</v>
      </c>
      <c r="C232" s="30">
        <v>62671</v>
      </c>
    </row>
    <row r="233" spans="1:4">
      <c r="A233">
        <v>2025</v>
      </c>
      <c r="B233" t="s">
        <v>107</v>
      </c>
      <c r="C233" s="30">
        <v>62671</v>
      </c>
    </row>
    <row r="234" spans="1:4">
      <c r="A234">
        <v>2026</v>
      </c>
      <c r="B234" t="s">
        <v>107</v>
      </c>
      <c r="C234" s="30">
        <v>62671</v>
      </c>
    </row>
    <row r="235" spans="1:4">
      <c r="A235">
        <v>2027</v>
      </c>
      <c r="B235" t="s">
        <v>107</v>
      </c>
      <c r="C235" s="30">
        <v>62671</v>
      </c>
    </row>
    <row r="236" spans="1:4">
      <c r="A236">
        <v>2028</v>
      </c>
      <c r="B236" t="s">
        <v>107</v>
      </c>
      <c r="C236" s="30">
        <v>62671</v>
      </c>
    </row>
    <row r="237" spans="1:4">
      <c r="A237">
        <v>2029</v>
      </c>
      <c r="B237" t="s">
        <v>107</v>
      </c>
      <c r="C237" s="30">
        <v>62671</v>
      </c>
    </row>
    <row r="238" spans="1:4">
      <c r="A238">
        <v>2030</v>
      </c>
      <c r="B238" t="s">
        <v>107</v>
      </c>
      <c r="C238" s="30">
        <v>62671</v>
      </c>
    </row>
    <row r="239" spans="1:4">
      <c r="A239">
        <v>2031</v>
      </c>
      <c r="B239" t="s">
        <v>107</v>
      </c>
      <c r="C239" s="30">
        <v>62671</v>
      </c>
    </row>
    <row r="240" spans="1:4">
      <c r="A240">
        <v>2032</v>
      </c>
      <c r="B240" t="s">
        <v>107</v>
      </c>
      <c r="C240" s="30">
        <v>62671</v>
      </c>
    </row>
    <row r="241" spans="1:3">
      <c r="A241">
        <v>2033</v>
      </c>
      <c r="B241" t="s">
        <v>107</v>
      </c>
      <c r="C241" s="30">
        <v>62671</v>
      </c>
    </row>
    <row r="242" spans="1:3">
      <c r="A242">
        <v>2034</v>
      </c>
      <c r="B242" t="s">
        <v>107</v>
      </c>
      <c r="C242" s="30">
        <v>62671</v>
      </c>
    </row>
    <row r="243" spans="1:3">
      <c r="A243">
        <v>2035</v>
      </c>
      <c r="B243" t="s">
        <v>107</v>
      </c>
      <c r="C243" s="30">
        <v>62671</v>
      </c>
    </row>
    <row r="244" spans="1:3">
      <c r="A244">
        <v>2036</v>
      </c>
      <c r="B244" t="s">
        <v>107</v>
      </c>
      <c r="C244" s="30">
        <v>62671</v>
      </c>
    </row>
    <row r="245" spans="1:3">
      <c r="A245">
        <v>2037</v>
      </c>
      <c r="B245" t="s">
        <v>107</v>
      </c>
      <c r="C245" s="30">
        <v>62671</v>
      </c>
    </row>
    <row r="246" spans="1:3">
      <c r="A246">
        <v>2038</v>
      </c>
      <c r="B246" t="s">
        <v>107</v>
      </c>
      <c r="C246" s="30">
        <v>62671</v>
      </c>
    </row>
    <row r="247" spans="1:3">
      <c r="A247">
        <v>2039</v>
      </c>
      <c r="B247" t="s">
        <v>107</v>
      </c>
      <c r="C247" s="30">
        <v>62671</v>
      </c>
    </row>
    <row r="248" spans="1:3">
      <c r="A248">
        <v>2040</v>
      </c>
      <c r="B248" t="s">
        <v>107</v>
      </c>
      <c r="C248" s="30">
        <v>62671</v>
      </c>
    </row>
    <row r="249" spans="1:3">
      <c r="A249">
        <v>2041</v>
      </c>
      <c r="B249" t="s">
        <v>107</v>
      </c>
      <c r="C249" s="30">
        <v>62671</v>
      </c>
    </row>
    <row r="250" spans="1:3">
      <c r="A250">
        <v>2042</v>
      </c>
      <c r="B250" t="s">
        <v>107</v>
      </c>
      <c r="C250" s="30">
        <v>62671</v>
      </c>
    </row>
    <row r="251" spans="1:3">
      <c r="A251">
        <v>2043</v>
      </c>
      <c r="B251" t="s">
        <v>107</v>
      </c>
      <c r="C251" s="30">
        <v>62671</v>
      </c>
    </row>
    <row r="252" spans="1:3">
      <c r="A252">
        <v>2044</v>
      </c>
      <c r="B252" t="s">
        <v>107</v>
      </c>
      <c r="C252" s="30">
        <v>62671</v>
      </c>
    </row>
    <row r="253" spans="1:3">
      <c r="A253">
        <v>2045</v>
      </c>
      <c r="B253" t="s">
        <v>107</v>
      </c>
      <c r="C253" s="30">
        <v>62671</v>
      </c>
    </row>
    <row r="254" spans="1:3">
      <c r="A254">
        <v>2046</v>
      </c>
      <c r="B254" t="s">
        <v>107</v>
      </c>
      <c r="C254" s="30">
        <v>62671</v>
      </c>
    </row>
    <row r="255" spans="1:3">
      <c r="A255">
        <v>2022</v>
      </c>
      <c r="B255" t="s">
        <v>114</v>
      </c>
      <c r="C255" s="30">
        <v>37166.857000000105</v>
      </c>
    </row>
    <row r="256" spans="1:3">
      <c r="A256">
        <v>2023</v>
      </c>
      <c r="B256" t="s">
        <v>114</v>
      </c>
      <c r="C256" s="30">
        <v>48556.435400000162</v>
      </c>
    </row>
    <row r="257" spans="1:4">
      <c r="A257">
        <v>2024</v>
      </c>
      <c r="B257" t="s">
        <v>114</v>
      </c>
      <c r="C257" s="30">
        <v>62552.741402666812</v>
      </c>
    </row>
    <row r="258" spans="1:4">
      <c r="A258">
        <v>2025</v>
      </c>
      <c r="B258" t="s">
        <v>114</v>
      </c>
      <c r="C258" s="30">
        <v>82709.532913280185</v>
      </c>
    </row>
    <row r="259" spans="1:4">
      <c r="A259">
        <v>2026</v>
      </c>
      <c r="B259" t="s">
        <v>114</v>
      </c>
      <c r="C259" s="30">
        <v>113000.28214848012</v>
      </c>
    </row>
    <row r="260" spans="1:4">
      <c r="A260">
        <v>2027</v>
      </c>
      <c r="B260" t="s">
        <v>114</v>
      </c>
      <c r="C260" s="30">
        <v>148876.0408701867</v>
      </c>
    </row>
    <row r="261" spans="1:4">
      <c r="A261">
        <v>2028</v>
      </c>
      <c r="B261" t="s">
        <v>114</v>
      </c>
      <c r="C261" s="30">
        <v>190336.8090784002</v>
      </c>
    </row>
    <row r="262" spans="1:4">
      <c r="A262">
        <v>2029</v>
      </c>
      <c r="B262" t="s">
        <v>114</v>
      </c>
      <c r="C262" s="30">
        <v>237382.58677312022</v>
      </c>
    </row>
    <row r="263" spans="1:4">
      <c r="A263">
        <v>2030</v>
      </c>
      <c r="B263" t="s">
        <v>114</v>
      </c>
      <c r="C263" s="30">
        <v>291738.70512000035</v>
      </c>
      <c r="D263" t="s">
        <v>232</v>
      </c>
    </row>
    <row r="264" spans="1:4">
      <c r="A264">
        <v>2031</v>
      </c>
      <c r="B264" t="s">
        <v>114</v>
      </c>
      <c r="C264" s="30">
        <v>291738.70512000035</v>
      </c>
    </row>
    <row r="265" spans="1:4">
      <c r="A265">
        <v>2032</v>
      </c>
      <c r="B265" t="s">
        <v>114</v>
      </c>
      <c r="C265" s="30">
        <v>291738.70512000035</v>
      </c>
    </row>
    <row r="266" spans="1:4">
      <c r="A266">
        <v>2033</v>
      </c>
      <c r="B266" t="s">
        <v>114</v>
      </c>
      <c r="C266" s="30">
        <v>291738.70512000035</v>
      </c>
    </row>
    <row r="267" spans="1:4">
      <c r="A267">
        <v>2034</v>
      </c>
      <c r="B267" t="s">
        <v>114</v>
      </c>
      <c r="C267" s="30">
        <v>291738.70512000035</v>
      </c>
    </row>
    <row r="268" spans="1:4">
      <c r="A268">
        <v>2035</v>
      </c>
      <c r="B268" t="s">
        <v>114</v>
      </c>
      <c r="C268" s="30">
        <v>291738.70512000035</v>
      </c>
    </row>
    <row r="269" spans="1:4">
      <c r="A269">
        <v>2036</v>
      </c>
      <c r="B269" t="s">
        <v>114</v>
      </c>
      <c r="C269" s="30">
        <v>291738.70512000035</v>
      </c>
    </row>
    <row r="270" spans="1:4">
      <c r="A270">
        <v>2037</v>
      </c>
      <c r="B270" t="s">
        <v>114</v>
      </c>
      <c r="C270" s="30">
        <v>291738.70512000035</v>
      </c>
    </row>
    <row r="271" spans="1:4">
      <c r="A271">
        <v>2038</v>
      </c>
      <c r="B271" t="s">
        <v>114</v>
      </c>
      <c r="C271" s="30">
        <v>291738.70512000035</v>
      </c>
    </row>
    <row r="272" spans="1:4">
      <c r="A272">
        <v>2039</v>
      </c>
      <c r="B272" t="s">
        <v>114</v>
      </c>
      <c r="C272" s="30">
        <v>291738.70512000035</v>
      </c>
    </row>
    <row r="273" spans="1:3">
      <c r="A273">
        <v>2040</v>
      </c>
      <c r="B273" t="s">
        <v>114</v>
      </c>
      <c r="C273" s="30">
        <v>291738.70512000035</v>
      </c>
    </row>
    <row r="274" spans="1:3">
      <c r="A274">
        <v>2041</v>
      </c>
      <c r="B274" t="s">
        <v>114</v>
      </c>
      <c r="C274" s="30">
        <v>291738.70512000035</v>
      </c>
    </row>
    <row r="275" spans="1:3">
      <c r="A275">
        <v>2042</v>
      </c>
      <c r="B275" t="s">
        <v>114</v>
      </c>
      <c r="C275" s="30">
        <v>291738.70512000035</v>
      </c>
    </row>
    <row r="276" spans="1:3">
      <c r="A276">
        <v>2043</v>
      </c>
      <c r="B276" t="s">
        <v>114</v>
      </c>
      <c r="C276" s="30">
        <v>291738.70512000035</v>
      </c>
    </row>
    <row r="277" spans="1:3">
      <c r="A277">
        <v>2044</v>
      </c>
      <c r="B277" t="s">
        <v>114</v>
      </c>
      <c r="C277" s="30">
        <v>291738.70512000035</v>
      </c>
    </row>
    <row r="278" spans="1:3">
      <c r="A278">
        <v>2045</v>
      </c>
      <c r="B278" t="s">
        <v>114</v>
      </c>
      <c r="C278" s="30">
        <v>291738.70512000035</v>
      </c>
    </row>
    <row r="279" spans="1:3">
      <c r="A279">
        <v>2046</v>
      </c>
      <c r="B279" t="s">
        <v>114</v>
      </c>
      <c r="C279" s="30">
        <v>291738.70512000035</v>
      </c>
    </row>
  </sheetData>
  <phoneticPr fontId="5" type="noConversion"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51"/>
  <sheetViews>
    <sheetView topLeftCell="A74" workbookViewId="0">
      <selection activeCell="D110" sqref="D110"/>
    </sheetView>
  </sheetViews>
  <sheetFormatPr defaultRowHeight="15"/>
  <cols>
    <col min="2" max="2" width="17.42578125" bestFit="1" customWidth="1"/>
    <col min="3" max="3" width="18.28515625" bestFit="1" customWidth="1"/>
    <col min="4" max="4" width="16.5703125" bestFit="1" customWidth="1"/>
    <col min="5" max="5" width="14.5703125" bestFit="1" customWidth="1"/>
    <col min="7" max="7" width="14.5703125" bestFit="1" customWidth="1"/>
    <col min="9" max="9" width="12" bestFit="1" customWidth="1"/>
  </cols>
  <sheetData>
    <row r="1" spans="1:16">
      <c r="A1" s="1" t="s">
        <v>0</v>
      </c>
      <c r="B1" s="1" t="s">
        <v>14</v>
      </c>
      <c r="C1" s="1" t="s">
        <v>2</v>
      </c>
      <c r="D1" s="35" t="s">
        <v>15</v>
      </c>
    </row>
    <row r="2" spans="1:16">
      <c r="A2">
        <v>2022</v>
      </c>
      <c r="B2" t="s">
        <v>16</v>
      </c>
      <c r="C2" s="17">
        <v>35463211157.709999</v>
      </c>
      <c r="D2" t="s">
        <v>17</v>
      </c>
      <c r="J2" s="41"/>
      <c r="N2" s="41"/>
      <c r="P2" s="32"/>
    </row>
    <row r="3" spans="1:16">
      <c r="A3">
        <v>2022</v>
      </c>
      <c r="B3" t="s">
        <v>18</v>
      </c>
      <c r="C3" s="17">
        <v>180737974441.5</v>
      </c>
      <c r="D3" t="s">
        <v>17</v>
      </c>
      <c r="J3" s="41"/>
      <c r="N3" s="41"/>
    </row>
    <row r="4" spans="1:16">
      <c r="A4">
        <v>2022</v>
      </c>
      <c r="B4" t="s">
        <v>19</v>
      </c>
      <c r="C4" s="17">
        <v>5568655430</v>
      </c>
      <c r="D4" t="s">
        <v>17</v>
      </c>
      <c r="J4" s="41"/>
    </row>
    <row r="5" spans="1:16">
      <c r="A5">
        <v>2022</v>
      </c>
      <c r="B5" t="s">
        <v>20</v>
      </c>
      <c r="C5" s="17">
        <v>7172350551.7950001</v>
      </c>
      <c r="D5" t="s">
        <v>17</v>
      </c>
      <c r="E5" s="41"/>
      <c r="J5" s="41"/>
    </row>
    <row r="6" spans="1:16">
      <c r="A6">
        <v>2022</v>
      </c>
      <c r="B6" t="s">
        <v>21</v>
      </c>
      <c r="C6" s="17">
        <v>733235955.96500003</v>
      </c>
      <c r="D6" t="s">
        <v>17</v>
      </c>
      <c r="E6" s="42"/>
    </row>
    <row r="7" spans="1:16">
      <c r="A7">
        <v>2022</v>
      </c>
      <c r="B7" t="s">
        <v>22</v>
      </c>
      <c r="C7" s="17">
        <v>733235955.96500003</v>
      </c>
      <c r="D7" t="s">
        <v>23</v>
      </c>
    </row>
    <row r="8" spans="1:16" ht="15.75">
      <c r="A8">
        <v>2025</v>
      </c>
      <c r="B8" t="s">
        <v>21</v>
      </c>
      <c r="C8" s="17">
        <v>7045308714.5799999</v>
      </c>
      <c r="D8" t="s">
        <v>23</v>
      </c>
      <c r="E8" s="43"/>
    </row>
    <row r="9" spans="1:16" ht="15.75">
      <c r="A9">
        <v>2026</v>
      </c>
      <c r="B9" t="s">
        <v>21</v>
      </c>
      <c r="C9" s="17">
        <v>9149333009.5750008</v>
      </c>
      <c r="D9" t="s">
        <v>23</v>
      </c>
      <c r="E9" s="43"/>
    </row>
    <row r="10" spans="1:16" ht="15.75">
      <c r="A10">
        <v>2027</v>
      </c>
      <c r="B10" t="s">
        <v>21</v>
      </c>
      <c r="C10" s="17">
        <v>11253357241.385</v>
      </c>
      <c r="D10" t="s">
        <v>23</v>
      </c>
      <c r="E10" s="43"/>
    </row>
    <row r="11" spans="1:16" ht="15.75">
      <c r="A11">
        <v>2028</v>
      </c>
      <c r="B11" t="s">
        <v>21</v>
      </c>
      <c r="C11" s="17">
        <v>13357381473.195</v>
      </c>
      <c r="D11" t="s">
        <v>23</v>
      </c>
      <c r="E11" s="43"/>
    </row>
    <row r="12" spans="1:16" ht="15.75">
      <c r="A12">
        <v>2029</v>
      </c>
      <c r="B12" t="s">
        <v>21</v>
      </c>
      <c r="C12" s="17">
        <v>15461405768.190001</v>
      </c>
      <c r="D12" t="s">
        <v>23</v>
      </c>
      <c r="E12" s="43"/>
    </row>
    <row r="13" spans="1:16" ht="15.75">
      <c r="A13">
        <v>2030</v>
      </c>
      <c r="B13" t="s">
        <v>21</v>
      </c>
      <c r="C13" s="17">
        <v>17565430000</v>
      </c>
      <c r="D13" t="s">
        <v>23</v>
      </c>
      <c r="E13" s="43"/>
    </row>
    <row r="14" spans="1:16" ht="15.75">
      <c r="A14">
        <v>2031</v>
      </c>
      <c r="B14" t="s">
        <v>21</v>
      </c>
      <c r="C14" s="17">
        <v>18473475977.994999</v>
      </c>
      <c r="D14" t="s">
        <v>23</v>
      </c>
      <c r="E14" s="43"/>
    </row>
    <row r="15" spans="1:16" ht="15.75">
      <c r="A15">
        <v>2032</v>
      </c>
      <c r="B15" t="s">
        <v>21</v>
      </c>
      <c r="C15" s="17">
        <v>19381521955.990002</v>
      </c>
      <c r="D15" t="s">
        <v>23</v>
      </c>
      <c r="E15" s="43"/>
    </row>
    <row r="16" spans="1:16" ht="15.75">
      <c r="A16">
        <v>2033</v>
      </c>
      <c r="B16" t="s">
        <v>21</v>
      </c>
      <c r="C16" s="17">
        <v>20289567933.985001</v>
      </c>
      <c r="D16" t="s">
        <v>23</v>
      </c>
      <c r="E16" s="43"/>
    </row>
    <row r="17" spans="1:5" ht="15.75">
      <c r="A17">
        <v>2034</v>
      </c>
      <c r="B17" t="s">
        <v>21</v>
      </c>
      <c r="C17" s="17">
        <v>21197613911.98</v>
      </c>
      <c r="D17" t="s">
        <v>23</v>
      </c>
      <c r="E17" s="43"/>
    </row>
    <row r="18" spans="1:5" ht="15.75">
      <c r="A18">
        <v>2035</v>
      </c>
      <c r="B18" t="s">
        <v>21</v>
      </c>
      <c r="C18" s="17">
        <v>22105659889.975002</v>
      </c>
      <c r="D18" t="s">
        <v>23</v>
      </c>
      <c r="E18" s="43"/>
    </row>
    <row r="19" spans="1:5" ht="15.75">
      <c r="A19">
        <v>2036</v>
      </c>
      <c r="B19" t="s">
        <v>21</v>
      </c>
      <c r="C19" s="17">
        <v>23013705867.970001</v>
      </c>
      <c r="D19" t="s">
        <v>23</v>
      </c>
      <c r="E19" s="43"/>
    </row>
    <row r="20" spans="1:5" ht="15.75">
      <c r="A20">
        <v>2037</v>
      </c>
      <c r="B20" t="s">
        <v>21</v>
      </c>
      <c r="C20" s="17">
        <v>23921751845.965</v>
      </c>
      <c r="D20" t="s">
        <v>23</v>
      </c>
      <c r="E20" s="43"/>
    </row>
    <row r="21" spans="1:5" ht="15.75">
      <c r="A21">
        <v>2038</v>
      </c>
      <c r="B21" t="s">
        <v>21</v>
      </c>
      <c r="C21" s="17">
        <v>24829797823.959999</v>
      </c>
      <c r="D21" t="s">
        <v>23</v>
      </c>
      <c r="E21" s="43"/>
    </row>
    <row r="22" spans="1:5" ht="15.75">
      <c r="A22">
        <v>2039</v>
      </c>
      <c r="B22" t="s">
        <v>21</v>
      </c>
      <c r="C22" s="17">
        <v>25737843801.955002</v>
      </c>
      <c r="D22" t="s">
        <v>23</v>
      </c>
      <c r="E22" s="43"/>
    </row>
    <row r="23" spans="1:5" ht="15.75">
      <c r="A23">
        <v>2040</v>
      </c>
      <c r="B23" t="s">
        <v>21</v>
      </c>
      <c r="C23" s="17">
        <v>26645889779.950001</v>
      </c>
      <c r="D23" t="s">
        <v>23</v>
      </c>
      <c r="E23" s="43"/>
    </row>
    <row r="24" spans="1:5" ht="15.75">
      <c r="A24">
        <v>2041</v>
      </c>
      <c r="B24" t="s">
        <v>21</v>
      </c>
      <c r="C24" s="17">
        <v>27553935757.945</v>
      </c>
      <c r="D24" t="s">
        <v>23</v>
      </c>
      <c r="E24" s="43"/>
    </row>
    <row r="25" spans="1:5" ht="15.75">
      <c r="A25">
        <v>2042</v>
      </c>
      <c r="B25" t="s">
        <v>21</v>
      </c>
      <c r="C25" s="17">
        <v>28461981735.940002</v>
      </c>
      <c r="D25" t="s">
        <v>23</v>
      </c>
      <c r="E25" s="43"/>
    </row>
    <row r="26" spans="1:5" ht="15.75">
      <c r="A26">
        <v>2043</v>
      </c>
      <c r="B26" t="s">
        <v>21</v>
      </c>
      <c r="C26" s="17">
        <v>29370027713.935001</v>
      </c>
      <c r="D26" t="s">
        <v>23</v>
      </c>
      <c r="E26" s="43"/>
    </row>
    <row r="27" spans="1:5" ht="15.75">
      <c r="A27">
        <v>2044</v>
      </c>
      <c r="B27" t="s">
        <v>21</v>
      </c>
      <c r="C27" s="17">
        <v>30278073691.93</v>
      </c>
      <c r="D27" t="s">
        <v>23</v>
      </c>
      <c r="E27" s="43"/>
    </row>
    <row r="28" spans="1:5" ht="15.75">
      <c r="A28">
        <v>2045</v>
      </c>
      <c r="B28" t="s">
        <v>21</v>
      </c>
      <c r="C28" s="17">
        <v>31186119669.924999</v>
      </c>
      <c r="D28" t="s">
        <v>23</v>
      </c>
      <c r="E28" s="43"/>
    </row>
    <row r="29" spans="1:5" ht="15.75">
      <c r="A29">
        <v>2046</v>
      </c>
      <c r="B29" t="s">
        <v>21</v>
      </c>
      <c r="C29" s="17">
        <v>31186119669.924999</v>
      </c>
      <c r="D29" t="s">
        <v>23</v>
      </c>
      <c r="E29" s="43"/>
    </row>
    <row r="30" spans="1:5">
      <c r="A30">
        <v>2025</v>
      </c>
      <c r="B30" t="s">
        <v>22</v>
      </c>
      <c r="C30" s="17">
        <v>7045308714.5799999</v>
      </c>
      <c r="D30" t="s">
        <v>23</v>
      </c>
    </row>
    <row r="31" spans="1:5">
      <c r="A31">
        <v>2026</v>
      </c>
      <c r="B31" t="s">
        <v>22</v>
      </c>
      <c r="C31" s="17">
        <v>9149333009.5750008</v>
      </c>
      <c r="D31" t="s">
        <v>23</v>
      </c>
    </row>
    <row r="32" spans="1:5">
      <c r="A32">
        <v>2027</v>
      </c>
      <c r="B32" t="s">
        <v>22</v>
      </c>
      <c r="C32" s="17">
        <v>11253357241.385</v>
      </c>
      <c r="D32" t="s">
        <v>23</v>
      </c>
    </row>
    <row r="33" spans="1:4">
      <c r="A33">
        <v>2028</v>
      </c>
      <c r="B33" t="s">
        <v>22</v>
      </c>
      <c r="C33" s="17">
        <v>13357381473.195</v>
      </c>
      <c r="D33" t="s">
        <v>23</v>
      </c>
    </row>
    <row r="34" spans="1:4">
      <c r="A34">
        <v>2029</v>
      </c>
      <c r="B34" t="s">
        <v>22</v>
      </c>
      <c r="C34" s="17">
        <v>15461405768.190001</v>
      </c>
      <c r="D34" t="s">
        <v>23</v>
      </c>
    </row>
    <row r="35" spans="1:4">
      <c r="A35">
        <v>2030</v>
      </c>
      <c r="B35" t="s">
        <v>22</v>
      </c>
      <c r="C35" s="17">
        <v>17565430000</v>
      </c>
      <c r="D35" t="s">
        <v>23</v>
      </c>
    </row>
    <row r="36" spans="1:4">
      <c r="A36">
        <v>2031</v>
      </c>
      <c r="B36" t="s">
        <v>22</v>
      </c>
      <c r="C36" s="17">
        <v>18473475977.994999</v>
      </c>
      <c r="D36" t="s">
        <v>23</v>
      </c>
    </row>
    <row r="37" spans="1:4">
      <c r="A37">
        <v>2032</v>
      </c>
      <c r="B37" t="s">
        <v>22</v>
      </c>
      <c r="C37" s="17">
        <v>19381521955.990002</v>
      </c>
      <c r="D37" t="s">
        <v>23</v>
      </c>
    </row>
    <row r="38" spans="1:4">
      <c r="A38">
        <v>2033</v>
      </c>
      <c r="B38" t="s">
        <v>22</v>
      </c>
      <c r="C38" s="17">
        <v>20289567933.985001</v>
      </c>
      <c r="D38" t="s">
        <v>23</v>
      </c>
    </row>
    <row r="39" spans="1:4">
      <c r="A39">
        <v>2034</v>
      </c>
      <c r="B39" t="s">
        <v>22</v>
      </c>
      <c r="C39" s="17">
        <v>21197613911.98</v>
      </c>
      <c r="D39" t="s">
        <v>23</v>
      </c>
    </row>
    <row r="40" spans="1:4">
      <c r="A40">
        <v>2035</v>
      </c>
      <c r="B40" t="s">
        <v>22</v>
      </c>
      <c r="C40" s="17">
        <v>22105659889.975002</v>
      </c>
      <c r="D40" t="s">
        <v>23</v>
      </c>
    </row>
    <row r="41" spans="1:4">
      <c r="A41">
        <v>2036</v>
      </c>
      <c r="B41" t="s">
        <v>22</v>
      </c>
      <c r="C41" s="17">
        <v>23013705867.970001</v>
      </c>
      <c r="D41" t="s">
        <v>23</v>
      </c>
    </row>
    <row r="42" spans="1:4">
      <c r="A42">
        <v>2037</v>
      </c>
      <c r="B42" t="s">
        <v>22</v>
      </c>
      <c r="C42" s="17">
        <v>23921751845.965</v>
      </c>
      <c r="D42" t="s">
        <v>23</v>
      </c>
    </row>
    <row r="43" spans="1:4">
      <c r="A43">
        <v>2038</v>
      </c>
      <c r="B43" t="s">
        <v>22</v>
      </c>
      <c r="C43" s="17">
        <v>24829797823.959999</v>
      </c>
      <c r="D43" t="s">
        <v>23</v>
      </c>
    </row>
    <row r="44" spans="1:4">
      <c r="A44">
        <v>2039</v>
      </c>
      <c r="B44" t="s">
        <v>22</v>
      </c>
      <c r="C44" s="17">
        <v>25737843801.955002</v>
      </c>
      <c r="D44" t="s">
        <v>23</v>
      </c>
    </row>
    <row r="45" spans="1:4">
      <c r="A45">
        <v>2040</v>
      </c>
      <c r="B45" t="s">
        <v>22</v>
      </c>
      <c r="C45" s="17">
        <v>26645889779.950001</v>
      </c>
      <c r="D45" t="s">
        <v>23</v>
      </c>
    </row>
    <row r="46" spans="1:4">
      <c r="A46">
        <v>2041</v>
      </c>
      <c r="B46" t="s">
        <v>22</v>
      </c>
      <c r="C46" s="17">
        <v>27553935757.945</v>
      </c>
      <c r="D46" t="s">
        <v>23</v>
      </c>
    </row>
    <row r="47" spans="1:4">
      <c r="A47">
        <v>2042</v>
      </c>
      <c r="B47" t="s">
        <v>22</v>
      </c>
      <c r="C47" s="17">
        <v>28461981735.940002</v>
      </c>
      <c r="D47" t="s">
        <v>23</v>
      </c>
    </row>
    <row r="48" spans="1:4">
      <c r="A48">
        <v>2043</v>
      </c>
      <c r="B48" t="s">
        <v>22</v>
      </c>
      <c r="C48" s="17">
        <v>29370027713.935001</v>
      </c>
      <c r="D48" t="s">
        <v>23</v>
      </c>
    </row>
    <row r="49" spans="1:4">
      <c r="A49">
        <v>2044</v>
      </c>
      <c r="B49" t="s">
        <v>22</v>
      </c>
      <c r="C49" s="17">
        <v>30278073691.93</v>
      </c>
      <c r="D49" t="s">
        <v>23</v>
      </c>
    </row>
    <row r="50" spans="1:4">
      <c r="A50">
        <v>2045</v>
      </c>
      <c r="B50" t="s">
        <v>22</v>
      </c>
      <c r="C50" s="17">
        <v>31186119669.924999</v>
      </c>
      <c r="D50" t="s">
        <v>23</v>
      </c>
    </row>
    <row r="51" spans="1:4">
      <c r="A51">
        <v>2046</v>
      </c>
      <c r="B51" t="s">
        <v>22</v>
      </c>
      <c r="C51" s="17">
        <v>31186119669.924999</v>
      </c>
      <c r="D51" t="s">
        <v>23</v>
      </c>
    </row>
  </sheetData>
  <phoneticPr fontId="5" type="noConversion"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159"/>
  <sheetViews>
    <sheetView zoomScale="71" zoomScaleNormal="71" workbookViewId="0">
      <selection activeCell="R48" sqref="R48"/>
    </sheetView>
  </sheetViews>
  <sheetFormatPr defaultRowHeight="15"/>
  <cols>
    <col min="2" max="2" width="24.28515625" bestFit="1" customWidth="1"/>
    <col min="3" max="3" width="24.28515625" customWidth="1"/>
    <col min="4" max="4" width="17.5703125" customWidth="1"/>
    <col min="5" max="5" width="14.5703125" customWidth="1"/>
    <col min="6" max="6" width="15.42578125" customWidth="1"/>
    <col min="7" max="7" width="11.42578125" customWidth="1"/>
    <col min="8" max="8" width="23.5703125" customWidth="1"/>
    <col min="9" max="9" width="16.42578125" customWidth="1"/>
    <col min="10" max="12" width="15.5703125" customWidth="1"/>
    <col min="13" max="13" width="48.7109375" customWidth="1"/>
    <col min="14" max="15" width="18.28515625" customWidth="1"/>
    <col min="16" max="16" width="21.28515625" customWidth="1"/>
    <col min="17" max="17" width="18.7109375" customWidth="1"/>
    <col min="18" max="18" width="18.5703125" customWidth="1"/>
    <col min="19" max="19" width="24.5703125" customWidth="1"/>
    <col min="20" max="20" width="12.5703125" customWidth="1"/>
    <col min="21" max="21" width="18.28515625" bestFit="1" customWidth="1"/>
    <col min="22" max="22" width="13.42578125" bestFit="1" customWidth="1"/>
    <col min="27" max="27" width="28.5703125" bestFit="1" customWidth="1"/>
  </cols>
  <sheetData>
    <row r="1" spans="1:22">
      <c r="A1" s="1" t="s">
        <v>0</v>
      </c>
      <c r="B1" s="1" t="s">
        <v>14</v>
      </c>
      <c r="C1" s="1" t="s">
        <v>24</v>
      </c>
      <c r="D1" s="1" t="s">
        <v>1</v>
      </c>
      <c r="E1" s="1" t="s">
        <v>25</v>
      </c>
      <c r="F1" s="1" t="s">
        <v>26</v>
      </c>
      <c r="G1" s="1" t="s">
        <v>27</v>
      </c>
      <c r="H1" s="1" t="s">
        <v>28</v>
      </c>
      <c r="I1" s="1" t="s">
        <v>29</v>
      </c>
      <c r="J1" s="1" t="s">
        <v>30</v>
      </c>
      <c r="K1" s="1" t="s">
        <v>31</v>
      </c>
      <c r="L1" s="1" t="s">
        <v>32</v>
      </c>
      <c r="M1" s="1" t="s">
        <v>33</v>
      </c>
      <c r="N1" s="1" t="s">
        <v>34</v>
      </c>
      <c r="O1" s="1" t="s">
        <v>35</v>
      </c>
      <c r="P1" s="1" t="s">
        <v>36</v>
      </c>
      <c r="Q1" s="1" t="s">
        <v>37</v>
      </c>
      <c r="R1" s="1" t="s">
        <v>38</v>
      </c>
      <c r="S1" s="1" t="s">
        <v>39</v>
      </c>
      <c r="T1" s="1" t="s">
        <v>40</v>
      </c>
      <c r="U1" s="1" t="s">
        <v>41</v>
      </c>
      <c r="V1" s="1" t="s">
        <v>42</v>
      </c>
    </row>
    <row r="2" spans="1:22">
      <c r="A2">
        <v>2022</v>
      </c>
      <c r="B2" t="s">
        <v>43</v>
      </c>
      <c r="D2" t="s">
        <v>13</v>
      </c>
      <c r="E2" t="s">
        <v>13</v>
      </c>
      <c r="F2">
        <v>1001</v>
      </c>
      <c r="G2" t="s">
        <v>44</v>
      </c>
      <c r="H2">
        <v>1</v>
      </c>
      <c r="I2" t="s">
        <v>45</v>
      </c>
      <c r="J2">
        <f>-1000000</f>
        <v>-1000000</v>
      </c>
      <c r="K2" t="s">
        <v>46</v>
      </c>
      <c r="L2">
        <v>1</v>
      </c>
      <c r="M2" t="s">
        <v>47</v>
      </c>
      <c r="P2" t="s">
        <v>48</v>
      </c>
      <c r="Q2" t="s">
        <v>49</v>
      </c>
      <c r="S2" t="s">
        <v>48</v>
      </c>
      <c r="T2" t="s">
        <v>50</v>
      </c>
      <c r="U2">
        <f>1/1000000</f>
        <v>9.9999999999999995E-7</v>
      </c>
    </row>
    <row r="3" spans="1:22">
      <c r="A3">
        <v>2022</v>
      </c>
      <c r="B3" t="s">
        <v>21</v>
      </c>
      <c r="C3" t="s">
        <v>51</v>
      </c>
      <c r="D3" t="s">
        <v>12</v>
      </c>
      <c r="E3" t="s">
        <v>52</v>
      </c>
      <c r="F3">
        <f>961+53</f>
        <v>1014</v>
      </c>
      <c r="G3" t="s">
        <v>53</v>
      </c>
      <c r="H3">
        <v>37437</v>
      </c>
      <c r="I3" t="s">
        <v>54</v>
      </c>
      <c r="J3">
        <v>56</v>
      </c>
      <c r="K3" t="s">
        <v>55</v>
      </c>
      <c r="L3">
        <v>1</v>
      </c>
      <c r="M3" t="s">
        <v>56</v>
      </c>
      <c r="N3">
        <v>2.1000000000000001E-2</v>
      </c>
      <c r="O3" t="s">
        <v>57</v>
      </c>
      <c r="P3" t="s">
        <v>52</v>
      </c>
      <c r="Q3" t="s">
        <v>58</v>
      </c>
      <c r="S3" t="s">
        <v>59</v>
      </c>
      <c r="T3" t="s">
        <v>60</v>
      </c>
      <c r="U3">
        <f>1/126.37/1000000</f>
        <v>7.913270554720267E-9</v>
      </c>
    </row>
    <row r="4" spans="1:22">
      <c r="A4">
        <v>2022</v>
      </c>
      <c r="B4" t="s">
        <v>22</v>
      </c>
      <c r="C4" t="s">
        <v>51</v>
      </c>
      <c r="D4" t="s">
        <v>12</v>
      </c>
      <c r="E4" t="s">
        <v>61</v>
      </c>
      <c r="F4">
        <f>1155+53</f>
        <v>1208</v>
      </c>
      <c r="G4" t="s">
        <v>53</v>
      </c>
      <c r="H4">
        <v>36259</v>
      </c>
      <c r="I4" t="s">
        <v>54</v>
      </c>
      <c r="J4">
        <v>31</v>
      </c>
      <c r="K4" t="s">
        <v>55</v>
      </c>
      <c r="L4">
        <v>1</v>
      </c>
      <c r="M4" t="s">
        <v>62</v>
      </c>
      <c r="N4">
        <v>2.4E-2</v>
      </c>
      <c r="O4" t="s">
        <v>57</v>
      </c>
      <c r="P4" t="s">
        <v>61</v>
      </c>
      <c r="Q4" t="s">
        <v>58</v>
      </c>
      <c r="S4" t="s">
        <v>63</v>
      </c>
      <c r="T4" t="s">
        <v>60</v>
      </c>
      <c r="U4">
        <f>1/126.37/1000000</f>
        <v>7.913270554720267E-9</v>
      </c>
    </row>
    <row r="5" spans="1:22">
      <c r="A5">
        <v>2022</v>
      </c>
      <c r="B5" t="s">
        <v>64</v>
      </c>
      <c r="C5" t="s">
        <v>65</v>
      </c>
      <c r="D5" t="s">
        <v>13</v>
      </c>
      <c r="E5" t="s">
        <v>13</v>
      </c>
      <c r="F5">
        <v>221.67</v>
      </c>
      <c r="G5" t="s">
        <v>44</v>
      </c>
      <c r="H5">
        <v>1</v>
      </c>
      <c r="I5" t="s">
        <v>45</v>
      </c>
      <c r="J5">
        <f>-1000000</f>
        <v>-1000000</v>
      </c>
      <c r="K5" t="s">
        <v>46</v>
      </c>
      <c r="L5">
        <v>1</v>
      </c>
      <c r="M5" t="s">
        <v>47</v>
      </c>
      <c r="P5" t="s">
        <v>64</v>
      </c>
      <c r="Q5" t="s">
        <v>49</v>
      </c>
      <c r="S5" t="s">
        <v>64</v>
      </c>
      <c r="T5" t="s">
        <v>50</v>
      </c>
      <c r="U5">
        <f>1/1000000</f>
        <v>9.9999999999999995E-7</v>
      </c>
    </row>
    <row r="6" spans="1:22">
      <c r="A6">
        <v>2022</v>
      </c>
      <c r="B6" t="s">
        <v>16</v>
      </c>
      <c r="C6" t="s">
        <v>51</v>
      </c>
      <c r="D6" t="s">
        <v>5</v>
      </c>
      <c r="E6" t="s">
        <v>52</v>
      </c>
      <c r="F6">
        <f>53+53</f>
        <v>106</v>
      </c>
      <c r="G6" t="s">
        <v>53</v>
      </c>
      <c r="H6">
        <v>31520</v>
      </c>
      <c r="I6" t="s">
        <v>54</v>
      </c>
      <c r="J6">
        <v>55</v>
      </c>
      <c r="K6" t="s">
        <v>55</v>
      </c>
      <c r="L6">
        <v>1</v>
      </c>
      <c r="N6">
        <v>1.7000000000000001E-2</v>
      </c>
      <c r="O6" t="s">
        <v>57</v>
      </c>
      <c r="P6" t="s">
        <v>52</v>
      </c>
      <c r="Q6" t="s">
        <v>66</v>
      </c>
      <c r="R6" t="s">
        <v>67</v>
      </c>
      <c r="S6" t="s">
        <v>16</v>
      </c>
      <c r="T6" t="s">
        <v>60</v>
      </c>
      <c r="U6">
        <f>1/126.13/1000000</f>
        <v>7.9283279156425911E-9</v>
      </c>
    </row>
    <row r="7" spans="1:22">
      <c r="A7">
        <v>2022</v>
      </c>
      <c r="B7" t="s">
        <v>16</v>
      </c>
      <c r="C7" t="s">
        <v>51</v>
      </c>
      <c r="D7" t="s">
        <v>5</v>
      </c>
      <c r="E7" t="s">
        <v>61</v>
      </c>
      <c r="F7">
        <f>330+53</f>
        <v>383</v>
      </c>
      <c r="G7" t="s">
        <v>53</v>
      </c>
      <c r="H7">
        <v>34064</v>
      </c>
      <c r="I7" t="s">
        <v>54</v>
      </c>
      <c r="J7">
        <v>25</v>
      </c>
      <c r="K7" t="s">
        <v>55</v>
      </c>
      <c r="L7">
        <v>1</v>
      </c>
      <c r="N7">
        <v>1.7000000000000001E-2</v>
      </c>
      <c r="O7" t="s">
        <v>57</v>
      </c>
      <c r="P7" t="s">
        <v>61</v>
      </c>
      <c r="Q7" t="s">
        <v>66</v>
      </c>
      <c r="R7" t="s">
        <v>67</v>
      </c>
      <c r="S7" t="s">
        <v>16</v>
      </c>
      <c r="T7" t="s">
        <v>60</v>
      </c>
      <c r="U7">
        <f>1/126.13/1000000</f>
        <v>7.9283279156425911E-9</v>
      </c>
    </row>
    <row r="8" spans="1:22">
      <c r="A8">
        <v>2024</v>
      </c>
      <c r="B8" t="s">
        <v>68</v>
      </c>
      <c r="C8" t="s">
        <v>51</v>
      </c>
      <c r="D8" t="s">
        <v>4</v>
      </c>
      <c r="E8" t="s">
        <v>69</v>
      </c>
      <c r="F8">
        <v>22</v>
      </c>
      <c r="G8" t="s">
        <v>70</v>
      </c>
      <c r="H8">
        <v>4687</v>
      </c>
      <c r="I8" t="s">
        <v>71</v>
      </c>
      <c r="J8">
        <v>100.82</v>
      </c>
      <c r="K8" t="s">
        <v>55</v>
      </c>
      <c r="L8">
        <v>1</v>
      </c>
      <c r="M8" t="s">
        <v>72</v>
      </c>
      <c r="P8" t="s">
        <v>73</v>
      </c>
      <c r="Q8" t="s">
        <v>74</v>
      </c>
      <c r="S8" t="s">
        <v>68</v>
      </c>
      <c r="T8" t="s">
        <v>60</v>
      </c>
      <c r="U8">
        <f>1/119.53/1000000</f>
        <v>8.3661005605287371E-9</v>
      </c>
    </row>
    <row r="9" spans="1:22">
      <c r="A9">
        <v>2025</v>
      </c>
      <c r="B9" t="s">
        <v>68</v>
      </c>
      <c r="C9" t="s">
        <v>51</v>
      </c>
      <c r="D9" t="s">
        <v>4</v>
      </c>
      <c r="E9" t="s">
        <v>69</v>
      </c>
      <c r="F9">
        <v>22</v>
      </c>
      <c r="G9" t="s">
        <v>70</v>
      </c>
      <c r="H9">
        <v>4687</v>
      </c>
      <c r="I9" t="s">
        <v>71</v>
      </c>
      <c r="J9">
        <v>100.5</v>
      </c>
      <c r="K9" t="s">
        <v>55</v>
      </c>
      <c r="L9">
        <v>1</v>
      </c>
      <c r="M9" t="s">
        <v>72</v>
      </c>
      <c r="P9" t="s">
        <v>73</v>
      </c>
      <c r="Q9" t="s">
        <v>74</v>
      </c>
      <c r="S9" t="s">
        <v>68</v>
      </c>
      <c r="T9" t="s">
        <v>60</v>
      </c>
      <c r="U9">
        <f>1/119.53/1000000</f>
        <v>8.3661005605287371E-9</v>
      </c>
    </row>
    <row r="10" spans="1:22">
      <c r="A10">
        <v>2022</v>
      </c>
      <c r="B10" t="s">
        <v>10</v>
      </c>
      <c r="C10" t="s">
        <v>75</v>
      </c>
      <c r="D10" t="s">
        <v>10</v>
      </c>
      <c r="E10" t="s">
        <v>76</v>
      </c>
      <c r="F10">
        <v>11.4</v>
      </c>
      <c r="G10" t="s">
        <v>77</v>
      </c>
      <c r="H10">
        <v>1055</v>
      </c>
      <c r="I10" t="s">
        <v>78</v>
      </c>
      <c r="J10">
        <v>79.2</v>
      </c>
      <c r="K10" t="s">
        <v>55</v>
      </c>
      <c r="L10">
        <v>1</v>
      </c>
      <c r="M10" t="s">
        <v>79</v>
      </c>
      <c r="P10" t="s">
        <v>80</v>
      </c>
      <c r="Q10" t="s">
        <v>66</v>
      </c>
      <c r="S10" t="s">
        <v>81</v>
      </c>
      <c r="T10" t="s">
        <v>82</v>
      </c>
      <c r="U10">
        <f>1/134.47/1000000</f>
        <v>7.436602959767978E-9</v>
      </c>
    </row>
    <row r="11" spans="1:22">
      <c r="A11">
        <v>2039</v>
      </c>
      <c r="B11" t="s">
        <v>19</v>
      </c>
      <c r="C11" t="s">
        <v>75</v>
      </c>
      <c r="D11" t="s">
        <v>10</v>
      </c>
      <c r="E11" t="s">
        <v>83</v>
      </c>
      <c r="F11">
        <v>11.4</v>
      </c>
      <c r="G11" t="s">
        <v>77</v>
      </c>
      <c r="H11">
        <v>1055</v>
      </c>
      <c r="I11" t="s">
        <v>78</v>
      </c>
      <c r="J11">
        <v>-293</v>
      </c>
      <c r="K11" t="s">
        <v>55</v>
      </c>
      <c r="L11">
        <v>0.9</v>
      </c>
      <c r="N11" s="36">
        <f>3/77000*1000000/1055</f>
        <v>3.6929894749799963E-2</v>
      </c>
      <c r="O11" t="s">
        <v>57</v>
      </c>
      <c r="P11" t="s">
        <v>84</v>
      </c>
      <c r="Q11" t="s">
        <v>66</v>
      </c>
      <c r="S11" t="s">
        <v>85</v>
      </c>
      <c r="T11" t="s">
        <v>82</v>
      </c>
      <c r="U11">
        <f>1/134.47/1000000</f>
        <v>7.436602959767978E-9</v>
      </c>
    </row>
    <row r="12" spans="1:22">
      <c r="A12">
        <v>2039</v>
      </c>
      <c r="B12" t="s">
        <v>19</v>
      </c>
      <c r="C12" t="s">
        <v>75</v>
      </c>
      <c r="D12" t="s">
        <v>10</v>
      </c>
      <c r="E12" t="s">
        <v>86</v>
      </c>
      <c r="F12">
        <v>11.4</v>
      </c>
      <c r="G12" t="s">
        <v>77</v>
      </c>
      <c r="H12">
        <v>1055</v>
      </c>
      <c r="I12" t="s">
        <v>78</v>
      </c>
      <c r="J12">
        <v>-293</v>
      </c>
      <c r="K12" t="s">
        <v>55</v>
      </c>
      <c r="L12">
        <v>0.9</v>
      </c>
      <c r="N12" s="36">
        <f>3/77000*1000000/1055</f>
        <v>3.6929894749799963E-2</v>
      </c>
      <c r="O12" t="s">
        <v>57</v>
      </c>
      <c r="P12" t="s">
        <v>84</v>
      </c>
      <c r="Q12" t="s">
        <v>66</v>
      </c>
      <c r="S12" t="s">
        <v>85</v>
      </c>
      <c r="T12" t="s">
        <v>82</v>
      </c>
      <c r="U12">
        <f>1/134.47/1000000</f>
        <v>7.436602959767978E-9</v>
      </c>
    </row>
    <row r="13" spans="1:22">
      <c r="A13">
        <v>2022</v>
      </c>
      <c r="B13" t="s">
        <v>87</v>
      </c>
      <c r="C13" t="s">
        <v>51</v>
      </c>
      <c r="D13" t="s">
        <v>12</v>
      </c>
      <c r="E13" t="s">
        <v>69</v>
      </c>
      <c r="F13">
        <v>0</v>
      </c>
      <c r="G13" t="s">
        <v>53</v>
      </c>
      <c r="H13">
        <f>ROUND(33.78*126.37,0)</f>
        <v>4269</v>
      </c>
      <c r="I13" t="s">
        <v>71</v>
      </c>
      <c r="J13" s="15">
        <f>'LCFS Benchmark'!C58</f>
        <v>89.37</v>
      </c>
      <c r="K13" t="s">
        <v>55</v>
      </c>
      <c r="L13">
        <v>1</v>
      </c>
      <c r="P13" t="s">
        <v>88</v>
      </c>
      <c r="Q13" t="s">
        <v>58</v>
      </c>
      <c r="S13" t="s">
        <v>89</v>
      </c>
      <c r="T13" t="s">
        <v>60</v>
      </c>
      <c r="U13">
        <f>1/131.15/1000000</f>
        <v>7.6248570339306124E-9</v>
      </c>
    </row>
    <row r="14" spans="1:22">
      <c r="A14">
        <v>2023</v>
      </c>
      <c r="B14" t="s">
        <v>87</v>
      </c>
      <c r="C14" t="s">
        <v>51</v>
      </c>
      <c r="D14" t="s">
        <v>12</v>
      </c>
      <c r="E14" t="s">
        <v>69</v>
      </c>
      <c r="F14">
        <v>0</v>
      </c>
      <c r="G14" t="s">
        <v>53</v>
      </c>
      <c r="H14">
        <f>ROUND(33.78*126.37,0)</f>
        <v>4269</v>
      </c>
      <c r="I14" t="s">
        <v>71</v>
      </c>
      <c r="J14" s="15">
        <f>'LCFS Benchmark'!C59</f>
        <v>89.15</v>
      </c>
      <c r="K14" t="s">
        <v>55</v>
      </c>
      <c r="L14">
        <v>1</v>
      </c>
      <c r="P14" t="s">
        <v>88</v>
      </c>
      <c r="Q14" t="s">
        <v>58</v>
      </c>
      <c r="S14" t="s">
        <v>89</v>
      </c>
      <c r="T14" t="s">
        <v>60</v>
      </c>
      <c r="U14">
        <f>1/131.15/1000000</f>
        <v>7.6248570339306124E-9</v>
      </c>
    </row>
    <row r="15" spans="1:22">
      <c r="A15">
        <v>2024</v>
      </c>
      <c r="B15" t="s">
        <v>87</v>
      </c>
      <c r="C15" t="s">
        <v>51</v>
      </c>
      <c r="D15" t="s">
        <v>12</v>
      </c>
      <c r="E15" t="s">
        <v>69</v>
      </c>
      <c r="F15">
        <v>0</v>
      </c>
      <c r="G15" t="s">
        <v>53</v>
      </c>
      <c r="H15">
        <f>ROUND(33.78*126.37,0)</f>
        <v>4269</v>
      </c>
      <c r="I15" t="s">
        <v>71</v>
      </c>
      <c r="J15" s="15">
        <f>'LCFS Benchmark'!C60</f>
        <v>87.89</v>
      </c>
      <c r="K15" t="s">
        <v>55</v>
      </c>
      <c r="L15">
        <v>1</v>
      </c>
      <c r="P15" t="s">
        <v>88</v>
      </c>
      <c r="Q15" t="s">
        <v>58</v>
      </c>
      <c r="S15" t="s">
        <v>89</v>
      </c>
      <c r="T15" t="s">
        <v>60</v>
      </c>
      <c r="U15">
        <f>1/131.15/1000000</f>
        <v>7.6248570339306124E-9</v>
      </c>
    </row>
    <row r="16" spans="1:22">
      <c r="A16">
        <v>2022</v>
      </c>
      <c r="B16" t="s">
        <v>11</v>
      </c>
      <c r="C16" t="s">
        <v>90</v>
      </c>
      <c r="D16" t="s">
        <v>11</v>
      </c>
      <c r="E16" t="s">
        <v>91</v>
      </c>
      <c r="F16">
        <v>1000</v>
      </c>
      <c r="G16" t="s">
        <v>92</v>
      </c>
      <c r="H16">
        <v>1</v>
      </c>
      <c r="I16" t="s">
        <v>93</v>
      </c>
      <c r="J16">
        <f t="shared" ref="J16:J32" si="0">-1000000</f>
        <v>-1000000</v>
      </c>
      <c r="K16" t="s">
        <v>46</v>
      </c>
      <c r="L16">
        <v>1</v>
      </c>
      <c r="M16" t="s">
        <v>94</v>
      </c>
      <c r="N16">
        <v>130</v>
      </c>
      <c r="O16" t="s">
        <v>53</v>
      </c>
      <c r="P16" t="s">
        <v>11</v>
      </c>
      <c r="Q16" t="s">
        <v>49</v>
      </c>
      <c r="S16" t="s">
        <v>95</v>
      </c>
      <c r="T16" t="s">
        <v>50</v>
      </c>
      <c r="U16">
        <f t="shared" ref="U16:U32" si="1">1/1000000</f>
        <v>9.9999999999999995E-7</v>
      </c>
    </row>
    <row r="17" spans="1:21">
      <c r="A17">
        <v>2030</v>
      </c>
      <c r="B17" t="s">
        <v>11</v>
      </c>
      <c r="D17" t="s">
        <v>11</v>
      </c>
      <c r="E17" t="s">
        <v>91</v>
      </c>
      <c r="F17">
        <v>1000</v>
      </c>
      <c r="G17" t="s">
        <v>92</v>
      </c>
      <c r="H17">
        <v>1</v>
      </c>
      <c r="I17" t="s">
        <v>93</v>
      </c>
      <c r="J17">
        <f t="shared" si="0"/>
        <v>-1000000</v>
      </c>
      <c r="K17" t="s">
        <v>46</v>
      </c>
      <c r="L17">
        <v>1</v>
      </c>
      <c r="M17" t="s">
        <v>94</v>
      </c>
      <c r="N17">
        <v>130</v>
      </c>
      <c r="O17" t="s">
        <v>53</v>
      </c>
      <c r="P17" t="s">
        <v>11</v>
      </c>
      <c r="Q17" t="s">
        <v>49</v>
      </c>
      <c r="S17" t="s">
        <v>95</v>
      </c>
      <c r="T17" t="s">
        <v>50</v>
      </c>
      <c r="U17">
        <f t="shared" si="1"/>
        <v>9.9999999999999995E-7</v>
      </c>
    </row>
    <row r="18" spans="1:21">
      <c r="A18">
        <v>2031</v>
      </c>
      <c r="B18" t="s">
        <v>11</v>
      </c>
      <c r="D18" t="s">
        <v>11</v>
      </c>
      <c r="E18" t="s">
        <v>91</v>
      </c>
      <c r="F18">
        <v>908</v>
      </c>
      <c r="G18" t="s">
        <v>92</v>
      </c>
      <c r="H18">
        <v>1</v>
      </c>
      <c r="I18" t="s">
        <v>93</v>
      </c>
      <c r="J18">
        <f t="shared" si="0"/>
        <v>-1000000</v>
      </c>
      <c r="K18" t="s">
        <v>46</v>
      </c>
      <c r="L18">
        <v>1</v>
      </c>
      <c r="M18" t="s">
        <v>94</v>
      </c>
      <c r="N18">
        <v>130</v>
      </c>
      <c r="O18" t="s">
        <v>53</v>
      </c>
      <c r="P18" t="s">
        <v>11</v>
      </c>
      <c r="Q18" t="s">
        <v>49</v>
      </c>
      <c r="S18" t="s">
        <v>95</v>
      </c>
      <c r="T18" t="s">
        <v>50</v>
      </c>
      <c r="U18">
        <f t="shared" si="1"/>
        <v>9.9999999999999995E-7</v>
      </c>
    </row>
    <row r="19" spans="1:21">
      <c r="A19">
        <v>2032</v>
      </c>
      <c r="B19" t="s">
        <v>11</v>
      </c>
      <c r="D19" t="s">
        <v>11</v>
      </c>
      <c r="E19" t="s">
        <v>91</v>
      </c>
      <c r="F19">
        <v>825</v>
      </c>
      <c r="G19" t="s">
        <v>92</v>
      </c>
      <c r="H19">
        <v>1</v>
      </c>
      <c r="I19" t="s">
        <v>93</v>
      </c>
      <c r="J19">
        <f t="shared" si="0"/>
        <v>-1000000</v>
      </c>
      <c r="K19" t="s">
        <v>46</v>
      </c>
      <c r="L19">
        <v>1</v>
      </c>
      <c r="M19" t="s">
        <v>94</v>
      </c>
      <c r="N19">
        <v>130</v>
      </c>
      <c r="O19" t="s">
        <v>53</v>
      </c>
      <c r="P19" t="s">
        <v>11</v>
      </c>
      <c r="Q19" t="s">
        <v>49</v>
      </c>
      <c r="S19" t="s">
        <v>95</v>
      </c>
      <c r="T19" t="s">
        <v>50</v>
      </c>
      <c r="U19">
        <f t="shared" si="1"/>
        <v>9.9999999999999995E-7</v>
      </c>
    </row>
    <row r="20" spans="1:21">
      <c r="A20">
        <v>2033</v>
      </c>
      <c r="B20" t="s">
        <v>11</v>
      </c>
      <c r="D20" t="s">
        <v>11</v>
      </c>
      <c r="E20" t="s">
        <v>91</v>
      </c>
      <c r="F20">
        <v>749</v>
      </c>
      <c r="G20" t="s">
        <v>92</v>
      </c>
      <c r="H20">
        <v>1</v>
      </c>
      <c r="I20" t="s">
        <v>93</v>
      </c>
      <c r="J20">
        <f t="shared" si="0"/>
        <v>-1000000</v>
      </c>
      <c r="K20" t="s">
        <v>46</v>
      </c>
      <c r="L20">
        <v>1</v>
      </c>
      <c r="M20" t="s">
        <v>94</v>
      </c>
      <c r="N20">
        <v>130</v>
      </c>
      <c r="O20" t="s">
        <v>53</v>
      </c>
      <c r="P20" t="s">
        <v>11</v>
      </c>
      <c r="Q20" t="s">
        <v>49</v>
      </c>
      <c r="S20" t="s">
        <v>95</v>
      </c>
      <c r="T20" t="s">
        <v>50</v>
      </c>
      <c r="U20">
        <f t="shared" si="1"/>
        <v>9.9999999999999995E-7</v>
      </c>
    </row>
    <row r="21" spans="1:21">
      <c r="A21">
        <v>2034</v>
      </c>
      <c r="B21" t="s">
        <v>11</v>
      </c>
      <c r="D21" t="s">
        <v>11</v>
      </c>
      <c r="E21" t="s">
        <v>91</v>
      </c>
      <c r="F21">
        <v>680</v>
      </c>
      <c r="G21" t="s">
        <v>92</v>
      </c>
      <c r="H21">
        <v>1</v>
      </c>
      <c r="I21" t="s">
        <v>93</v>
      </c>
      <c r="J21">
        <f t="shared" si="0"/>
        <v>-1000000</v>
      </c>
      <c r="K21" t="s">
        <v>46</v>
      </c>
      <c r="L21">
        <v>1</v>
      </c>
      <c r="M21" t="s">
        <v>94</v>
      </c>
      <c r="N21">
        <v>130</v>
      </c>
      <c r="O21" t="s">
        <v>53</v>
      </c>
      <c r="P21" t="s">
        <v>11</v>
      </c>
      <c r="Q21" t="s">
        <v>49</v>
      </c>
      <c r="S21" t="s">
        <v>95</v>
      </c>
      <c r="T21" t="s">
        <v>50</v>
      </c>
      <c r="U21">
        <f t="shared" si="1"/>
        <v>9.9999999999999995E-7</v>
      </c>
    </row>
    <row r="22" spans="1:21">
      <c r="A22">
        <v>2035</v>
      </c>
      <c r="B22" t="s">
        <v>11</v>
      </c>
      <c r="D22" t="s">
        <v>11</v>
      </c>
      <c r="E22" t="s">
        <v>91</v>
      </c>
      <c r="F22">
        <v>618</v>
      </c>
      <c r="G22" t="s">
        <v>92</v>
      </c>
      <c r="H22">
        <v>1</v>
      </c>
      <c r="I22" t="s">
        <v>93</v>
      </c>
      <c r="J22">
        <f t="shared" si="0"/>
        <v>-1000000</v>
      </c>
      <c r="K22" t="s">
        <v>46</v>
      </c>
      <c r="L22">
        <v>1</v>
      </c>
      <c r="M22" t="s">
        <v>94</v>
      </c>
      <c r="N22">
        <v>130</v>
      </c>
      <c r="O22" t="s">
        <v>53</v>
      </c>
      <c r="P22" t="s">
        <v>11</v>
      </c>
      <c r="Q22" t="s">
        <v>49</v>
      </c>
      <c r="S22" t="s">
        <v>95</v>
      </c>
      <c r="T22" t="s">
        <v>50</v>
      </c>
      <c r="U22">
        <f t="shared" si="1"/>
        <v>9.9999999999999995E-7</v>
      </c>
    </row>
    <row r="23" spans="1:21">
      <c r="A23">
        <v>2036</v>
      </c>
      <c r="B23" t="s">
        <v>11</v>
      </c>
      <c r="D23" t="s">
        <v>11</v>
      </c>
      <c r="E23" t="s">
        <v>91</v>
      </c>
      <c r="F23">
        <v>561</v>
      </c>
      <c r="G23" t="s">
        <v>92</v>
      </c>
      <c r="H23">
        <v>1</v>
      </c>
      <c r="I23" t="s">
        <v>93</v>
      </c>
      <c r="J23">
        <f t="shared" si="0"/>
        <v>-1000000</v>
      </c>
      <c r="K23" t="s">
        <v>46</v>
      </c>
      <c r="L23">
        <v>1</v>
      </c>
      <c r="M23" t="s">
        <v>94</v>
      </c>
      <c r="N23">
        <v>130</v>
      </c>
      <c r="O23" t="s">
        <v>53</v>
      </c>
      <c r="P23" t="s">
        <v>11</v>
      </c>
      <c r="Q23" t="s">
        <v>49</v>
      </c>
      <c r="S23" t="s">
        <v>95</v>
      </c>
      <c r="T23" t="s">
        <v>50</v>
      </c>
      <c r="U23">
        <f t="shared" si="1"/>
        <v>9.9999999999999995E-7</v>
      </c>
    </row>
    <row r="24" spans="1:21">
      <c r="A24">
        <v>2037</v>
      </c>
      <c r="B24" t="s">
        <v>11</v>
      </c>
      <c r="D24" t="s">
        <v>11</v>
      </c>
      <c r="E24" t="s">
        <v>91</v>
      </c>
      <c r="F24">
        <v>510</v>
      </c>
      <c r="G24" t="s">
        <v>92</v>
      </c>
      <c r="H24">
        <v>1</v>
      </c>
      <c r="I24" t="s">
        <v>93</v>
      </c>
      <c r="J24">
        <f t="shared" si="0"/>
        <v>-1000000</v>
      </c>
      <c r="K24" t="s">
        <v>46</v>
      </c>
      <c r="L24">
        <v>1</v>
      </c>
      <c r="M24" t="s">
        <v>94</v>
      </c>
      <c r="N24">
        <v>130</v>
      </c>
      <c r="O24" t="s">
        <v>53</v>
      </c>
      <c r="P24" t="s">
        <v>11</v>
      </c>
      <c r="Q24" t="s">
        <v>49</v>
      </c>
      <c r="S24" t="s">
        <v>95</v>
      </c>
      <c r="T24" t="s">
        <v>50</v>
      </c>
      <c r="U24">
        <f t="shared" si="1"/>
        <v>9.9999999999999995E-7</v>
      </c>
    </row>
    <row r="25" spans="1:21">
      <c r="A25">
        <v>2038</v>
      </c>
      <c r="B25" t="s">
        <v>11</v>
      </c>
      <c r="D25" t="s">
        <v>11</v>
      </c>
      <c r="E25" t="s">
        <v>91</v>
      </c>
      <c r="F25">
        <v>463</v>
      </c>
      <c r="G25" t="s">
        <v>92</v>
      </c>
      <c r="H25">
        <v>1</v>
      </c>
      <c r="I25" t="s">
        <v>93</v>
      </c>
      <c r="J25">
        <f t="shared" si="0"/>
        <v>-1000000</v>
      </c>
      <c r="K25" t="s">
        <v>46</v>
      </c>
      <c r="L25">
        <v>1</v>
      </c>
      <c r="M25" t="s">
        <v>94</v>
      </c>
      <c r="N25">
        <v>130</v>
      </c>
      <c r="O25" t="s">
        <v>53</v>
      </c>
      <c r="P25" t="s">
        <v>11</v>
      </c>
      <c r="Q25" t="s">
        <v>49</v>
      </c>
      <c r="S25" t="s">
        <v>95</v>
      </c>
      <c r="T25" t="s">
        <v>50</v>
      </c>
      <c r="U25">
        <f t="shared" si="1"/>
        <v>9.9999999999999995E-7</v>
      </c>
    </row>
    <row r="26" spans="1:21">
      <c r="A26">
        <v>2039</v>
      </c>
      <c r="B26" t="s">
        <v>11</v>
      </c>
      <c r="D26" t="s">
        <v>11</v>
      </c>
      <c r="E26" t="s">
        <v>91</v>
      </c>
      <c r="F26">
        <v>420</v>
      </c>
      <c r="G26" t="s">
        <v>92</v>
      </c>
      <c r="H26">
        <v>1</v>
      </c>
      <c r="I26" t="s">
        <v>93</v>
      </c>
      <c r="J26">
        <f t="shared" si="0"/>
        <v>-1000000</v>
      </c>
      <c r="K26" t="s">
        <v>46</v>
      </c>
      <c r="L26">
        <v>1</v>
      </c>
      <c r="M26" t="s">
        <v>94</v>
      </c>
      <c r="N26">
        <v>130</v>
      </c>
      <c r="O26" t="s">
        <v>53</v>
      </c>
      <c r="P26" t="s">
        <v>11</v>
      </c>
      <c r="Q26" t="s">
        <v>49</v>
      </c>
      <c r="S26" t="s">
        <v>95</v>
      </c>
      <c r="T26" t="s">
        <v>50</v>
      </c>
      <c r="U26">
        <f t="shared" si="1"/>
        <v>9.9999999999999995E-7</v>
      </c>
    </row>
    <row r="27" spans="1:21">
      <c r="A27">
        <v>2040</v>
      </c>
      <c r="B27" t="s">
        <v>11</v>
      </c>
      <c r="D27" t="s">
        <v>11</v>
      </c>
      <c r="E27" t="s">
        <v>91</v>
      </c>
      <c r="F27">
        <v>382</v>
      </c>
      <c r="G27" t="s">
        <v>92</v>
      </c>
      <c r="H27">
        <v>1</v>
      </c>
      <c r="I27" t="s">
        <v>93</v>
      </c>
      <c r="J27">
        <f t="shared" si="0"/>
        <v>-1000000</v>
      </c>
      <c r="K27" t="s">
        <v>46</v>
      </c>
      <c r="L27">
        <v>1</v>
      </c>
      <c r="M27" t="s">
        <v>94</v>
      </c>
      <c r="N27">
        <v>130</v>
      </c>
      <c r="O27" t="s">
        <v>53</v>
      </c>
      <c r="P27" t="s">
        <v>11</v>
      </c>
      <c r="Q27" t="s">
        <v>49</v>
      </c>
      <c r="S27" t="s">
        <v>95</v>
      </c>
      <c r="T27" t="s">
        <v>50</v>
      </c>
      <c r="U27">
        <f t="shared" si="1"/>
        <v>9.9999999999999995E-7</v>
      </c>
    </row>
    <row r="28" spans="1:21">
      <c r="A28">
        <v>2041</v>
      </c>
      <c r="B28" t="s">
        <v>11</v>
      </c>
      <c r="D28" t="s">
        <v>11</v>
      </c>
      <c r="E28" t="s">
        <v>91</v>
      </c>
      <c r="F28">
        <v>347</v>
      </c>
      <c r="G28" t="s">
        <v>92</v>
      </c>
      <c r="H28">
        <v>1</v>
      </c>
      <c r="I28" t="s">
        <v>93</v>
      </c>
      <c r="J28">
        <f t="shared" si="0"/>
        <v>-1000000</v>
      </c>
      <c r="K28" t="s">
        <v>46</v>
      </c>
      <c r="L28">
        <v>1</v>
      </c>
      <c r="M28" t="s">
        <v>94</v>
      </c>
      <c r="N28">
        <v>130</v>
      </c>
      <c r="O28" t="s">
        <v>53</v>
      </c>
      <c r="P28" t="s">
        <v>11</v>
      </c>
      <c r="Q28" t="s">
        <v>49</v>
      </c>
      <c r="S28" t="s">
        <v>95</v>
      </c>
      <c r="T28" t="s">
        <v>50</v>
      </c>
      <c r="U28">
        <f t="shared" si="1"/>
        <v>9.9999999999999995E-7</v>
      </c>
    </row>
    <row r="29" spans="1:21">
      <c r="A29">
        <v>2042</v>
      </c>
      <c r="B29" t="s">
        <v>11</v>
      </c>
      <c r="D29" t="s">
        <v>11</v>
      </c>
      <c r="E29" t="s">
        <v>91</v>
      </c>
      <c r="F29">
        <v>315</v>
      </c>
      <c r="G29" t="s">
        <v>92</v>
      </c>
      <c r="H29">
        <v>1</v>
      </c>
      <c r="I29" t="s">
        <v>93</v>
      </c>
      <c r="J29">
        <f t="shared" si="0"/>
        <v>-1000000</v>
      </c>
      <c r="K29" t="s">
        <v>46</v>
      </c>
      <c r="L29">
        <v>1</v>
      </c>
      <c r="M29" t="s">
        <v>94</v>
      </c>
      <c r="N29">
        <v>130</v>
      </c>
      <c r="O29" t="s">
        <v>53</v>
      </c>
      <c r="P29" t="s">
        <v>11</v>
      </c>
      <c r="Q29" t="s">
        <v>49</v>
      </c>
      <c r="S29" t="s">
        <v>95</v>
      </c>
      <c r="T29" t="s">
        <v>50</v>
      </c>
      <c r="U29">
        <f t="shared" si="1"/>
        <v>9.9999999999999995E-7</v>
      </c>
    </row>
    <row r="30" spans="1:21">
      <c r="A30">
        <v>2043</v>
      </c>
      <c r="B30" t="s">
        <v>11</v>
      </c>
      <c r="D30" t="s">
        <v>11</v>
      </c>
      <c r="E30" t="s">
        <v>91</v>
      </c>
      <c r="F30">
        <v>286</v>
      </c>
      <c r="G30" t="s">
        <v>92</v>
      </c>
      <c r="H30">
        <v>1</v>
      </c>
      <c r="I30" t="s">
        <v>93</v>
      </c>
      <c r="J30">
        <f t="shared" si="0"/>
        <v>-1000000</v>
      </c>
      <c r="K30" t="s">
        <v>46</v>
      </c>
      <c r="L30">
        <v>1</v>
      </c>
      <c r="M30" t="s">
        <v>94</v>
      </c>
      <c r="N30">
        <v>130</v>
      </c>
      <c r="O30" t="s">
        <v>53</v>
      </c>
      <c r="P30" t="s">
        <v>11</v>
      </c>
      <c r="Q30" t="s">
        <v>49</v>
      </c>
      <c r="S30" t="s">
        <v>95</v>
      </c>
      <c r="T30" t="s">
        <v>50</v>
      </c>
      <c r="U30">
        <f t="shared" si="1"/>
        <v>9.9999999999999995E-7</v>
      </c>
    </row>
    <row r="31" spans="1:21">
      <c r="A31">
        <v>2044</v>
      </c>
      <c r="B31" t="s">
        <v>11</v>
      </c>
      <c r="D31" t="s">
        <v>11</v>
      </c>
      <c r="E31" t="s">
        <v>91</v>
      </c>
      <c r="F31">
        <v>260</v>
      </c>
      <c r="G31" t="s">
        <v>92</v>
      </c>
      <c r="H31">
        <v>1</v>
      </c>
      <c r="I31" t="s">
        <v>93</v>
      </c>
      <c r="J31">
        <f t="shared" si="0"/>
        <v>-1000000</v>
      </c>
      <c r="K31" t="s">
        <v>46</v>
      </c>
      <c r="L31">
        <v>1</v>
      </c>
      <c r="M31" t="s">
        <v>94</v>
      </c>
      <c r="N31">
        <v>130</v>
      </c>
      <c r="O31" t="s">
        <v>53</v>
      </c>
      <c r="P31" t="s">
        <v>11</v>
      </c>
      <c r="Q31" t="s">
        <v>49</v>
      </c>
      <c r="S31" t="s">
        <v>95</v>
      </c>
      <c r="T31" t="s">
        <v>50</v>
      </c>
      <c r="U31">
        <f t="shared" si="1"/>
        <v>9.9999999999999995E-7</v>
      </c>
    </row>
    <row r="32" spans="1:21">
      <c r="A32">
        <v>2045</v>
      </c>
      <c r="B32" t="s">
        <v>11</v>
      </c>
      <c r="D32" t="s">
        <v>11</v>
      </c>
      <c r="E32" t="s">
        <v>91</v>
      </c>
      <c r="F32">
        <v>236</v>
      </c>
      <c r="G32" t="s">
        <v>92</v>
      </c>
      <c r="H32">
        <v>1</v>
      </c>
      <c r="I32" t="s">
        <v>93</v>
      </c>
      <c r="J32">
        <f t="shared" si="0"/>
        <v>-1000000</v>
      </c>
      <c r="K32" t="s">
        <v>46</v>
      </c>
      <c r="L32">
        <v>1</v>
      </c>
      <c r="M32" t="s">
        <v>94</v>
      </c>
      <c r="N32">
        <v>130</v>
      </c>
      <c r="O32" t="s">
        <v>53</v>
      </c>
      <c r="P32" t="s">
        <v>11</v>
      </c>
      <c r="Q32" t="s">
        <v>49</v>
      </c>
      <c r="S32" t="s">
        <v>95</v>
      </c>
      <c r="T32" t="s">
        <v>50</v>
      </c>
      <c r="U32">
        <f t="shared" si="1"/>
        <v>9.9999999999999995E-7</v>
      </c>
    </row>
    <row r="33" spans="1:21">
      <c r="A33">
        <v>2022</v>
      </c>
      <c r="B33" t="s">
        <v>20</v>
      </c>
      <c r="C33" t="s">
        <v>96</v>
      </c>
      <c r="D33" t="s">
        <v>4</v>
      </c>
      <c r="E33" t="s">
        <v>97</v>
      </c>
      <c r="F33">
        <v>0.88</v>
      </c>
      <c r="G33" t="s">
        <v>98</v>
      </c>
      <c r="H33">
        <v>235</v>
      </c>
      <c r="I33" t="s">
        <v>99</v>
      </c>
      <c r="J33">
        <v>66</v>
      </c>
      <c r="K33" t="s">
        <v>55</v>
      </c>
      <c r="L33">
        <v>1</v>
      </c>
      <c r="M33" t="s">
        <v>100</v>
      </c>
      <c r="N33" s="37"/>
      <c r="O33" t="s">
        <v>57</v>
      </c>
      <c r="P33" t="s">
        <v>101</v>
      </c>
      <c r="Q33" t="s">
        <v>74</v>
      </c>
      <c r="S33" t="s">
        <v>20</v>
      </c>
      <c r="T33" t="s">
        <v>60</v>
      </c>
      <c r="U33">
        <f>1/81.51/1000000</f>
        <v>1.2268433321064899E-8</v>
      </c>
    </row>
    <row r="34" spans="1:21">
      <c r="A34">
        <v>2023</v>
      </c>
      <c r="B34" t="s">
        <v>20</v>
      </c>
      <c r="C34" t="s">
        <v>102</v>
      </c>
      <c r="D34" t="s">
        <v>4</v>
      </c>
      <c r="E34" t="s">
        <v>97</v>
      </c>
      <c r="F34">
        <v>0.88</v>
      </c>
      <c r="G34" t="s">
        <v>98</v>
      </c>
      <c r="H34">
        <v>235</v>
      </c>
      <c r="I34" t="s">
        <v>99</v>
      </c>
      <c r="J34">
        <v>59</v>
      </c>
      <c r="K34" t="s">
        <v>55</v>
      </c>
      <c r="L34">
        <v>1</v>
      </c>
      <c r="M34" t="s">
        <v>103</v>
      </c>
      <c r="O34" t="s">
        <v>57</v>
      </c>
      <c r="P34" t="s">
        <v>101</v>
      </c>
      <c r="Q34" t="s">
        <v>74</v>
      </c>
      <c r="S34" t="s">
        <v>20</v>
      </c>
      <c r="T34" t="s">
        <v>60</v>
      </c>
      <c r="U34">
        <f>1/81.51/1000000</f>
        <v>1.2268433321064899E-8</v>
      </c>
    </row>
    <row r="35" spans="1:21">
      <c r="A35">
        <v>2024</v>
      </c>
      <c r="B35" t="s">
        <v>20</v>
      </c>
      <c r="C35" t="s">
        <v>102</v>
      </c>
      <c r="D35" t="s">
        <v>4</v>
      </c>
      <c r="E35" t="s">
        <v>97</v>
      </c>
      <c r="F35">
        <v>0.88</v>
      </c>
      <c r="G35" t="s">
        <v>98</v>
      </c>
      <c r="H35">
        <v>235</v>
      </c>
      <c r="I35" t="s">
        <v>99</v>
      </c>
      <c r="J35">
        <v>59</v>
      </c>
      <c r="K35" t="s">
        <v>55</v>
      </c>
      <c r="L35">
        <v>1</v>
      </c>
      <c r="M35" t="s">
        <v>103</v>
      </c>
      <c r="O35" t="s">
        <v>57</v>
      </c>
      <c r="P35" t="s">
        <v>101</v>
      </c>
      <c r="Q35" t="s">
        <v>74</v>
      </c>
      <c r="S35" t="s">
        <v>20</v>
      </c>
      <c r="T35" t="s">
        <v>60</v>
      </c>
      <c r="U35">
        <f>1/81.51/1000000</f>
        <v>1.2268433321064899E-8</v>
      </c>
    </row>
    <row r="36" spans="1:21">
      <c r="A36">
        <v>2025</v>
      </c>
      <c r="B36" t="s">
        <v>20</v>
      </c>
      <c r="D36" t="s">
        <v>4</v>
      </c>
      <c r="E36" t="s">
        <v>97</v>
      </c>
      <c r="F36">
        <v>0.88</v>
      </c>
      <c r="G36" t="s">
        <v>98</v>
      </c>
      <c r="H36">
        <v>235</v>
      </c>
      <c r="I36" t="s">
        <v>99</v>
      </c>
      <c r="J36">
        <v>58</v>
      </c>
      <c r="K36" t="s">
        <v>55</v>
      </c>
      <c r="L36">
        <v>1</v>
      </c>
      <c r="M36" t="s">
        <v>103</v>
      </c>
      <c r="O36" t="s">
        <v>57</v>
      </c>
      <c r="P36" t="s">
        <v>101</v>
      </c>
      <c r="Q36" t="s">
        <v>74</v>
      </c>
      <c r="S36" t="s">
        <v>20</v>
      </c>
      <c r="T36" t="s">
        <v>60</v>
      </c>
      <c r="U36">
        <f t="shared" ref="U36:U53" si="2">1/81.51/1000000</f>
        <v>1.2268433321064899E-8</v>
      </c>
    </row>
    <row r="37" spans="1:21">
      <c r="A37">
        <v>2026</v>
      </c>
      <c r="B37" t="s">
        <v>20</v>
      </c>
      <c r="D37" t="s">
        <v>4</v>
      </c>
      <c r="E37" t="s">
        <v>97</v>
      </c>
      <c r="F37">
        <v>0.88</v>
      </c>
      <c r="G37" t="s">
        <v>98</v>
      </c>
      <c r="H37">
        <v>235</v>
      </c>
      <c r="I37" t="s">
        <v>99</v>
      </c>
      <c r="J37">
        <v>58</v>
      </c>
      <c r="K37" t="s">
        <v>55</v>
      </c>
      <c r="L37">
        <v>1</v>
      </c>
      <c r="M37" t="s">
        <v>103</v>
      </c>
      <c r="O37" t="s">
        <v>57</v>
      </c>
      <c r="P37" t="s">
        <v>101</v>
      </c>
      <c r="Q37" t="s">
        <v>74</v>
      </c>
      <c r="S37" t="s">
        <v>20</v>
      </c>
      <c r="T37" t="s">
        <v>60</v>
      </c>
      <c r="U37">
        <f t="shared" si="2"/>
        <v>1.2268433321064899E-8</v>
      </c>
    </row>
    <row r="38" spans="1:21">
      <c r="A38">
        <v>2027</v>
      </c>
      <c r="B38" t="s">
        <v>20</v>
      </c>
      <c r="D38" t="s">
        <v>4</v>
      </c>
      <c r="E38" t="s">
        <v>97</v>
      </c>
      <c r="F38">
        <v>0.88</v>
      </c>
      <c r="G38" t="s">
        <v>98</v>
      </c>
      <c r="H38">
        <v>235</v>
      </c>
      <c r="I38" t="s">
        <v>99</v>
      </c>
      <c r="J38">
        <v>57</v>
      </c>
      <c r="K38" t="s">
        <v>55</v>
      </c>
      <c r="L38">
        <v>1</v>
      </c>
      <c r="M38" t="s">
        <v>103</v>
      </c>
      <c r="O38" t="s">
        <v>57</v>
      </c>
      <c r="P38" t="s">
        <v>101</v>
      </c>
      <c r="Q38" t="s">
        <v>74</v>
      </c>
      <c r="S38" t="s">
        <v>20</v>
      </c>
      <c r="T38" t="s">
        <v>60</v>
      </c>
      <c r="U38">
        <f t="shared" si="2"/>
        <v>1.2268433321064899E-8</v>
      </c>
    </row>
    <row r="39" spans="1:21">
      <c r="A39">
        <v>2028</v>
      </c>
      <c r="B39" t="s">
        <v>20</v>
      </c>
      <c r="D39" t="s">
        <v>4</v>
      </c>
      <c r="E39" t="s">
        <v>97</v>
      </c>
      <c r="F39">
        <v>0.88</v>
      </c>
      <c r="G39" t="s">
        <v>98</v>
      </c>
      <c r="H39">
        <v>235</v>
      </c>
      <c r="I39" t="s">
        <v>99</v>
      </c>
      <c r="J39">
        <v>57</v>
      </c>
      <c r="K39" t="s">
        <v>55</v>
      </c>
      <c r="L39">
        <v>1</v>
      </c>
      <c r="M39" t="s">
        <v>103</v>
      </c>
      <c r="O39" t="s">
        <v>57</v>
      </c>
      <c r="P39" t="s">
        <v>101</v>
      </c>
      <c r="Q39" t="s">
        <v>74</v>
      </c>
      <c r="S39" t="s">
        <v>20</v>
      </c>
      <c r="T39" t="s">
        <v>60</v>
      </c>
      <c r="U39">
        <f t="shared" si="2"/>
        <v>1.2268433321064899E-8</v>
      </c>
    </row>
    <row r="40" spans="1:21">
      <c r="A40">
        <v>2029</v>
      </c>
      <c r="B40" t="s">
        <v>20</v>
      </c>
      <c r="D40" t="s">
        <v>4</v>
      </c>
      <c r="E40" t="s">
        <v>97</v>
      </c>
      <c r="F40">
        <v>0.88</v>
      </c>
      <c r="G40" t="s">
        <v>98</v>
      </c>
      <c r="H40">
        <v>235</v>
      </c>
      <c r="I40" t="s">
        <v>99</v>
      </c>
      <c r="J40">
        <v>56</v>
      </c>
      <c r="K40" t="s">
        <v>55</v>
      </c>
      <c r="L40">
        <v>1</v>
      </c>
      <c r="M40" t="s">
        <v>103</v>
      </c>
      <c r="O40" t="s">
        <v>57</v>
      </c>
      <c r="P40" t="s">
        <v>101</v>
      </c>
      <c r="Q40" t="s">
        <v>74</v>
      </c>
      <c r="S40" t="s">
        <v>20</v>
      </c>
      <c r="T40" t="s">
        <v>60</v>
      </c>
      <c r="U40">
        <f t="shared" si="2"/>
        <v>1.2268433321064899E-8</v>
      </c>
    </row>
    <row r="41" spans="1:21">
      <c r="A41">
        <v>2030</v>
      </c>
      <c r="B41" t="s">
        <v>20</v>
      </c>
      <c r="D41" t="s">
        <v>4</v>
      </c>
      <c r="E41" t="s">
        <v>97</v>
      </c>
      <c r="F41">
        <v>0.88</v>
      </c>
      <c r="G41" t="s">
        <v>98</v>
      </c>
      <c r="H41">
        <v>235</v>
      </c>
      <c r="I41" t="s">
        <v>99</v>
      </c>
      <c r="J41">
        <v>56</v>
      </c>
      <c r="K41" t="s">
        <v>55</v>
      </c>
      <c r="L41">
        <v>1</v>
      </c>
      <c r="M41" t="s">
        <v>103</v>
      </c>
      <c r="O41" t="s">
        <v>57</v>
      </c>
      <c r="P41" t="s">
        <v>101</v>
      </c>
      <c r="Q41" t="s">
        <v>74</v>
      </c>
      <c r="S41" t="s">
        <v>20</v>
      </c>
      <c r="T41" t="s">
        <v>60</v>
      </c>
      <c r="U41">
        <f t="shared" si="2"/>
        <v>1.2268433321064899E-8</v>
      </c>
    </row>
    <row r="42" spans="1:21">
      <c r="A42">
        <v>2031</v>
      </c>
      <c r="B42" t="s">
        <v>20</v>
      </c>
      <c r="D42" t="s">
        <v>4</v>
      </c>
      <c r="E42" t="s">
        <v>97</v>
      </c>
      <c r="F42">
        <v>0.88</v>
      </c>
      <c r="G42" t="s">
        <v>98</v>
      </c>
      <c r="H42">
        <v>235</v>
      </c>
      <c r="I42" t="s">
        <v>99</v>
      </c>
      <c r="J42">
        <v>55</v>
      </c>
      <c r="K42" t="s">
        <v>55</v>
      </c>
      <c r="L42">
        <v>1</v>
      </c>
      <c r="M42" t="s">
        <v>103</v>
      </c>
      <c r="O42" t="s">
        <v>57</v>
      </c>
      <c r="P42" t="s">
        <v>101</v>
      </c>
      <c r="Q42" t="s">
        <v>74</v>
      </c>
      <c r="S42" t="s">
        <v>20</v>
      </c>
      <c r="T42" t="s">
        <v>60</v>
      </c>
      <c r="U42">
        <f t="shared" si="2"/>
        <v>1.2268433321064899E-8</v>
      </c>
    </row>
    <row r="43" spans="1:21">
      <c r="A43">
        <v>2032</v>
      </c>
      <c r="B43" t="s">
        <v>20</v>
      </c>
      <c r="D43" t="s">
        <v>4</v>
      </c>
      <c r="E43" t="s">
        <v>97</v>
      </c>
      <c r="F43">
        <v>0.88</v>
      </c>
      <c r="G43" t="s">
        <v>98</v>
      </c>
      <c r="H43">
        <v>235</v>
      </c>
      <c r="I43" t="s">
        <v>99</v>
      </c>
      <c r="J43">
        <v>55</v>
      </c>
      <c r="K43" t="s">
        <v>55</v>
      </c>
      <c r="L43">
        <v>1</v>
      </c>
      <c r="M43" t="s">
        <v>103</v>
      </c>
      <c r="O43" t="s">
        <v>57</v>
      </c>
      <c r="P43" t="s">
        <v>101</v>
      </c>
      <c r="Q43" t="s">
        <v>74</v>
      </c>
      <c r="S43" t="s">
        <v>20</v>
      </c>
      <c r="T43" t="s">
        <v>60</v>
      </c>
      <c r="U43">
        <f t="shared" si="2"/>
        <v>1.2268433321064899E-8</v>
      </c>
    </row>
    <row r="44" spans="1:21">
      <c r="A44">
        <v>2033</v>
      </c>
      <c r="B44" t="s">
        <v>20</v>
      </c>
      <c r="D44" t="s">
        <v>4</v>
      </c>
      <c r="E44" t="s">
        <v>97</v>
      </c>
      <c r="F44">
        <v>0.88</v>
      </c>
      <c r="G44" t="s">
        <v>98</v>
      </c>
      <c r="H44">
        <v>235</v>
      </c>
      <c r="I44" t="s">
        <v>99</v>
      </c>
      <c r="J44">
        <v>55</v>
      </c>
      <c r="K44" t="s">
        <v>55</v>
      </c>
      <c r="L44">
        <v>1</v>
      </c>
      <c r="M44" t="s">
        <v>103</v>
      </c>
      <c r="O44" t="s">
        <v>57</v>
      </c>
      <c r="P44" t="s">
        <v>101</v>
      </c>
      <c r="Q44" t="s">
        <v>74</v>
      </c>
      <c r="S44" t="s">
        <v>20</v>
      </c>
      <c r="T44" t="s">
        <v>60</v>
      </c>
      <c r="U44">
        <f t="shared" si="2"/>
        <v>1.2268433321064899E-8</v>
      </c>
    </row>
    <row r="45" spans="1:21">
      <c r="A45">
        <v>2034</v>
      </c>
      <c r="B45" t="s">
        <v>20</v>
      </c>
      <c r="D45" t="s">
        <v>4</v>
      </c>
      <c r="E45" t="s">
        <v>97</v>
      </c>
      <c r="F45">
        <v>0.88</v>
      </c>
      <c r="G45" t="s">
        <v>98</v>
      </c>
      <c r="H45">
        <v>235</v>
      </c>
      <c r="I45" t="s">
        <v>99</v>
      </c>
      <c r="J45">
        <v>54</v>
      </c>
      <c r="K45" t="s">
        <v>55</v>
      </c>
      <c r="L45">
        <v>1</v>
      </c>
      <c r="M45" t="s">
        <v>103</v>
      </c>
      <c r="O45" t="s">
        <v>57</v>
      </c>
      <c r="P45" t="s">
        <v>101</v>
      </c>
      <c r="Q45" t="s">
        <v>74</v>
      </c>
      <c r="S45" t="s">
        <v>20</v>
      </c>
      <c r="T45" t="s">
        <v>60</v>
      </c>
      <c r="U45">
        <f t="shared" si="2"/>
        <v>1.2268433321064899E-8</v>
      </c>
    </row>
    <row r="46" spans="1:21">
      <c r="A46">
        <v>2035</v>
      </c>
      <c r="B46" t="s">
        <v>20</v>
      </c>
      <c r="D46" t="s">
        <v>4</v>
      </c>
      <c r="E46" t="s">
        <v>97</v>
      </c>
      <c r="F46">
        <v>0.88</v>
      </c>
      <c r="G46" t="s">
        <v>98</v>
      </c>
      <c r="H46">
        <v>235</v>
      </c>
      <c r="I46" t="s">
        <v>99</v>
      </c>
      <c r="J46">
        <v>54</v>
      </c>
      <c r="K46" t="s">
        <v>55</v>
      </c>
      <c r="L46">
        <v>1</v>
      </c>
      <c r="M46" t="s">
        <v>103</v>
      </c>
      <c r="O46" t="s">
        <v>57</v>
      </c>
      <c r="P46" t="s">
        <v>101</v>
      </c>
      <c r="Q46" t="s">
        <v>74</v>
      </c>
      <c r="S46" t="s">
        <v>20</v>
      </c>
      <c r="T46" t="s">
        <v>60</v>
      </c>
      <c r="U46">
        <f t="shared" si="2"/>
        <v>1.2268433321064899E-8</v>
      </c>
    </row>
    <row r="47" spans="1:21">
      <c r="A47">
        <v>2036</v>
      </c>
      <c r="B47" t="s">
        <v>20</v>
      </c>
      <c r="D47" t="s">
        <v>4</v>
      </c>
      <c r="E47" t="s">
        <v>97</v>
      </c>
      <c r="F47">
        <v>0.88</v>
      </c>
      <c r="G47" t="s">
        <v>98</v>
      </c>
      <c r="H47">
        <v>235</v>
      </c>
      <c r="I47" t="s">
        <v>99</v>
      </c>
      <c r="J47">
        <v>54</v>
      </c>
      <c r="K47" t="s">
        <v>55</v>
      </c>
      <c r="L47">
        <v>1</v>
      </c>
      <c r="M47" t="s">
        <v>103</v>
      </c>
      <c r="O47" t="s">
        <v>57</v>
      </c>
      <c r="P47" t="s">
        <v>101</v>
      </c>
      <c r="Q47" t="s">
        <v>74</v>
      </c>
      <c r="S47" t="s">
        <v>20</v>
      </c>
      <c r="T47" t="s">
        <v>60</v>
      </c>
      <c r="U47">
        <f t="shared" si="2"/>
        <v>1.2268433321064899E-8</v>
      </c>
    </row>
    <row r="48" spans="1:21">
      <c r="A48">
        <v>2037</v>
      </c>
      <c r="B48" t="s">
        <v>20</v>
      </c>
      <c r="D48" t="s">
        <v>4</v>
      </c>
      <c r="E48" t="s">
        <v>97</v>
      </c>
      <c r="F48">
        <v>0.88</v>
      </c>
      <c r="G48" t="s">
        <v>98</v>
      </c>
      <c r="H48">
        <v>235</v>
      </c>
      <c r="I48" t="s">
        <v>99</v>
      </c>
      <c r="J48">
        <v>54</v>
      </c>
      <c r="K48" t="s">
        <v>55</v>
      </c>
      <c r="L48">
        <v>1</v>
      </c>
      <c r="M48" t="s">
        <v>103</v>
      </c>
      <c r="O48" t="s">
        <v>57</v>
      </c>
      <c r="P48" t="s">
        <v>101</v>
      </c>
      <c r="Q48" t="s">
        <v>74</v>
      </c>
      <c r="S48" t="s">
        <v>20</v>
      </c>
      <c r="T48" t="s">
        <v>60</v>
      </c>
      <c r="U48">
        <f t="shared" si="2"/>
        <v>1.2268433321064899E-8</v>
      </c>
    </row>
    <row r="49" spans="1:21">
      <c r="A49">
        <v>2038</v>
      </c>
      <c r="B49" t="s">
        <v>20</v>
      </c>
      <c r="D49" t="s">
        <v>4</v>
      </c>
      <c r="E49" t="s">
        <v>97</v>
      </c>
      <c r="F49">
        <v>0.88</v>
      </c>
      <c r="G49" t="s">
        <v>98</v>
      </c>
      <c r="H49">
        <v>235</v>
      </c>
      <c r="I49" t="s">
        <v>99</v>
      </c>
      <c r="J49">
        <v>53</v>
      </c>
      <c r="K49" t="s">
        <v>55</v>
      </c>
      <c r="L49">
        <v>1</v>
      </c>
      <c r="M49" t="s">
        <v>103</v>
      </c>
      <c r="O49" t="s">
        <v>57</v>
      </c>
      <c r="P49" t="s">
        <v>101</v>
      </c>
      <c r="Q49" t="s">
        <v>74</v>
      </c>
      <c r="S49" t="s">
        <v>20</v>
      </c>
      <c r="T49" t="s">
        <v>60</v>
      </c>
      <c r="U49">
        <f t="shared" si="2"/>
        <v>1.2268433321064899E-8</v>
      </c>
    </row>
    <row r="50" spans="1:21">
      <c r="A50">
        <v>2039</v>
      </c>
      <c r="B50" t="s">
        <v>20</v>
      </c>
      <c r="D50" t="s">
        <v>4</v>
      </c>
      <c r="E50" t="s">
        <v>97</v>
      </c>
      <c r="F50">
        <v>0.88</v>
      </c>
      <c r="G50" t="s">
        <v>98</v>
      </c>
      <c r="H50">
        <v>235</v>
      </c>
      <c r="I50" t="s">
        <v>99</v>
      </c>
      <c r="J50">
        <v>53</v>
      </c>
      <c r="K50" t="s">
        <v>55</v>
      </c>
      <c r="L50">
        <v>1</v>
      </c>
      <c r="M50" t="s">
        <v>103</v>
      </c>
      <c r="O50" t="s">
        <v>57</v>
      </c>
      <c r="P50" t="s">
        <v>101</v>
      </c>
      <c r="Q50" t="s">
        <v>74</v>
      </c>
      <c r="S50" t="s">
        <v>20</v>
      </c>
      <c r="T50" t="s">
        <v>60</v>
      </c>
      <c r="U50">
        <f t="shared" si="2"/>
        <v>1.2268433321064899E-8</v>
      </c>
    </row>
    <row r="51" spans="1:21">
      <c r="A51">
        <v>2040</v>
      </c>
      <c r="B51" t="s">
        <v>20</v>
      </c>
      <c r="D51" t="s">
        <v>4</v>
      </c>
      <c r="E51" t="s">
        <v>97</v>
      </c>
      <c r="F51">
        <v>0.88</v>
      </c>
      <c r="G51" t="s">
        <v>98</v>
      </c>
      <c r="H51">
        <v>235</v>
      </c>
      <c r="I51" t="s">
        <v>99</v>
      </c>
      <c r="J51">
        <v>53</v>
      </c>
      <c r="K51" t="s">
        <v>55</v>
      </c>
      <c r="L51">
        <v>1</v>
      </c>
      <c r="M51" t="s">
        <v>103</v>
      </c>
      <c r="O51" t="s">
        <v>57</v>
      </c>
      <c r="P51" t="s">
        <v>101</v>
      </c>
      <c r="Q51" t="s">
        <v>74</v>
      </c>
      <c r="S51" t="s">
        <v>20</v>
      </c>
      <c r="T51" t="s">
        <v>60</v>
      </c>
      <c r="U51">
        <f t="shared" si="2"/>
        <v>1.2268433321064899E-8</v>
      </c>
    </row>
    <row r="52" spans="1:21">
      <c r="A52">
        <v>2041</v>
      </c>
      <c r="B52" t="s">
        <v>20</v>
      </c>
      <c r="D52" t="s">
        <v>4</v>
      </c>
      <c r="E52" t="s">
        <v>97</v>
      </c>
      <c r="F52">
        <v>0.88</v>
      </c>
      <c r="G52" t="s">
        <v>98</v>
      </c>
      <c r="H52">
        <v>235</v>
      </c>
      <c r="I52" t="s">
        <v>99</v>
      </c>
      <c r="J52">
        <v>53</v>
      </c>
      <c r="K52" t="s">
        <v>55</v>
      </c>
      <c r="L52">
        <v>1</v>
      </c>
      <c r="M52" t="s">
        <v>103</v>
      </c>
      <c r="O52" t="s">
        <v>57</v>
      </c>
      <c r="P52" t="s">
        <v>101</v>
      </c>
      <c r="Q52" t="s">
        <v>74</v>
      </c>
      <c r="S52" t="s">
        <v>20</v>
      </c>
      <c r="T52" t="s">
        <v>60</v>
      </c>
      <c r="U52">
        <f t="shared" si="2"/>
        <v>1.2268433321064899E-8</v>
      </c>
    </row>
    <row r="53" spans="1:21">
      <c r="A53">
        <v>2042</v>
      </c>
      <c r="B53" t="s">
        <v>20</v>
      </c>
      <c r="D53" t="s">
        <v>4</v>
      </c>
      <c r="E53" t="s">
        <v>97</v>
      </c>
      <c r="F53">
        <v>0.88</v>
      </c>
      <c r="G53" t="s">
        <v>98</v>
      </c>
      <c r="H53">
        <v>235</v>
      </c>
      <c r="I53" t="s">
        <v>99</v>
      </c>
      <c r="J53">
        <v>52</v>
      </c>
      <c r="K53" t="s">
        <v>55</v>
      </c>
      <c r="L53">
        <v>1</v>
      </c>
      <c r="M53" t="s">
        <v>103</v>
      </c>
      <c r="O53" t="s">
        <v>57</v>
      </c>
      <c r="P53" t="s">
        <v>101</v>
      </c>
      <c r="Q53" t="s">
        <v>74</v>
      </c>
      <c r="S53" t="s">
        <v>20</v>
      </c>
      <c r="T53" t="s">
        <v>60</v>
      </c>
      <c r="U53">
        <f t="shared" si="2"/>
        <v>1.2268433321064899E-8</v>
      </c>
    </row>
    <row r="54" spans="1:21">
      <c r="A54">
        <v>2024</v>
      </c>
      <c r="B54" t="s">
        <v>20</v>
      </c>
      <c r="C54" t="s">
        <v>104</v>
      </c>
      <c r="D54" t="s">
        <v>4</v>
      </c>
      <c r="E54" t="s">
        <v>105</v>
      </c>
      <c r="F54">
        <v>1001</v>
      </c>
      <c r="G54" t="s">
        <v>98</v>
      </c>
      <c r="H54">
        <v>235</v>
      </c>
      <c r="I54" t="s">
        <v>99</v>
      </c>
      <c r="J54">
        <v>35</v>
      </c>
      <c r="K54" t="s">
        <v>55</v>
      </c>
      <c r="L54">
        <v>1</v>
      </c>
      <c r="M54" t="s">
        <v>106</v>
      </c>
      <c r="N54" s="38">
        <v>2.64E-3</v>
      </c>
      <c r="O54" t="s">
        <v>57</v>
      </c>
      <c r="P54" t="s">
        <v>101</v>
      </c>
      <c r="Q54" t="s">
        <v>74</v>
      </c>
      <c r="S54" t="s">
        <v>20</v>
      </c>
      <c r="T54" t="s">
        <v>60</v>
      </c>
      <c r="U54">
        <f>1/81.51/1000000</f>
        <v>1.2268433321064899E-8</v>
      </c>
    </row>
    <row r="55" spans="1:21">
      <c r="A55">
        <v>2025</v>
      </c>
      <c r="B55" t="s">
        <v>20</v>
      </c>
      <c r="C55" t="s">
        <v>104</v>
      </c>
      <c r="D55" t="s">
        <v>4</v>
      </c>
      <c r="E55" t="s">
        <v>105</v>
      </c>
      <c r="F55">
        <v>1.3</v>
      </c>
      <c r="G55" t="s">
        <v>98</v>
      </c>
      <c r="H55">
        <v>235</v>
      </c>
      <c r="I55" t="s">
        <v>99</v>
      </c>
      <c r="J55">
        <v>35</v>
      </c>
      <c r="K55" t="s">
        <v>55</v>
      </c>
      <c r="L55">
        <v>1</v>
      </c>
      <c r="M55" t="s">
        <v>106</v>
      </c>
      <c r="N55" s="38">
        <v>2.64E-3</v>
      </c>
      <c r="O55" t="s">
        <v>57</v>
      </c>
      <c r="P55" t="s">
        <v>101</v>
      </c>
      <c r="Q55" t="s">
        <v>74</v>
      </c>
      <c r="S55" t="s">
        <v>20</v>
      </c>
      <c r="T55" t="s">
        <v>60</v>
      </c>
      <c r="U55">
        <f>1/81.51/1000000</f>
        <v>1.2268433321064899E-8</v>
      </c>
    </row>
    <row r="56" spans="1:21">
      <c r="A56">
        <v>2022</v>
      </c>
      <c r="B56" t="s">
        <v>107</v>
      </c>
      <c r="D56" t="s">
        <v>13</v>
      </c>
      <c r="E56" t="s">
        <v>13</v>
      </c>
      <c r="F56">
        <v>1001</v>
      </c>
      <c r="G56" t="s">
        <v>44</v>
      </c>
      <c r="H56">
        <v>1</v>
      </c>
      <c r="I56" t="s">
        <v>45</v>
      </c>
      <c r="J56">
        <f>-1000000</f>
        <v>-1000000</v>
      </c>
      <c r="K56" t="s">
        <v>46</v>
      </c>
      <c r="L56">
        <v>1</v>
      </c>
      <c r="M56" t="s">
        <v>47</v>
      </c>
      <c r="P56" t="s">
        <v>107</v>
      </c>
      <c r="Q56" t="s">
        <v>49</v>
      </c>
      <c r="S56" t="s">
        <v>108</v>
      </c>
      <c r="T56" t="s">
        <v>50</v>
      </c>
      <c r="U56">
        <f>1/1000000</f>
        <v>9.9999999999999995E-7</v>
      </c>
    </row>
    <row r="57" spans="1:21">
      <c r="A57">
        <v>2022</v>
      </c>
      <c r="B57" t="s">
        <v>109</v>
      </c>
      <c r="C57" t="s">
        <v>102</v>
      </c>
      <c r="D57" t="s">
        <v>4</v>
      </c>
      <c r="E57" t="s">
        <v>97</v>
      </c>
      <c r="F57">
        <v>0.88</v>
      </c>
      <c r="G57" t="s">
        <v>98</v>
      </c>
      <c r="H57">
        <v>235</v>
      </c>
      <c r="I57" t="s">
        <v>99</v>
      </c>
      <c r="J57">
        <v>66</v>
      </c>
      <c r="K57" t="s">
        <v>55</v>
      </c>
      <c r="L57">
        <v>1</v>
      </c>
      <c r="M57" s="39" t="s">
        <v>110</v>
      </c>
      <c r="N57" s="37">
        <v>1.4E-2</v>
      </c>
      <c r="O57" t="s">
        <v>57</v>
      </c>
      <c r="P57" t="s">
        <v>101</v>
      </c>
      <c r="Q57" t="s">
        <v>74</v>
      </c>
      <c r="R57" t="s">
        <v>111</v>
      </c>
      <c r="S57" t="s">
        <v>109</v>
      </c>
      <c r="T57" t="s">
        <v>60</v>
      </c>
      <c r="U57">
        <f>1/81.51/1000000</f>
        <v>1.2268433321064899E-8</v>
      </c>
    </row>
    <row r="58" spans="1:21">
      <c r="A58">
        <v>2023</v>
      </c>
      <c r="B58" t="s">
        <v>109</v>
      </c>
      <c r="D58" t="s">
        <v>4</v>
      </c>
      <c r="E58" t="s">
        <v>97</v>
      </c>
      <c r="F58">
        <v>0.88</v>
      </c>
      <c r="G58" t="s">
        <v>98</v>
      </c>
      <c r="H58">
        <v>235</v>
      </c>
      <c r="I58" t="s">
        <v>99</v>
      </c>
      <c r="J58">
        <v>59</v>
      </c>
      <c r="K58" t="s">
        <v>55</v>
      </c>
      <c r="L58">
        <v>1</v>
      </c>
      <c r="M58" t="s">
        <v>112</v>
      </c>
      <c r="N58">
        <v>1.4E-2</v>
      </c>
      <c r="O58" t="s">
        <v>57</v>
      </c>
      <c r="P58" t="s">
        <v>101</v>
      </c>
      <c r="Q58" t="s">
        <v>74</v>
      </c>
      <c r="R58" t="s">
        <v>111</v>
      </c>
      <c r="S58" t="s">
        <v>109</v>
      </c>
      <c r="T58" t="s">
        <v>60</v>
      </c>
      <c r="U58">
        <f t="shared" ref="U58:U77" si="3">1/81.51/1000000</f>
        <v>1.2268433321064899E-8</v>
      </c>
    </row>
    <row r="59" spans="1:21">
      <c r="A59">
        <v>2024</v>
      </c>
      <c r="B59" t="s">
        <v>109</v>
      </c>
      <c r="D59" t="s">
        <v>4</v>
      </c>
      <c r="E59" t="s">
        <v>97</v>
      </c>
      <c r="F59">
        <v>0.88</v>
      </c>
      <c r="G59" t="s">
        <v>98</v>
      </c>
      <c r="H59">
        <v>235</v>
      </c>
      <c r="I59" t="s">
        <v>99</v>
      </c>
      <c r="J59">
        <v>59</v>
      </c>
      <c r="K59" t="s">
        <v>55</v>
      </c>
      <c r="L59">
        <v>1</v>
      </c>
      <c r="M59" t="s">
        <v>112</v>
      </c>
      <c r="N59">
        <v>1.4E-2</v>
      </c>
      <c r="O59" t="s">
        <v>57</v>
      </c>
      <c r="P59" t="s">
        <v>101</v>
      </c>
      <c r="Q59" t="s">
        <v>74</v>
      </c>
      <c r="R59" t="s">
        <v>111</v>
      </c>
      <c r="S59" t="s">
        <v>109</v>
      </c>
      <c r="T59" t="s">
        <v>60</v>
      </c>
      <c r="U59">
        <f t="shared" si="3"/>
        <v>1.2268433321064899E-8</v>
      </c>
    </row>
    <row r="60" spans="1:21">
      <c r="A60">
        <v>2025</v>
      </c>
      <c r="B60" t="s">
        <v>109</v>
      </c>
      <c r="D60" t="s">
        <v>4</v>
      </c>
      <c r="E60" t="s">
        <v>97</v>
      </c>
      <c r="F60">
        <v>0.88</v>
      </c>
      <c r="G60" t="s">
        <v>98</v>
      </c>
      <c r="H60">
        <v>235</v>
      </c>
      <c r="I60" t="s">
        <v>99</v>
      </c>
      <c r="J60">
        <v>58</v>
      </c>
      <c r="K60" t="s">
        <v>55</v>
      </c>
      <c r="L60">
        <v>1</v>
      </c>
      <c r="M60" s="39" t="s">
        <v>112</v>
      </c>
      <c r="N60">
        <v>1.4E-2</v>
      </c>
      <c r="O60" t="s">
        <v>57</v>
      </c>
      <c r="P60" t="s">
        <v>101</v>
      </c>
      <c r="Q60" t="s">
        <v>74</v>
      </c>
      <c r="R60" t="s">
        <v>111</v>
      </c>
      <c r="S60" t="s">
        <v>109</v>
      </c>
      <c r="T60" t="s">
        <v>60</v>
      </c>
      <c r="U60">
        <f t="shared" si="3"/>
        <v>1.2268433321064899E-8</v>
      </c>
    </row>
    <row r="61" spans="1:21">
      <c r="A61">
        <v>2026</v>
      </c>
      <c r="B61" t="s">
        <v>109</v>
      </c>
      <c r="D61" t="s">
        <v>4</v>
      </c>
      <c r="E61" t="s">
        <v>97</v>
      </c>
      <c r="F61">
        <v>0.88</v>
      </c>
      <c r="G61" t="s">
        <v>98</v>
      </c>
      <c r="H61">
        <v>235</v>
      </c>
      <c r="I61" t="s">
        <v>99</v>
      </c>
      <c r="J61">
        <v>58</v>
      </c>
      <c r="K61" t="s">
        <v>55</v>
      </c>
      <c r="L61">
        <v>1</v>
      </c>
      <c r="M61" s="39" t="s">
        <v>112</v>
      </c>
      <c r="N61">
        <v>1.4E-2</v>
      </c>
      <c r="O61" t="s">
        <v>57</v>
      </c>
      <c r="P61" t="s">
        <v>101</v>
      </c>
      <c r="Q61" t="s">
        <v>74</v>
      </c>
      <c r="R61" t="s">
        <v>111</v>
      </c>
      <c r="S61" t="s">
        <v>109</v>
      </c>
      <c r="T61" t="s">
        <v>60</v>
      </c>
      <c r="U61">
        <f t="shared" si="3"/>
        <v>1.2268433321064899E-8</v>
      </c>
    </row>
    <row r="62" spans="1:21">
      <c r="A62">
        <v>2027</v>
      </c>
      <c r="B62" t="s">
        <v>109</v>
      </c>
      <c r="D62" t="s">
        <v>4</v>
      </c>
      <c r="E62" t="s">
        <v>97</v>
      </c>
      <c r="F62">
        <v>0.88</v>
      </c>
      <c r="G62" t="s">
        <v>98</v>
      </c>
      <c r="H62">
        <v>235</v>
      </c>
      <c r="I62" t="s">
        <v>99</v>
      </c>
      <c r="J62">
        <v>57</v>
      </c>
      <c r="K62" t="s">
        <v>55</v>
      </c>
      <c r="L62">
        <v>1</v>
      </c>
      <c r="M62" t="s">
        <v>112</v>
      </c>
      <c r="N62">
        <v>1.4E-2</v>
      </c>
      <c r="O62" t="s">
        <v>57</v>
      </c>
      <c r="P62" t="s">
        <v>101</v>
      </c>
      <c r="Q62" t="s">
        <v>74</v>
      </c>
      <c r="R62" t="s">
        <v>111</v>
      </c>
      <c r="S62" t="s">
        <v>109</v>
      </c>
      <c r="T62" t="s">
        <v>60</v>
      </c>
      <c r="U62">
        <f t="shared" si="3"/>
        <v>1.2268433321064899E-8</v>
      </c>
    </row>
    <row r="63" spans="1:21">
      <c r="A63">
        <v>2028</v>
      </c>
      <c r="B63" t="s">
        <v>109</v>
      </c>
      <c r="D63" t="s">
        <v>4</v>
      </c>
      <c r="E63" t="s">
        <v>97</v>
      </c>
      <c r="F63">
        <v>0.88</v>
      </c>
      <c r="G63" t="s">
        <v>98</v>
      </c>
      <c r="H63">
        <v>235</v>
      </c>
      <c r="I63" t="s">
        <v>99</v>
      </c>
      <c r="J63">
        <v>57</v>
      </c>
      <c r="K63" t="s">
        <v>55</v>
      </c>
      <c r="L63">
        <v>1</v>
      </c>
      <c r="M63" t="s">
        <v>112</v>
      </c>
      <c r="N63">
        <v>1.4E-2</v>
      </c>
      <c r="O63" t="s">
        <v>57</v>
      </c>
      <c r="P63" t="s">
        <v>101</v>
      </c>
      <c r="Q63" t="s">
        <v>74</v>
      </c>
      <c r="R63" t="s">
        <v>111</v>
      </c>
      <c r="S63" t="s">
        <v>109</v>
      </c>
      <c r="T63" t="s">
        <v>60</v>
      </c>
      <c r="U63">
        <f t="shared" si="3"/>
        <v>1.2268433321064899E-8</v>
      </c>
    </row>
    <row r="64" spans="1:21">
      <c r="A64">
        <v>2029</v>
      </c>
      <c r="B64" t="s">
        <v>109</v>
      </c>
      <c r="D64" t="s">
        <v>4</v>
      </c>
      <c r="E64" t="s">
        <v>97</v>
      </c>
      <c r="F64">
        <v>0.88</v>
      </c>
      <c r="G64" t="s">
        <v>98</v>
      </c>
      <c r="H64">
        <v>235</v>
      </c>
      <c r="I64" t="s">
        <v>99</v>
      </c>
      <c r="J64">
        <v>56</v>
      </c>
      <c r="K64" t="s">
        <v>55</v>
      </c>
      <c r="L64">
        <v>1</v>
      </c>
      <c r="M64" t="s">
        <v>112</v>
      </c>
      <c r="N64">
        <v>1.4E-2</v>
      </c>
      <c r="O64" t="s">
        <v>57</v>
      </c>
      <c r="P64" t="s">
        <v>101</v>
      </c>
      <c r="Q64" t="s">
        <v>74</v>
      </c>
      <c r="R64" t="s">
        <v>111</v>
      </c>
      <c r="S64" t="s">
        <v>109</v>
      </c>
      <c r="T64" t="s">
        <v>60</v>
      </c>
      <c r="U64">
        <f t="shared" si="3"/>
        <v>1.2268433321064899E-8</v>
      </c>
    </row>
    <row r="65" spans="1:21">
      <c r="A65">
        <v>2030</v>
      </c>
      <c r="B65" t="s">
        <v>109</v>
      </c>
      <c r="D65" t="s">
        <v>4</v>
      </c>
      <c r="E65" t="s">
        <v>97</v>
      </c>
      <c r="F65">
        <v>0.88</v>
      </c>
      <c r="G65" t="s">
        <v>98</v>
      </c>
      <c r="H65">
        <v>235</v>
      </c>
      <c r="I65" t="s">
        <v>99</v>
      </c>
      <c r="J65">
        <v>56</v>
      </c>
      <c r="K65" t="s">
        <v>55</v>
      </c>
      <c r="L65">
        <v>1</v>
      </c>
      <c r="M65" t="s">
        <v>112</v>
      </c>
      <c r="N65">
        <v>1.4E-2</v>
      </c>
      <c r="O65" t="s">
        <v>57</v>
      </c>
      <c r="P65" t="s">
        <v>101</v>
      </c>
      <c r="Q65" t="s">
        <v>74</v>
      </c>
      <c r="R65" t="s">
        <v>111</v>
      </c>
      <c r="S65" t="s">
        <v>109</v>
      </c>
      <c r="T65" t="s">
        <v>60</v>
      </c>
      <c r="U65">
        <f t="shared" si="3"/>
        <v>1.2268433321064899E-8</v>
      </c>
    </row>
    <row r="66" spans="1:21">
      <c r="A66">
        <v>2031</v>
      </c>
      <c r="B66" t="s">
        <v>109</v>
      </c>
      <c r="D66" t="s">
        <v>4</v>
      </c>
      <c r="E66" t="s">
        <v>97</v>
      </c>
      <c r="F66">
        <v>0.88</v>
      </c>
      <c r="G66" t="s">
        <v>98</v>
      </c>
      <c r="H66">
        <v>235</v>
      </c>
      <c r="I66" t="s">
        <v>99</v>
      </c>
      <c r="J66">
        <v>55</v>
      </c>
      <c r="K66" t="s">
        <v>55</v>
      </c>
      <c r="L66">
        <v>1</v>
      </c>
      <c r="M66" t="s">
        <v>112</v>
      </c>
      <c r="N66">
        <v>1.4E-2</v>
      </c>
      <c r="O66" t="s">
        <v>57</v>
      </c>
      <c r="P66" t="s">
        <v>101</v>
      </c>
      <c r="Q66" t="s">
        <v>74</v>
      </c>
      <c r="R66" t="s">
        <v>111</v>
      </c>
      <c r="S66" t="s">
        <v>109</v>
      </c>
      <c r="T66" t="s">
        <v>60</v>
      </c>
      <c r="U66">
        <f t="shared" si="3"/>
        <v>1.2268433321064899E-8</v>
      </c>
    </row>
    <row r="67" spans="1:21">
      <c r="A67">
        <v>2032</v>
      </c>
      <c r="B67" t="s">
        <v>109</v>
      </c>
      <c r="D67" t="s">
        <v>4</v>
      </c>
      <c r="E67" t="s">
        <v>97</v>
      </c>
      <c r="F67">
        <v>0.88</v>
      </c>
      <c r="G67" t="s">
        <v>98</v>
      </c>
      <c r="H67">
        <v>235</v>
      </c>
      <c r="I67" t="s">
        <v>99</v>
      </c>
      <c r="J67">
        <v>55</v>
      </c>
      <c r="K67" t="s">
        <v>55</v>
      </c>
      <c r="L67">
        <v>1</v>
      </c>
      <c r="M67" t="s">
        <v>112</v>
      </c>
      <c r="N67">
        <v>1.4E-2</v>
      </c>
      <c r="O67" t="s">
        <v>57</v>
      </c>
      <c r="P67" t="s">
        <v>101</v>
      </c>
      <c r="Q67" t="s">
        <v>74</v>
      </c>
      <c r="R67" t="s">
        <v>111</v>
      </c>
      <c r="S67" t="s">
        <v>109</v>
      </c>
      <c r="T67" t="s">
        <v>60</v>
      </c>
      <c r="U67">
        <f t="shared" si="3"/>
        <v>1.2268433321064899E-8</v>
      </c>
    </row>
    <row r="68" spans="1:21">
      <c r="A68">
        <v>2033</v>
      </c>
      <c r="B68" t="s">
        <v>109</v>
      </c>
      <c r="D68" t="s">
        <v>4</v>
      </c>
      <c r="E68" t="s">
        <v>97</v>
      </c>
      <c r="F68">
        <v>0.88</v>
      </c>
      <c r="G68" t="s">
        <v>98</v>
      </c>
      <c r="H68">
        <v>235</v>
      </c>
      <c r="I68" t="s">
        <v>99</v>
      </c>
      <c r="J68">
        <v>55</v>
      </c>
      <c r="K68" t="s">
        <v>55</v>
      </c>
      <c r="L68">
        <v>1</v>
      </c>
      <c r="M68" t="s">
        <v>112</v>
      </c>
      <c r="N68">
        <v>1.4E-2</v>
      </c>
      <c r="O68" t="s">
        <v>57</v>
      </c>
      <c r="P68" t="s">
        <v>101</v>
      </c>
      <c r="Q68" t="s">
        <v>74</v>
      </c>
      <c r="R68" t="s">
        <v>111</v>
      </c>
      <c r="S68" t="s">
        <v>109</v>
      </c>
      <c r="T68" t="s">
        <v>60</v>
      </c>
      <c r="U68">
        <f t="shared" si="3"/>
        <v>1.2268433321064899E-8</v>
      </c>
    </row>
    <row r="69" spans="1:21">
      <c r="A69">
        <v>2034</v>
      </c>
      <c r="B69" t="s">
        <v>109</v>
      </c>
      <c r="D69" t="s">
        <v>4</v>
      </c>
      <c r="E69" t="s">
        <v>97</v>
      </c>
      <c r="F69">
        <v>0.88</v>
      </c>
      <c r="G69" t="s">
        <v>98</v>
      </c>
      <c r="H69">
        <v>235</v>
      </c>
      <c r="I69" t="s">
        <v>99</v>
      </c>
      <c r="J69">
        <v>54</v>
      </c>
      <c r="K69" t="s">
        <v>55</v>
      </c>
      <c r="L69">
        <v>1</v>
      </c>
      <c r="M69" t="s">
        <v>112</v>
      </c>
      <c r="N69">
        <v>1.4E-2</v>
      </c>
      <c r="O69" t="s">
        <v>57</v>
      </c>
      <c r="P69" t="s">
        <v>101</v>
      </c>
      <c r="Q69" t="s">
        <v>74</v>
      </c>
      <c r="R69" t="s">
        <v>111</v>
      </c>
      <c r="S69" t="s">
        <v>109</v>
      </c>
      <c r="T69" t="s">
        <v>60</v>
      </c>
      <c r="U69">
        <f t="shared" si="3"/>
        <v>1.2268433321064899E-8</v>
      </c>
    </row>
    <row r="70" spans="1:21">
      <c r="A70">
        <v>2035</v>
      </c>
      <c r="B70" t="s">
        <v>109</v>
      </c>
      <c r="D70" t="s">
        <v>4</v>
      </c>
      <c r="E70" t="s">
        <v>97</v>
      </c>
      <c r="F70">
        <v>0.88</v>
      </c>
      <c r="G70" t="s">
        <v>98</v>
      </c>
      <c r="H70">
        <v>235</v>
      </c>
      <c r="I70" t="s">
        <v>99</v>
      </c>
      <c r="J70">
        <v>54</v>
      </c>
      <c r="K70" t="s">
        <v>55</v>
      </c>
      <c r="L70">
        <v>1</v>
      </c>
      <c r="M70" t="s">
        <v>112</v>
      </c>
      <c r="N70">
        <v>1.4E-2</v>
      </c>
      <c r="O70" t="s">
        <v>57</v>
      </c>
      <c r="P70" t="s">
        <v>101</v>
      </c>
      <c r="Q70" t="s">
        <v>74</v>
      </c>
      <c r="R70" t="s">
        <v>111</v>
      </c>
      <c r="S70" t="s">
        <v>109</v>
      </c>
      <c r="T70" t="s">
        <v>60</v>
      </c>
      <c r="U70">
        <f t="shared" si="3"/>
        <v>1.2268433321064899E-8</v>
      </c>
    </row>
    <row r="71" spans="1:21">
      <c r="A71">
        <v>2036</v>
      </c>
      <c r="B71" t="s">
        <v>109</v>
      </c>
      <c r="D71" t="s">
        <v>4</v>
      </c>
      <c r="E71" t="s">
        <v>97</v>
      </c>
      <c r="F71">
        <v>0.88</v>
      </c>
      <c r="G71" t="s">
        <v>98</v>
      </c>
      <c r="H71">
        <v>235</v>
      </c>
      <c r="I71" t="s">
        <v>99</v>
      </c>
      <c r="J71">
        <v>54</v>
      </c>
      <c r="K71" t="s">
        <v>55</v>
      </c>
      <c r="L71">
        <v>1</v>
      </c>
      <c r="M71" t="s">
        <v>112</v>
      </c>
      <c r="N71">
        <v>1.4E-2</v>
      </c>
      <c r="O71" t="s">
        <v>57</v>
      </c>
      <c r="P71" t="s">
        <v>101</v>
      </c>
      <c r="Q71" t="s">
        <v>74</v>
      </c>
      <c r="R71" t="s">
        <v>111</v>
      </c>
      <c r="S71" t="s">
        <v>109</v>
      </c>
      <c r="T71" t="s">
        <v>60</v>
      </c>
      <c r="U71">
        <f t="shared" si="3"/>
        <v>1.2268433321064899E-8</v>
      </c>
    </row>
    <row r="72" spans="1:21">
      <c r="A72">
        <v>2037</v>
      </c>
      <c r="B72" t="s">
        <v>109</v>
      </c>
      <c r="D72" t="s">
        <v>4</v>
      </c>
      <c r="E72" t="s">
        <v>97</v>
      </c>
      <c r="F72">
        <v>0.88</v>
      </c>
      <c r="G72" t="s">
        <v>98</v>
      </c>
      <c r="H72">
        <v>235</v>
      </c>
      <c r="I72" t="s">
        <v>99</v>
      </c>
      <c r="J72">
        <v>54</v>
      </c>
      <c r="K72" t="s">
        <v>55</v>
      </c>
      <c r="L72">
        <v>1</v>
      </c>
      <c r="M72" t="s">
        <v>112</v>
      </c>
      <c r="N72">
        <v>1.4E-2</v>
      </c>
      <c r="O72" t="s">
        <v>57</v>
      </c>
      <c r="P72" t="s">
        <v>101</v>
      </c>
      <c r="Q72" t="s">
        <v>74</v>
      </c>
      <c r="R72" t="s">
        <v>111</v>
      </c>
      <c r="S72" t="s">
        <v>109</v>
      </c>
      <c r="T72" t="s">
        <v>60</v>
      </c>
      <c r="U72">
        <f t="shared" si="3"/>
        <v>1.2268433321064899E-8</v>
      </c>
    </row>
    <row r="73" spans="1:21">
      <c r="A73">
        <v>2038</v>
      </c>
      <c r="B73" t="s">
        <v>109</v>
      </c>
      <c r="D73" t="s">
        <v>4</v>
      </c>
      <c r="E73" t="s">
        <v>97</v>
      </c>
      <c r="F73">
        <v>0.88</v>
      </c>
      <c r="G73" t="s">
        <v>98</v>
      </c>
      <c r="H73">
        <v>235</v>
      </c>
      <c r="I73" t="s">
        <v>99</v>
      </c>
      <c r="J73">
        <v>53</v>
      </c>
      <c r="K73" t="s">
        <v>55</v>
      </c>
      <c r="L73">
        <v>1</v>
      </c>
      <c r="M73" t="s">
        <v>112</v>
      </c>
      <c r="N73">
        <v>1.4E-2</v>
      </c>
      <c r="O73" t="s">
        <v>57</v>
      </c>
      <c r="P73" t="s">
        <v>101</v>
      </c>
      <c r="Q73" t="s">
        <v>74</v>
      </c>
      <c r="R73" t="s">
        <v>111</v>
      </c>
      <c r="S73" t="s">
        <v>109</v>
      </c>
      <c r="T73" t="s">
        <v>60</v>
      </c>
      <c r="U73">
        <f t="shared" si="3"/>
        <v>1.2268433321064899E-8</v>
      </c>
    </row>
    <row r="74" spans="1:21">
      <c r="A74">
        <v>2039</v>
      </c>
      <c r="B74" t="s">
        <v>109</v>
      </c>
      <c r="D74" t="s">
        <v>4</v>
      </c>
      <c r="E74" t="s">
        <v>97</v>
      </c>
      <c r="F74">
        <v>0.88</v>
      </c>
      <c r="G74" t="s">
        <v>98</v>
      </c>
      <c r="H74">
        <v>235</v>
      </c>
      <c r="I74" t="s">
        <v>99</v>
      </c>
      <c r="J74">
        <v>53</v>
      </c>
      <c r="K74" t="s">
        <v>55</v>
      </c>
      <c r="L74">
        <v>1</v>
      </c>
      <c r="M74" t="s">
        <v>112</v>
      </c>
      <c r="N74">
        <v>1.4E-2</v>
      </c>
      <c r="O74" t="s">
        <v>57</v>
      </c>
      <c r="P74" t="s">
        <v>101</v>
      </c>
      <c r="Q74" t="s">
        <v>74</v>
      </c>
      <c r="R74" t="s">
        <v>111</v>
      </c>
      <c r="S74" t="s">
        <v>109</v>
      </c>
      <c r="T74" t="s">
        <v>60</v>
      </c>
      <c r="U74">
        <f t="shared" si="3"/>
        <v>1.2268433321064899E-8</v>
      </c>
    </row>
    <row r="75" spans="1:21">
      <c r="A75">
        <v>2040</v>
      </c>
      <c r="B75" t="s">
        <v>109</v>
      </c>
      <c r="D75" t="s">
        <v>4</v>
      </c>
      <c r="E75" t="s">
        <v>97</v>
      </c>
      <c r="F75">
        <v>0.88</v>
      </c>
      <c r="G75" t="s">
        <v>98</v>
      </c>
      <c r="H75">
        <v>235</v>
      </c>
      <c r="I75" t="s">
        <v>99</v>
      </c>
      <c r="J75">
        <v>53</v>
      </c>
      <c r="K75" t="s">
        <v>55</v>
      </c>
      <c r="L75">
        <v>1</v>
      </c>
      <c r="M75" t="s">
        <v>112</v>
      </c>
      <c r="N75">
        <v>1.4E-2</v>
      </c>
      <c r="O75" t="s">
        <v>57</v>
      </c>
      <c r="P75" t="s">
        <v>101</v>
      </c>
      <c r="Q75" t="s">
        <v>74</v>
      </c>
      <c r="R75" t="s">
        <v>111</v>
      </c>
      <c r="S75" t="s">
        <v>109</v>
      </c>
      <c r="T75" t="s">
        <v>60</v>
      </c>
      <c r="U75">
        <f t="shared" si="3"/>
        <v>1.2268433321064899E-8</v>
      </c>
    </row>
    <row r="76" spans="1:21">
      <c r="A76">
        <v>2041</v>
      </c>
      <c r="B76" t="s">
        <v>109</v>
      </c>
      <c r="D76" t="s">
        <v>4</v>
      </c>
      <c r="E76" t="s">
        <v>97</v>
      </c>
      <c r="F76">
        <v>0.88</v>
      </c>
      <c r="G76" t="s">
        <v>98</v>
      </c>
      <c r="H76">
        <v>235</v>
      </c>
      <c r="I76" t="s">
        <v>99</v>
      </c>
      <c r="J76">
        <v>53</v>
      </c>
      <c r="K76" t="s">
        <v>55</v>
      </c>
      <c r="L76">
        <v>1</v>
      </c>
      <c r="M76" t="s">
        <v>112</v>
      </c>
      <c r="N76">
        <v>1.4E-2</v>
      </c>
      <c r="O76" t="s">
        <v>57</v>
      </c>
      <c r="P76" t="s">
        <v>101</v>
      </c>
      <c r="Q76" t="s">
        <v>74</v>
      </c>
      <c r="R76" t="s">
        <v>111</v>
      </c>
      <c r="S76" t="s">
        <v>109</v>
      </c>
      <c r="T76" t="s">
        <v>60</v>
      </c>
      <c r="U76">
        <f t="shared" si="3"/>
        <v>1.2268433321064899E-8</v>
      </c>
    </row>
    <row r="77" spans="1:21">
      <c r="A77">
        <v>2042</v>
      </c>
      <c r="B77" t="s">
        <v>109</v>
      </c>
      <c r="D77" t="s">
        <v>4</v>
      </c>
      <c r="E77" t="s">
        <v>97</v>
      </c>
      <c r="F77">
        <v>0.88</v>
      </c>
      <c r="G77" t="s">
        <v>98</v>
      </c>
      <c r="H77">
        <v>235</v>
      </c>
      <c r="I77" t="s">
        <v>99</v>
      </c>
      <c r="J77">
        <v>52</v>
      </c>
      <c r="K77" t="s">
        <v>55</v>
      </c>
      <c r="L77">
        <v>1</v>
      </c>
      <c r="M77" t="s">
        <v>112</v>
      </c>
      <c r="N77">
        <v>1.4E-2</v>
      </c>
      <c r="O77" t="s">
        <v>57</v>
      </c>
      <c r="P77" t="s">
        <v>101</v>
      </c>
      <c r="Q77" t="s">
        <v>74</v>
      </c>
      <c r="R77" t="s">
        <v>111</v>
      </c>
      <c r="S77" t="s">
        <v>109</v>
      </c>
      <c r="T77" t="s">
        <v>60</v>
      </c>
      <c r="U77">
        <f t="shared" si="3"/>
        <v>1.2268433321064899E-8</v>
      </c>
    </row>
    <row r="78" spans="1:21">
      <c r="A78">
        <v>2024</v>
      </c>
      <c r="B78" t="s">
        <v>109</v>
      </c>
      <c r="C78" t="s">
        <v>104</v>
      </c>
      <c r="D78" t="s">
        <v>4</v>
      </c>
      <c r="E78" t="s">
        <v>105</v>
      </c>
      <c r="F78">
        <v>1001</v>
      </c>
      <c r="G78" t="s">
        <v>98</v>
      </c>
      <c r="H78">
        <v>235</v>
      </c>
      <c r="I78" t="s">
        <v>99</v>
      </c>
      <c r="J78">
        <v>35</v>
      </c>
      <c r="K78" t="s">
        <v>55</v>
      </c>
      <c r="L78">
        <v>1</v>
      </c>
      <c r="M78" t="s">
        <v>113</v>
      </c>
      <c r="N78" s="37">
        <v>1.6639999999999999E-2</v>
      </c>
      <c r="O78" t="s">
        <v>57</v>
      </c>
      <c r="P78" t="s">
        <v>101</v>
      </c>
      <c r="Q78" t="s">
        <v>74</v>
      </c>
      <c r="R78" t="s">
        <v>111</v>
      </c>
      <c r="S78" t="s">
        <v>109</v>
      </c>
      <c r="T78" t="s">
        <v>60</v>
      </c>
      <c r="U78">
        <f>1/81.51/1000000</f>
        <v>1.2268433321064899E-8</v>
      </c>
    </row>
    <row r="79" spans="1:21">
      <c r="A79">
        <v>2025</v>
      </c>
      <c r="B79" t="s">
        <v>109</v>
      </c>
      <c r="C79" t="s">
        <v>104</v>
      </c>
      <c r="D79" t="s">
        <v>4</v>
      </c>
      <c r="E79" t="s">
        <v>105</v>
      </c>
      <c r="F79">
        <v>1.3</v>
      </c>
      <c r="G79" t="s">
        <v>98</v>
      </c>
      <c r="H79">
        <v>235</v>
      </c>
      <c r="I79" t="s">
        <v>99</v>
      </c>
      <c r="J79">
        <v>35</v>
      </c>
      <c r="K79" t="s">
        <v>55</v>
      </c>
      <c r="L79">
        <v>1</v>
      </c>
      <c r="M79" t="s">
        <v>113</v>
      </c>
      <c r="N79" s="37">
        <v>1.6639999999999999E-2</v>
      </c>
      <c r="O79" t="s">
        <v>57</v>
      </c>
      <c r="P79" t="s">
        <v>101</v>
      </c>
      <c r="Q79" t="s">
        <v>74</v>
      </c>
      <c r="R79" t="s">
        <v>111</v>
      </c>
      <c r="S79" t="s">
        <v>109</v>
      </c>
      <c r="T79" t="s">
        <v>60</v>
      </c>
      <c r="U79">
        <f>1/81.51/1000000</f>
        <v>1.2268433321064899E-8</v>
      </c>
    </row>
    <row r="80" spans="1:21">
      <c r="A80">
        <v>2022</v>
      </c>
      <c r="B80" t="s">
        <v>114</v>
      </c>
      <c r="D80" t="s">
        <v>13</v>
      </c>
      <c r="E80" t="s">
        <v>13</v>
      </c>
      <c r="F80">
        <v>1001</v>
      </c>
      <c r="G80" t="s">
        <v>44</v>
      </c>
      <c r="H80">
        <v>1</v>
      </c>
      <c r="I80" t="s">
        <v>45</v>
      </c>
      <c r="J80">
        <f>-1000000</f>
        <v>-1000000</v>
      </c>
      <c r="K80" t="s">
        <v>46</v>
      </c>
      <c r="L80">
        <v>1</v>
      </c>
      <c r="M80" t="s">
        <v>47</v>
      </c>
      <c r="P80" t="s">
        <v>114</v>
      </c>
      <c r="Q80" t="s">
        <v>49</v>
      </c>
      <c r="S80" t="s">
        <v>108</v>
      </c>
      <c r="T80" t="s">
        <v>50</v>
      </c>
      <c r="U80">
        <f>1/1000000</f>
        <v>9.9999999999999995E-7</v>
      </c>
    </row>
    <row r="81" spans="1:21">
      <c r="A81">
        <v>2022</v>
      </c>
      <c r="B81" t="s">
        <v>115</v>
      </c>
      <c r="D81" t="s">
        <v>13</v>
      </c>
      <c r="E81" t="s">
        <v>13</v>
      </c>
      <c r="F81">
        <v>1001</v>
      </c>
      <c r="G81" t="s">
        <v>44</v>
      </c>
      <c r="H81">
        <v>1</v>
      </c>
      <c r="I81" t="s">
        <v>45</v>
      </c>
      <c r="J81">
        <f>-1000000</f>
        <v>-1000000</v>
      </c>
      <c r="K81" t="s">
        <v>46</v>
      </c>
      <c r="L81">
        <v>1</v>
      </c>
      <c r="M81" t="s">
        <v>47</v>
      </c>
      <c r="P81" t="s">
        <v>115</v>
      </c>
      <c r="Q81" t="s">
        <v>49</v>
      </c>
      <c r="S81" t="s">
        <v>115</v>
      </c>
      <c r="T81" t="s">
        <v>50</v>
      </c>
      <c r="U81">
        <f>1/1000000</f>
        <v>9.9999999999999995E-7</v>
      </c>
    </row>
    <row r="82" spans="1:21">
      <c r="A82">
        <v>2022</v>
      </c>
      <c r="B82" t="s">
        <v>116</v>
      </c>
      <c r="D82" t="s">
        <v>13</v>
      </c>
      <c r="E82" t="s">
        <v>13</v>
      </c>
      <c r="F82">
        <v>1001</v>
      </c>
      <c r="G82" t="s">
        <v>44</v>
      </c>
      <c r="H82">
        <v>1</v>
      </c>
      <c r="I82" t="s">
        <v>45</v>
      </c>
      <c r="J82">
        <f>-1000000</f>
        <v>-1000000</v>
      </c>
      <c r="K82" t="s">
        <v>46</v>
      </c>
      <c r="L82">
        <v>1</v>
      </c>
      <c r="M82" t="s">
        <v>47</v>
      </c>
      <c r="P82" t="s">
        <v>116</v>
      </c>
      <c r="Q82" t="s">
        <v>49</v>
      </c>
      <c r="S82" t="s">
        <v>116</v>
      </c>
      <c r="T82" t="s">
        <v>50</v>
      </c>
      <c r="U82">
        <f>1/1000000</f>
        <v>9.9999999999999995E-7</v>
      </c>
    </row>
    <row r="83" spans="1:21">
      <c r="A83">
        <v>2022</v>
      </c>
      <c r="B83" t="s">
        <v>117</v>
      </c>
      <c r="C83" t="s">
        <v>118</v>
      </c>
      <c r="D83" t="s">
        <v>9</v>
      </c>
      <c r="E83" t="s">
        <v>119</v>
      </c>
      <c r="F83">
        <v>51.2</v>
      </c>
      <c r="G83" t="s">
        <v>77</v>
      </c>
      <c r="H83">
        <v>865.1</v>
      </c>
      <c r="I83" t="s">
        <v>78</v>
      </c>
      <c r="J83">
        <v>99</v>
      </c>
      <c r="K83" t="s">
        <v>55</v>
      </c>
      <c r="L83">
        <v>1.9</v>
      </c>
      <c r="M83" t="s">
        <v>120</v>
      </c>
      <c r="N83" s="40">
        <v>8.3300000000000006E-3</v>
      </c>
      <c r="O83" t="s">
        <v>57</v>
      </c>
      <c r="P83" t="s">
        <v>121</v>
      </c>
      <c r="Q83" t="s">
        <v>66</v>
      </c>
      <c r="S83" t="s">
        <v>122</v>
      </c>
      <c r="T83" t="s">
        <v>123</v>
      </c>
      <c r="U83">
        <f t="shared" ref="U83:U86" si="4">1/120/1000000</f>
        <v>8.3333333333333335E-9</v>
      </c>
    </row>
    <row r="84" spans="1:21">
      <c r="A84">
        <v>2022</v>
      </c>
      <c r="B84" t="s">
        <v>117</v>
      </c>
      <c r="C84" t="s">
        <v>124</v>
      </c>
      <c r="D84" t="s">
        <v>9</v>
      </c>
      <c r="E84" t="s">
        <v>125</v>
      </c>
      <c r="F84">
        <v>86</v>
      </c>
      <c r="G84" t="s">
        <v>126</v>
      </c>
      <c r="H84">
        <v>2066.4</v>
      </c>
      <c r="I84" t="s">
        <v>127</v>
      </c>
      <c r="J84">
        <v>164.46</v>
      </c>
      <c r="K84" t="s">
        <v>55</v>
      </c>
      <c r="L84">
        <v>1.9</v>
      </c>
      <c r="P84" t="s">
        <v>128</v>
      </c>
      <c r="Q84" t="s">
        <v>66</v>
      </c>
      <c r="S84" t="s">
        <v>129</v>
      </c>
      <c r="T84" t="s">
        <v>123</v>
      </c>
      <c r="U84">
        <f t="shared" si="4"/>
        <v>8.3333333333333335E-9</v>
      </c>
    </row>
    <row r="85" spans="1:21">
      <c r="A85">
        <v>2022</v>
      </c>
      <c r="B85" t="s">
        <v>130</v>
      </c>
      <c r="C85" t="s">
        <v>124</v>
      </c>
      <c r="D85" t="s">
        <v>9</v>
      </c>
      <c r="E85" t="s">
        <v>125</v>
      </c>
      <c r="F85">
        <v>137</v>
      </c>
      <c r="G85" t="s">
        <v>126</v>
      </c>
      <c r="H85">
        <v>2066.4</v>
      </c>
      <c r="I85" t="s">
        <v>127</v>
      </c>
      <c r="J85">
        <v>10.51</v>
      </c>
      <c r="K85" t="s">
        <v>55</v>
      </c>
      <c r="L85">
        <v>1.9</v>
      </c>
      <c r="M85" t="s">
        <v>120</v>
      </c>
      <c r="N85">
        <v>2.5000000000000001E-2</v>
      </c>
      <c r="O85" t="s">
        <v>57</v>
      </c>
      <c r="P85" t="s">
        <v>131</v>
      </c>
      <c r="Q85" t="s">
        <v>66</v>
      </c>
      <c r="S85" t="s">
        <v>132</v>
      </c>
      <c r="T85" t="s">
        <v>123</v>
      </c>
      <c r="U85">
        <f t="shared" si="4"/>
        <v>8.3333333333333335E-9</v>
      </c>
    </row>
    <row r="86" spans="1:21">
      <c r="A86">
        <v>2039</v>
      </c>
      <c r="B86" t="s">
        <v>133</v>
      </c>
      <c r="C86" t="s">
        <v>118</v>
      </c>
      <c r="D86" t="s">
        <v>9</v>
      </c>
      <c r="E86" t="s">
        <v>83</v>
      </c>
      <c r="F86">
        <v>51.2</v>
      </c>
      <c r="G86" t="s">
        <v>77</v>
      </c>
      <c r="H86">
        <v>865.1</v>
      </c>
      <c r="I86" t="s">
        <v>78</v>
      </c>
      <c r="J86">
        <v>-353</v>
      </c>
      <c r="K86" t="s">
        <v>55</v>
      </c>
      <c r="L86">
        <v>1.9</v>
      </c>
      <c r="M86" t="s">
        <v>120</v>
      </c>
      <c r="N86" s="40">
        <v>2.5000000000000001E-2</v>
      </c>
      <c r="O86" t="s">
        <v>57</v>
      </c>
      <c r="P86" t="s">
        <v>134</v>
      </c>
      <c r="Q86" t="s">
        <v>66</v>
      </c>
      <c r="S86" t="s">
        <v>135</v>
      </c>
      <c r="T86" t="s">
        <v>123</v>
      </c>
      <c r="U86">
        <f t="shared" si="4"/>
        <v>8.3333333333333335E-9</v>
      </c>
    </row>
    <row r="87" spans="1:21">
      <c r="A87">
        <v>2039</v>
      </c>
      <c r="B87" t="s">
        <v>133</v>
      </c>
      <c r="C87" t="s">
        <v>118</v>
      </c>
      <c r="D87" t="s">
        <v>9</v>
      </c>
      <c r="E87" t="s">
        <v>86</v>
      </c>
      <c r="F87">
        <v>51.2</v>
      </c>
      <c r="G87" t="s">
        <v>77</v>
      </c>
      <c r="H87">
        <v>865.1</v>
      </c>
      <c r="I87" t="s">
        <v>78</v>
      </c>
      <c r="J87">
        <v>-353</v>
      </c>
      <c r="K87" t="s">
        <v>55</v>
      </c>
      <c r="L87">
        <v>1.9</v>
      </c>
      <c r="M87" t="s">
        <v>120</v>
      </c>
      <c r="N87" s="40">
        <v>2.5000000000000001E-2</v>
      </c>
      <c r="O87" t="s">
        <v>57</v>
      </c>
      <c r="P87" t="s">
        <v>134</v>
      </c>
      <c r="Q87" t="s">
        <v>66</v>
      </c>
      <c r="S87" t="s">
        <v>135</v>
      </c>
      <c r="T87" t="s">
        <v>123</v>
      </c>
      <c r="U87">
        <f t="shared" ref="U87" si="5">1/120/1000000</f>
        <v>8.3333333333333335E-9</v>
      </c>
    </row>
    <row r="88" spans="1:21">
      <c r="A88">
        <v>2022</v>
      </c>
      <c r="B88" t="s">
        <v>136</v>
      </c>
      <c r="D88" t="s">
        <v>7</v>
      </c>
      <c r="E88" t="s">
        <v>125</v>
      </c>
      <c r="F88">
        <v>18</v>
      </c>
      <c r="G88" t="s">
        <v>126</v>
      </c>
      <c r="H88">
        <v>3600</v>
      </c>
      <c r="I88" t="s">
        <v>127</v>
      </c>
      <c r="J88">
        <v>0</v>
      </c>
      <c r="K88" t="s">
        <v>55</v>
      </c>
      <c r="L88">
        <v>5</v>
      </c>
      <c r="M88" t="s">
        <v>137</v>
      </c>
      <c r="N88">
        <v>5.0000000000000001E-3</v>
      </c>
      <c r="O88" t="s">
        <v>57</v>
      </c>
      <c r="P88" t="s">
        <v>125</v>
      </c>
      <c r="Q88" t="s">
        <v>66</v>
      </c>
      <c r="S88" t="s">
        <v>138</v>
      </c>
      <c r="T88" t="s">
        <v>139</v>
      </c>
      <c r="U88">
        <f>1/3.6/1000000</f>
        <v>2.7777777777777781E-7</v>
      </c>
    </row>
    <row r="89" spans="1:21">
      <c r="A89">
        <v>2039</v>
      </c>
      <c r="B89" t="s">
        <v>140</v>
      </c>
      <c r="D89" t="s">
        <v>7</v>
      </c>
      <c r="E89" t="s">
        <v>141</v>
      </c>
      <c r="F89">
        <v>0</v>
      </c>
      <c r="G89" t="s">
        <v>77</v>
      </c>
      <c r="H89">
        <v>601.34999999999991</v>
      </c>
      <c r="I89" t="s">
        <v>78</v>
      </c>
      <c r="J89">
        <v>-440</v>
      </c>
      <c r="K89" t="s">
        <v>55</v>
      </c>
      <c r="L89">
        <v>5</v>
      </c>
      <c r="P89" t="s">
        <v>142</v>
      </c>
      <c r="Q89" t="s">
        <v>66</v>
      </c>
      <c r="S89" t="s">
        <v>143</v>
      </c>
      <c r="T89" t="s">
        <v>139</v>
      </c>
      <c r="U89">
        <f>1/3.6/1000000</f>
        <v>2.7777777777777781E-7</v>
      </c>
    </row>
    <row r="90" spans="1:21">
      <c r="A90">
        <v>2039</v>
      </c>
      <c r="B90" t="s">
        <v>140</v>
      </c>
      <c r="D90" t="s">
        <v>7</v>
      </c>
      <c r="E90" t="s">
        <v>144</v>
      </c>
      <c r="F90">
        <v>0</v>
      </c>
      <c r="G90" t="s">
        <v>77</v>
      </c>
      <c r="H90">
        <v>601.34999999999991</v>
      </c>
      <c r="I90" t="s">
        <v>78</v>
      </c>
      <c r="J90">
        <v>-440</v>
      </c>
      <c r="K90" t="s">
        <v>55</v>
      </c>
      <c r="L90">
        <v>5</v>
      </c>
      <c r="P90" t="s">
        <v>142</v>
      </c>
      <c r="Q90" t="s">
        <v>66</v>
      </c>
      <c r="S90" t="s">
        <v>143</v>
      </c>
      <c r="T90" t="s">
        <v>139</v>
      </c>
      <c r="U90">
        <f t="shared" ref="U90" si="6">1/3.6/1000000</f>
        <v>2.7777777777777781E-7</v>
      </c>
    </row>
    <row r="91" spans="1:21">
      <c r="A91">
        <v>2022</v>
      </c>
      <c r="B91" t="s">
        <v>145</v>
      </c>
      <c r="D91" t="s">
        <v>7</v>
      </c>
      <c r="E91" t="s">
        <v>125</v>
      </c>
      <c r="F91">
        <v>0</v>
      </c>
      <c r="G91" t="s">
        <v>126</v>
      </c>
      <c r="H91">
        <v>3600</v>
      </c>
      <c r="I91" t="s">
        <v>127</v>
      </c>
      <c r="J91">
        <v>76.73</v>
      </c>
      <c r="K91" t="s">
        <v>55</v>
      </c>
      <c r="L91">
        <v>5</v>
      </c>
      <c r="P91" t="s">
        <v>125</v>
      </c>
      <c r="Q91" t="s">
        <v>66</v>
      </c>
      <c r="S91" t="s">
        <v>138</v>
      </c>
      <c r="T91" t="s">
        <v>139</v>
      </c>
      <c r="U91">
        <f>1/3.6/1000000</f>
        <v>2.7777777777777781E-7</v>
      </c>
    </row>
    <row r="92" spans="1:21">
      <c r="A92">
        <v>2023</v>
      </c>
      <c r="B92" t="s">
        <v>145</v>
      </c>
      <c r="D92" t="s">
        <v>7</v>
      </c>
      <c r="E92" t="s">
        <v>125</v>
      </c>
      <c r="F92">
        <v>0</v>
      </c>
      <c r="G92" t="s">
        <v>126</v>
      </c>
      <c r="H92">
        <v>3600</v>
      </c>
      <c r="I92" t="s">
        <v>127</v>
      </c>
      <c r="J92" s="29">
        <v>81</v>
      </c>
      <c r="K92" t="s">
        <v>55</v>
      </c>
      <c r="L92">
        <v>5</v>
      </c>
      <c r="P92" t="s">
        <v>125</v>
      </c>
      <c r="Q92" t="s">
        <v>66</v>
      </c>
      <c r="S92" t="s">
        <v>138</v>
      </c>
      <c r="T92" t="s">
        <v>139</v>
      </c>
      <c r="U92">
        <f t="shared" ref="U92:U114" si="7">1/3.6/1000000</f>
        <v>2.7777777777777781E-7</v>
      </c>
    </row>
    <row r="93" spans="1:21">
      <c r="A93">
        <v>2024</v>
      </c>
      <c r="B93" t="s">
        <v>145</v>
      </c>
      <c r="D93" t="s">
        <v>7</v>
      </c>
      <c r="E93" t="s">
        <v>125</v>
      </c>
      <c r="F93">
        <v>0</v>
      </c>
      <c r="G93" t="s">
        <v>126</v>
      </c>
      <c r="H93">
        <v>3600</v>
      </c>
      <c r="I93" t="s">
        <v>127</v>
      </c>
      <c r="J93" s="29">
        <v>84.7</v>
      </c>
      <c r="K93" t="s">
        <v>55</v>
      </c>
      <c r="L93">
        <v>5</v>
      </c>
      <c r="P93" t="s">
        <v>125</v>
      </c>
      <c r="Q93" t="s">
        <v>66</v>
      </c>
      <c r="S93" t="s">
        <v>138</v>
      </c>
      <c r="T93" t="s">
        <v>139</v>
      </c>
      <c r="U93">
        <f t="shared" si="7"/>
        <v>2.7777777777777781E-7</v>
      </c>
    </row>
    <row r="94" spans="1:21">
      <c r="A94">
        <v>2025</v>
      </c>
      <c r="B94" t="s">
        <v>145</v>
      </c>
      <c r="D94" t="s">
        <v>7</v>
      </c>
      <c r="E94" t="s">
        <v>125</v>
      </c>
      <c r="F94">
        <v>0</v>
      </c>
      <c r="G94" t="s">
        <v>126</v>
      </c>
      <c r="H94">
        <v>3600</v>
      </c>
      <c r="I94" t="s">
        <v>127</v>
      </c>
      <c r="J94" s="29">
        <v>88.4</v>
      </c>
      <c r="K94" t="s">
        <v>55</v>
      </c>
      <c r="L94">
        <v>5</v>
      </c>
      <c r="P94" t="s">
        <v>125</v>
      </c>
      <c r="Q94" t="s">
        <v>66</v>
      </c>
      <c r="S94" t="s">
        <v>138</v>
      </c>
      <c r="T94" t="s">
        <v>139</v>
      </c>
      <c r="U94">
        <f t="shared" si="7"/>
        <v>2.7777777777777781E-7</v>
      </c>
    </row>
    <row r="95" spans="1:21">
      <c r="A95">
        <v>2026</v>
      </c>
      <c r="B95" t="s">
        <v>145</v>
      </c>
      <c r="D95" t="s">
        <v>7</v>
      </c>
      <c r="E95" t="s">
        <v>125</v>
      </c>
      <c r="F95">
        <v>0</v>
      </c>
      <c r="G95" t="s">
        <v>126</v>
      </c>
      <c r="H95">
        <v>3600</v>
      </c>
      <c r="I95" t="s">
        <v>127</v>
      </c>
      <c r="J95" s="29">
        <v>86.9</v>
      </c>
      <c r="K95" t="s">
        <v>55</v>
      </c>
      <c r="L95">
        <v>5</v>
      </c>
      <c r="P95" t="s">
        <v>125</v>
      </c>
      <c r="Q95" t="s">
        <v>66</v>
      </c>
      <c r="S95" t="s">
        <v>138</v>
      </c>
      <c r="T95" t="s">
        <v>139</v>
      </c>
      <c r="U95">
        <f t="shared" si="7"/>
        <v>2.7777777777777781E-7</v>
      </c>
    </row>
    <row r="96" spans="1:21">
      <c r="A96">
        <v>2027</v>
      </c>
      <c r="B96" t="s">
        <v>145</v>
      </c>
      <c r="D96" t="s">
        <v>7</v>
      </c>
      <c r="E96" t="s">
        <v>125</v>
      </c>
      <c r="F96">
        <v>0</v>
      </c>
      <c r="G96" t="s">
        <v>126</v>
      </c>
      <c r="H96">
        <v>3600</v>
      </c>
      <c r="I96" t="s">
        <v>127</v>
      </c>
      <c r="J96" s="29">
        <v>85.4</v>
      </c>
      <c r="K96" t="s">
        <v>55</v>
      </c>
      <c r="L96">
        <v>5</v>
      </c>
      <c r="P96" t="s">
        <v>125</v>
      </c>
      <c r="Q96" t="s">
        <v>66</v>
      </c>
      <c r="S96" t="s">
        <v>138</v>
      </c>
      <c r="T96" t="s">
        <v>139</v>
      </c>
      <c r="U96">
        <f t="shared" si="7"/>
        <v>2.7777777777777781E-7</v>
      </c>
    </row>
    <row r="97" spans="1:21">
      <c r="A97">
        <v>2028</v>
      </c>
      <c r="B97" t="s">
        <v>145</v>
      </c>
      <c r="D97" t="s">
        <v>7</v>
      </c>
      <c r="E97" t="s">
        <v>125</v>
      </c>
      <c r="F97">
        <v>0</v>
      </c>
      <c r="G97" t="s">
        <v>126</v>
      </c>
      <c r="H97">
        <v>3600</v>
      </c>
      <c r="I97" t="s">
        <v>127</v>
      </c>
      <c r="J97" s="29">
        <v>83.8</v>
      </c>
      <c r="K97" t="s">
        <v>55</v>
      </c>
      <c r="L97">
        <v>5</v>
      </c>
      <c r="P97" t="s">
        <v>125</v>
      </c>
      <c r="Q97" t="s">
        <v>66</v>
      </c>
      <c r="S97" t="s">
        <v>138</v>
      </c>
      <c r="T97" t="s">
        <v>139</v>
      </c>
      <c r="U97">
        <f t="shared" si="7"/>
        <v>2.7777777777777781E-7</v>
      </c>
    </row>
    <row r="98" spans="1:21">
      <c r="A98">
        <v>2029</v>
      </c>
      <c r="B98" t="s">
        <v>145</v>
      </c>
      <c r="D98" t="s">
        <v>7</v>
      </c>
      <c r="E98" t="s">
        <v>125</v>
      </c>
      <c r="F98">
        <v>0</v>
      </c>
      <c r="G98" t="s">
        <v>126</v>
      </c>
      <c r="H98">
        <v>3600</v>
      </c>
      <c r="I98" t="s">
        <v>127</v>
      </c>
      <c r="J98" s="29">
        <v>79.099999999999994</v>
      </c>
      <c r="K98" t="s">
        <v>55</v>
      </c>
      <c r="L98">
        <v>5</v>
      </c>
      <c r="P98" t="s">
        <v>125</v>
      </c>
      <c r="Q98" t="s">
        <v>66</v>
      </c>
      <c r="S98" t="s">
        <v>138</v>
      </c>
      <c r="T98" t="s">
        <v>139</v>
      </c>
      <c r="U98">
        <f t="shared" si="7"/>
        <v>2.7777777777777781E-7</v>
      </c>
    </row>
    <row r="99" spans="1:21">
      <c r="A99">
        <v>2030</v>
      </c>
      <c r="B99" t="s">
        <v>145</v>
      </c>
      <c r="D99" t="s">
        <v>7</v>
      </c>
      <c r="E99" t="s">
        <v>125</v>
      </c>
      <c r="F99">
        <v>0</v>
      </c>
      <c r="G99" t="s">
        <v>126</v>
      </c>
      <c r="H99">
        <v>3600</v>
      </c>
      <c r="I99" t="s">
        <v>127</v>
      </c>
      <c r="J99" s="29">
        <v>74.400000000000006</v>
      </c>
      <c r="K99" t="s">
        <v>55</v>
      </c>
      <c r="L99">
        <v>5</v>
      </c>
      <c r="P99" t="s">
        <v>125</v>
      </c>
      <c r="Q99" t="s">
        <v>66</v>
      </c>
      <c r="S99" t="s">
        <v>138</v>
      </c>
      <c r="T99" t="s">
        <v>139</v>
      </c>
      <c r="U99">
        <f t="shared" si="7"/>
        <v>2.7777777777777781E-7</v>
      </c>
    </row>
    <row r="100" spans="1:21">
      <c r="A100">
        <v>2031</v>
      </c>
      <c r="B100" t="s">
        <v>145</v>
      </c>
      <c r="D100" t="s">
        <v>7</v>
      </c>
      <c r="E100" t="s">
        <v>125</v>
      </c>
      <c r="F100">
        <v>0</v>
      </c>
      <c r="G100" t="s">
        <v>126</v>
      </c>
      <c r="H100">
        <v>3600</v>
      </c>
      <c r="I100" t="s">
        <v>127</v>
      </c>
      <c r="J100" s="29">
        <v>71.3</v>
      </c>
      <c r="K100" t="s">
        <v>55</v>
      </c>
      <c r="L100">
        <v>5</v>
      </c>
      <c r="P100" t="s">
        <v>125</v>
      </c>
      <c r="Q100" t="s">
        <v>66</v>
      </c>
      <c r="S100" t="s">
        <v>138</v>
      </c>
      <c r="T100" t="s">
        <v>139</v>
      </c>
      <c r="U100">
        <f t="shared" si="7"/>
        <v>2.7777777777777781E-7</v>
      </c>
    </row>
    <row r="101" spans="1:21">
      <c r="A101">
        <v>2032</v>
      </c>
      <c r="B101" t="s">
        <v>145</v>
      </c>
      <c r="D101" t="s">
        <v>7</v>
      </c>
      <c r="E101" t="s">
        <v>125</v>
      </c>
      <c r="F101">
        <v>0</v>
      </c>
      <c r="G101" t="s">
        <v>126</v>
      </c>
      <c r="H101">
        <v>3600</v>
      </c>
      <c r="I101" t="s">
        <v>127</v>
      </c>
      <c r="J101" s="29">
        <v>68.3</v>
      </c>
      <c r="K101" t="s">
        <v>55</v>
      </c>
      <c r="L101">
        <v>5</v>
      </c>
      <c r="P101" t="s">
        <v>125</v>
      </c>
      <c r="Q101" t="s">
        <v>66</v>
      </c>
      <c r="S101" t="s">
        <v>138</v>
      </c>
      <c r="T101" t="s">
        <v>139</v>
      </c>
      <c r="U101">
        <f t="shared" si="7"/>
        <v>2.7777777777777781E-7</v>
      </c>
    </row>
    <row r="102" spans="1:21">
      <c r="A102">
        <v>2033</v>
      </c>
      <c r="B102" t="s">
        <v>145</v>
      </c>
      <c r="D102" t="s">
        <v>7</v>
      </c>
      <c r="E102" t="s">
        <v>125</v>
      </c>
      <c r="F102">
        <v>0</v>
      </c>
      <c r="G102" t="s">
        <v>126</v>
      </c>
      <c r="H102">
        <v>3600</v>
      </c>
      <c r="I102" t="s">
        <v>127</v>
      </c>
      <c r="J102" s="29">
        <v>65.2</v>
      </c>
      <c r="K102" t="s">
        <v>55</v>
      </c>
      <c r="L102">
        <v>5</v>
      </c>
      <c r="P102" t="s">
        <v>125</v>
      </c>
      <c r="Q102" t="s">
        <v>66</v>
      </c>
      <c r="S102" t="s">
        <v>138</v>
      </c>
      <c r="T102" t="s">
        <v>139</v>
      </c>
      <c r="U102">
        <f t="shared" si="7"/>
        <v>2.7777777777777781E-7</v>
      </c>
    </row>
    <row r="103" spans="1:21">
      <c r="A103">
        <v>2034</v>
      </c>
      <c r="B103" t="s">
        <v>145</v>
      </c>
      <c r="D103" t="s">
        <v>7</v>
      </c>
      <c r="E103" t="s">
        <v>125</v>
      </c>
      <c r="F103">
        <v>0</v>
      </c>
      <c r="G103" t="s">
        <v>126</v>
      </c>
      <c r="H103">
        <v>3600</v>
      </c>
      <c r="I103" t="s">
        <v>127</v>
      </c>
      <c r="J103" s="29">
        <v>62.1</v>
      </c>
      <c r="K103" t="s">
        <v>55</v>
      </c>
      <c r="L103">
        <v>5</v>
      </c>
      <c r="P103" t="s">
        <v>125</v>
      </c>
      <c r="Q103" t="s">
        <v>66</v>
      </c>
      <c r="S103" t="s">
        <v>138</v>
      </c>
      <c r="T103" t="s">
        <v>139</v>
      </c>
      <c r="U103">
        <f t="shared" si="7"/>
        <v>2.7777777777777781E-7</v>
      </c>
    </row>
    <row r="104" spans="1:21">
      <c r="A104">
        <v>2035</v>
      </c>
      <c r="B104" t="s">
        <v>145</v>
      </c>
      <c r="D104" t="s">
        <v>7</v>
      </c>
      <c r="E104" t="s">
        <v>125</v>
      </c>
      <c r="F104">
        <v>0</v>
      </c>
      <c r="G104" t="s">
        <v>126</v>
      </c>
      <c r="H104">
        <v>3600</v>
      </c>
      <c r="I104" t="s">
        <v>127</v>
      </c>
      <c r="J104" s="29">
        <v>59.1</v>
      </c>
      <c r="K104" t="s">
        <v>55</v>
      </c>
      <c r="L104">
        <v>5</v>
      </c>
      <c r="P104" t="s">
        <v>125</v>
      </c>
      <c r="Q104" t="s">
        <v>66</v>
      </c>
      <c r="S104" t="s">
        <v>138</v>
      </c>
      <c r="T104" t="s">
        <v>139</v>
      </c>
      <c r="U104">
        <f t="shared" si="7"/>
        <v>2.7777777777777781E-7</v>
      </c>
    </row>
    <row r="105" spans="1:21">
      <c r="A105">
        <v>2036</v>
      </c>
      <c r="B105" t="s">
        <v>145</v>
      </c>
      <c r="D105" t="s">
        <v>7</v>
      </c>
      <c r="E105" t="s">
        <v>125</v>
      </c>
      <c r="F105">
        <v>0</v>
      </c>
      <c r="G105" t="s">
        <v>126</v>
      </c>
      <c r="H105">
        <v>3600</v>
      </c>
      <c r="I105" t="s">
        <v>127</v>
      </c>
      <c r="J105" s="29">
        <v>57.8</v>
      </c>
      <c r="K105" t="s">
        <v>55</v>
      </c>
      <c r="L105">
        <v>5</v>
      </c>
      <c r="P105" t="s">
        <v>125</v>
      </c>
      <c r="Q105" t="s">
        <v>66</v>
      </c>
      <c r="S105" t="s">
        <v>138</v>
      </c>
      <c r="T105" t="s">
        <v>139</v>
      </c>
      <c r="U105">
        <f t="shared" si="7"/>
        <v>2.7777777777777781E-7</v>
      </c>
    </row>
    <row r="106" spans="1:21">
      <c r="A106">
        <v>2037</v>
      </c>
      <c r="B106" t="s">
        <v>145</v>
      </c>
      <c r="D106" t="s">
        <v>7</v>
      </c>
      <c r="E106" t="s">
        <v>125</v>
      </c>
      <c r="F106">
        <v>0</v>
      </c>
      <c r="G106" t="s">
        <v>126</v>
      </c>
      <c r="H106">
        <v>3600</v>
      </c>
      <c r="I106" t="s">
        <v>127</v>
      </c>
      <c r="J106" s="29">
        <v>56.6</v>
      </c>
      <c r="K106" t="s">
        <v>55</v>
      </c>
      <c r="L106">
        <v>5</v>
      </c>
      <c r="P106" t="s">
        <v>125</v>
      </c>
      <c r="Q106" t="s">
        <v>66</v>
      </c>
      <c r="S106" t="s">
        <v>138</v>
      </c>
      <c r="T106" t="s">
        <v>139</v>
      </c>
      <c r="U106">
        <f t="shared" si="7"/>
        <v>2.7777777777777781E-7</v>
      </c>
    </row>
    <row r="107" spans="1:21">
      <c r="A107">
        <v>2038</v>
      </c>
      <c r="B107" t="s">
        <v>145</v>
      </c>
      <c r="D107" t="s">
        <v>7</v>
      </c>
      <c r="E107" t="s">
        <v>125</v>
      </c>
      <c r="F107">
        <v>0</v>
      </c>
      <c r="G107" t="s">
        <v>126</v>
      </c>
      <c r="H107">
        <v>3600</v>
      </c>
      <c r="I107" t="s">
        <v>127</v>
      </c>
      <c r="J107" s="29">
        <v>55.4</v>
      </c>
      <c r="K107" t="s">
        <v>55</v>
      </c>
      <c r="L107">
        <v>5</v>
      </c>
      <c r="P107" t="s">
        <v>125</v>
      </c>
      <c r="Q107" t="s">
        <v>66</v>
      </c>
      <c r="S107" t="s">
        <v>138</v>
      </c>
      <c r="T107" t="s">
        <v>139</v>
      </c>
      <c r="U107">
        <f t="shared" si="7"/>
        <v>2.7777777777777781E-7</v>
      </c>
    </row>
    <row r="108" spans="1:21">
      <c r="A108">
        <v>2039</v>
      </c>
      <c r="B108" t="s">
        <v>145</v>
      </c>
      <c r="D108" t="s">
        <v>7</v>
      </c>
      <c r="E108" t="s">
        <v>125</v>
      </c>
      <c r="F108">
        <v>0</v>
      </c>
      <c r="G108" t="s">
        <v>126</v>
      </c>
      <c r="H108">
        <v>3600</v>
      </c>
      <c r="I108" t="s">
        <v>127</v>
      </c>
      <c r="J108" s="29">
        <v>54.2</v>
      </c>
      <c r="K108" t="s">
        <v>55</v>
      </c>
      <c r="L108">
        <v>5</v>
      </c>
      <c r="P108" t="s">
        <v>125</v>
      </c>
      <c r="Q108" t="s">
        <v>66</v>
      </c>
      <c r="S108" t="s">
        <v>138</v>
      </c>
      <c r="T108" t="s">
        <v>139</v>
      </c>
      <c r="U108">
        <f t="shared" si="7"/>
        <v>2.7777777777777781E-7</v>
      </c>
    </row>
    <row r="109" spans="1:21">
      <c r="A109">
        <v>2040</v>
      </c>
      <c r="B109" t="s">
        <v>145</v>
      </c>
      <c r="D109" t="s">
        <v>7</v>
      </c>
      <c r="E109" t="s">
        <v>125</v>
      </c>
      <c r="F109">
        <v>0</v>
      </c>
      <c r="G109" t="s">
        <v>126</v>
      </c>
      <c r="H109">
        <v>3600</v>
      </c>
      <c r="I109" t="s">
        <v>127</v>
      </c>
      <c r="J109" s="29">
        <v>53</v>
      </c>
      <c r="K109" t="s">
        <v>55</v>
      </c>
      <c r="L109">
        <v>5</v>
      </c>
      <c r="P109" t="s">
        <v>125</v>
      </c>
      <c r="Q109" t="s">
        <v>66</v>
      </c>
      <c r="S109" t="s">
        <v>138</v>
      </c>
      <c r="T109" t="s">
        <v>139</v>
      </c>
      <c r="U109">
        <f t="shared" si="7"/>
        <v>2.7777777777777781E-7</v>
      </c>
    </row>
    <row r="110" spans="1:21">
      <c r="A110">
        <v>2041</v>
      </c>
      <c r="B110" t="s">
        <v>145</v>
      </c>
      <c r="D110" t="s">
        <v>7</v>
      </c>
      <c r="E110" t="s">
        <v>125</v>
      </c>
      <c r="F110">
        <v>0</v>
      </c>
      <c r="G110" t="s">
        <v>126</v>
      </c>
      <c r="H110">
        <v>3600</v>
      </c>
      <c r="I110" t="s">
        <v>127</v>
      </c>
      <c r="J110" s="29">
        <v>51.8</v>
      </c>
      <c r="K110" t="s">
        <v>55</v>
      </c>
      <c r="L110">
        <v>5</v>
      </c>
      <c r="P110" t="s">
        <v>125</v>
      </c>
      <c r="Q110" t="s">
        <v>66</v>
      </c>
      <c r="S110" t="s">
        <v>138</v>
      </c>
      <c r="T110" t="s">
        <v>139</v>
      </c>
      <c r="U110">
        <f t="shared" si="7"/>
        <v>2.7777777777777781E-7</v>
      </c>
    </row>
    <row r="111" spans="1:21">
      <c r="A111">
        <v>2042</v>
      </c>
      <c r="B111" t="s">
        <v>145</v>
      </c>
      <c r="D111" t="s">
        <v>7</v>
      </c>
      <c r="E111" t="s">
        <v>125</v>
      </c>
      <c r="F111">
        <v>0</v>
      </c>
      <c r="G111" t="s">
        <v>126</v>
      </c>
      <c r="H111">
        <v>3600</v>
      </c>
      <c r="I111" t="s">
        <v>127</v>
      </c>
      <c r="J111" s="29">
        <v>50.6</v>
      </c>
      <c r="K111" t="s">
        <v>55</v>
      </c>
      <c r="L111">
        <v>5</v>
      </c>
      <c r="P111" t="s">
        <v>125</v>
      </c>
      <c r="Q111" t="s">
        <v>66</v>
      </c>
      <c r="S111" t="s">
        <v>138</v>
      </c>
      <c r="T111" t="s">
        <v>139</v>
      </c>
      <c r="U111">
        <f t="shared" si="7"/>
        <v>2.7777777777777781E-7</v>
      </c>
    </row>
    <row r="112" spans="1:21">
      <c r="A112">
        <v>2043</v>
      </c>
      <c r="B112" t="s">
        <v>145</v>
      </c>
      <c r="D112" t="s">
        <v>7</v>
      </c>
      <c r="E112" t="s">
        <v>125</v>
      </c>
      <c r="F112">
        <v>0</v>
      </c>
      <c r="G112" t="s">
        <v>126</v>
      </c>
      <c r="H112">
        <v>3600</v>
      </c>
      <c r="I112" t="s">
        <v>127</v>
      </c>
      <c r="J112" s="29">
        <v>49.5</v>
      </c>
      <c r="K112" t="s">
        <v>55</v>
      </c>
      <c r="L112">
        <v>5</v>
      </c>
      <c r="P112" t="s">
        <v>125</v>
      </c>
      <c r="Q112" t="s">
        <v>66</v>
      </c>
      <c r="S112" t="s">
        <v>138</v>
      </c>
      <c r="T112" t="s">
        <v>139</v>
      </c>
      <c r="U112">
        <f t="shared" si="7"/>
        <v>2.7777777777777781E-7</v>
      </c>
    </row>
    <row r="113" spans="1:21">
      <c r="A113">
        <v>2044</v>
      </c>
      <c r="B113" t="s">
        <v>145</v>
      </c>
      <c r="D113" t="s">
        <v>7</v>
      </c>
      <c r="E113" t="s">
        <v>125</v>
      </c>
      <c r="F113">
        <v>0</v>
      </c>
      <c r="G113" t="s">
        <v>126</v>
      </c>
      <c r="H113">
        <v>3600</v>
      </c>
      <c r="I113" t="s">
        <v>127</v>
      </c>
      <c r="J113" s="29">
        <v>48.3</v>
      </c>
      <c r="K113" t="s">
        <v>55</v>
      </c>
      <c r="L113">
        <v>5</v>
      </c>
      <c r="P113" t="s">
        <v>125</v>
      </c>
      <c r="Q113" t="s">
        <v>66</v>
      </c>
      <c r="S113" t="s">
        <v>138</v>
      </c>
      <c r="T113" t="s">
        <v>139</v>
      </c>
      <c r="U113">
        <f t="shared" si="7"/>
        <v>2.7777777777777781E-7</v>
      </c>
    </row>
    <row r="114" spans="1:21">
      <c r="A114">
        <v>2045</v>
      </c>
      <c r="B114" t="s">
        <v>145</v>
      </c>
      <c r="D114" t="s">
        <v>7</v>
      </c>
      <c r="E114" t="s">
        <v>125</v>
      </c>
      <c r="F114">
        <v>0</v>
      </c>
      <c r="G114" t="s">
        <v>126</v>
      </c>
      <c r="H114">
        <v>3600</v>
      </c>
      <c r="I114" t="s">
        <v>127</v>
      </c>
      <c r="J114" s="29">
        <v>16.5</v>
      </c>
      <c r="K114" t="s">
        <v>55</v>
      </c>
      <c r="L114">
        <v>5</v>
      </c>
      <c r="P114" t="s">
        <v>125</v>
      </c>
      <c r="Q114" t="s">
        <v>66</v>
      </c>
      <c r="S114" t="s">
        <v>138</v>
      </c>
      <c r="T114" t="s">
        <v>139</v>
      </c>
      <c r="U114">
        <f t="shared" si="7"/>
        <v>2.7777777777777781E-7</v>
      </c>
    </row>
    <row r="115" spans="1:21">
      <c r="A115">
        <v>2022</v>
      </c>
      <c r="B115" t="s">
        <v>146</v>
      </c>
      <c r="D115" t="s">
        <v>13</v>
      </c>
      <c r="E115" t="s">
        <v>13</v>
      </c>
      <c r="F115">
        <v>1001</v>
      </c>
      <c r="G115" t="s">
        <v>44</v>
      </c>
      <c r="H115">
        <v>1</v>
      </c>
      <c r="I115" t="s">
        <v>45</v>
      </c>
      <c r="J115">
        <f>-1000000</f>
        <v>-1000000</v>
      </c>
      <c r="K115" t="s">
        <v>46</v>
      </c>
      <c r="L115">
        <v>1</v>
      </c>
      <c r="M115" t="s">
        <v>47</v>
      </c>
      <c r="P115" t="s">
        <v>146</v>
      </c>
      <c r="Q115" t="s">
        <v>49</v>
      </c>
      <c r="S115" t="s">
        <v>146</v>
      </c>
      <c r="T115" t="s">
        <v>50</v>
      </c>
      <c r="U115">
        <f>1/1000000</f>
        <v>9.9999999999999995E-7</v>
      </c>
    </row>
    <row r="116" spans="1:21">
      <c r="A116">
        <v>2022</v>
      </c>
      <c r="B116" t="s">
        <v>147</v>
      </c>
      <c r="C116" t="s">
        <v>75</v>
      </c>
      <c r="D116" t="s">
        <v>10</v>
      </c>
      <c r="E116" t="s">
        <v>119</v>
      </c>
      <c r="F116">
        <v>11.4</v>
      </c>
      <c r="G116" t="s">
        <v>77</v>
      </c>
      <c r="H116">
        <v>1055</v>
      </c>
      <c r="I116" t="s">
        <v>78</v>
      </c>
      <c r="J116">
        <v>45</v>
      </c>
      <c r="K116" t="s">
        <v>55</v>
      </c>
      <c r="L116">
        <v>0.9</v>
      </c>
      <c r="N116" s="36">
        <f>0.037</f>
        <v>3.6999999999999998E-2</v>
      </c>
      <c r="O116" t="s">
        <v>57</v>
      </c>
      <c r="P116" t="s">
        <v>148</v>
      </c>
      <c r="Q116" t="s">
        <v>66</v>
      </c>
      <c r="S116" t="s">
        <v>149</v>
      </c>
      <c r="T116" t="s">
        <v>82</v>
      </c>
      <c r="U116">
        <f>1/134.47/1000000</f>
        <v>7.436602959767978E-9</v>
      </c>
    </row>
    <row r="117" spans="1:21">
      <c r="A117">
        <v>2022</v>
      </c>
      <c r="B117" t="s">
        <v>150</v>
      </c>
      <c r="D117" t="s">
        <v>13</v>
      </c>
      <c r="E117" t="s">
        <v>13</v>
      </c>
      <c r="F117">
        <v>1001</v>
      </c>
      <c r="G117" t="s">
        <v>44</v>
      </c>
      <c r="H117">
        <v>1</v>
      </c>
      <c r="I117" t="s">
        <v>45</v>
      </c>
      <c r="J117">
        <f>-1000000</f>
        <v>-1000000</v>
      </c>
      <c r="K117" t="s">
        <v>46</v>
      </c>
      <c r="L117">
        <v>1</v>
      </c>
      <c r="M117" t="s">
        <v>47</v>
      </c>
      <c r="P117" t="s">
        <v>150</v>
      </c>
      <c r="Q117" t="s">
        <v>49</v>
      </c>
      <c r="S117" t="s">
        <v>150</v>
      </c>
      <c r="T117" t="s">
        <v>50</v>
      </c>
      <c r="U117">
        <f>1/1000000</f>
        <v>9.9999999999999995E-7</v>
      </c>
    </row>
    <row r="118" spans="1:21">
      <c r="A118">
        <v>2022</v>
      </c>
      <c r="B118" t="s">
        <v>151</v>
      </c>
      <c r="C118" t="s">
        <v>118</v>
      </c>
      <c r="D118" t="s">
        <v>8</v>
      </c>
      <c r="E118" t="s">
        <v>119</v>
      </c>
      <c r="F118">
        <v>51.2</v>
      </c>
      <c r="G118" t="s">
        <v>77</v>
      </c>
      <c r="H118">
        <v>865.1</v>
      </c>
      <c r="I118" t="s">
        <v>78</v>
      </c>
      <c r="J118">
        <v>99</v>
      </c>
      <c r="K118" t="s">
        <v>55</v>
      </c>
      <c r="L118">
        <v>2.5</v>
      </c>
      <c r="M118" t="s">
        <v>120</v>
      </c>
      <c r="N118" s="40">
        <v>8.3300000000000006E-3</v>
      </c>
      <c r="O118" t="s">
        <v>57</v>
      </c>
      <c r="P118" t="s">
        <v>121</v>
      </c>
      <c r="Q118" t="s">
        <v>74</v>
      </c>
      <c r="S118" t="s">
        <v>152</v>
      </c>
      <c r="T118" t="s">
        <v>123</v>
      </c>
      <c r="U118">
        <f>1/120/1000000</f>
        <v>8.3333333333333335E-9</v>
      </c>
    </row>
    <row r="119" spans="1:21">
      <c r="A119">
        <v>2022</v>
      </c>
      <c r="B119" t="s">
        <v>151</v>
      </c>
      <c r="C119" t="s">
        <v>124</v>
      </c>
      <c r="D119" t="s">
        <v>8</v>
      </c>
      <c r="E119" t="s">
        <v>125</v>
      </c>
      <c r="F119">
        <v>86</v>
      </c>
      <c r="G119" t="s">
        <v>126</v>
      </c>
      <c r="H119">
        <v>2066.4</v>
      </c>
      <c r="I119" t="s">
        <v>127</v>
      </c>
      <c r="J119">
        <v>164.46</v>
      </c>
      <c r="K119" t="s">
        <v>55</v>
      </c>
      <c r="L119">
        <v>2.5</v>
      </c>
      <c r="P119" t="s">
        <v>128</v>
      </c>
      <c r="Q119" t="s">
        <v>74</v>
      </c>
      <c r="S119" t="s">
        <v>153</v>
      </c>
      <c r="T119" t="s">
        <v>123</v>
      </c>
      <c r="U119">
        <f>1/120/1000000</f>
        <v>8.3333333333333335E-9</v>
      </c>
    </row>
    <row r="120" spans="1:21">
      <c r="A120">
        <v>2022</v>
      </c>
      <c r="B120" t="s">
        <v>154</v>
      </c>
      <c r="C120" t="s">
        <v>124</v>
      </c>
      <c r="D120" t="s">
        <v>8</v>
      </c>
      <c r="E120" t="s">
        <v>125</v>
      </c>
      <c r="F120">
        <v>137</v>
      </c>
      <c r="G120" t="s">
        <v>126</v>
      </c>
      <c r="H120">
        <v>2066.4</v>
      </c>
      <c r="I120" t="s">
        <v>127</v>
      </c>
      <c r="J120">
        <v>10.51</v>
      </c>
      <c r="K120" t="s">
        <v>55</v>
      </c>
      <c r="L120">
        <v>2.5</v>
      </c>
      <c r="M120" t="s">
        <v>120</v>
      </c>
      <c r="N120">
        <v>2.5000000000000001E-2</v>
      </c>
      <c r="O120" t="s">
        <v>57</v>
      </c>
      <c r="P120" t="s">
        <v>131</v>
      </c>
      <c r="Q120" t="s">
        <v>74</v>
      </c>
      <c r="S120" t="s">
        <v>155</v>
      </c>
      <c r="T120" t="s">
        <v>123</v>
      </c>
      <c r="U120">
        <f>1/120/1000000</f>
        <v>8.3333333333333335E-9</v>
      </c>
    </row>
    <row r="121" spans="1:21">
      <c r="A121">
        <v>2039</v>
      </c>
      <c r="B121" t="s">
        <v>156</v>
      </c>
      <c r="C121" t="s">
        <v>118</v>
      </c>
      <c r="D121" t="s">
        <v>8</v>
      </c>
      <c r="E121" t="s">
        <v>83</v>
      </c>
      <c r="F121">
        <v>51.2</v>
      </c>
      <c r="G121" t="s">
        <v>77</v>
      </c>
      <c r="H121">
        <v>865.1</v>
      </c>
      <c r="I121" t="s">
        <v>78</v>
      </c>
      <c r="J121">
        <v>-353</v>
      </c>
      <c r="K121" t="s">
        <v>55</v>
      </c>
      <c r="L121">
        <v>2.5</v>
      </c>
      <c r="M121" t="s">
        <v>120</v>
      </c>
      <c r="N121" s="40">
        <v>2.5000000000000001E-2</v>
      </c>
      <c r="O121" t="s">
        <v>57</v>
      </c>
      <c r="P121" t="s">
        <v>134</v>
      </c>
      <c r="Q121" t="s">
        <v>74</v>
      </c>
      <c r="S121" t="s">
        <v>157</v>
      </c>
      <c r="T121" t="s">
        <v>123</v>
      </c>
      <c r="U121">
        <f>1/120/1000000</f>
        <v>8.3333333333333335E-9</v>
      </c>
    </row>
    <row r="122" spans="1:21">
      <c r="A122">
        <v>2039</v>
      </c>
      <c r="B122" t="s">
        <v>156</v>
      </c>
      <c r="C122" t="s">
        <v>118</v>
      </c>
      <c r="D122" t="s">
        <v>8</v>
      </c>
      <c r="E122" t="s">
        <v>86</v>
      </c>
      <c r="F122">
        <v>51.2</v>
      </c>
      <c r="G122" t="s">
        <v>77</v>
      </c>
      <c r="H122">
        <v>865.1</v>
      </c>
      <c r="I122" t="s">
        <v>78</v>
      </c>
      <c r="J122">
        <v>-353</v>
      </c>
      <c r="K122" t="s">
        <v>55</v>
      </c>
      <c r="L122">
        <v>2.5</v>
      </c>
      <c r="M122" t="s">
        <v>120</v>
      </c>
      <c r="N122" s="40">
        <v>2.5000000000000001E-2</v>
      </c>
      <c r="O122" t="s">
        <v>57</v>
      </c>
      <c r="P122" t="s">
        <v>134</v>
      </c>
      <c r="Q122" t="s">
        <v>74</v>
      </c>
      <c r="S122" t="s">
        <v>157</v>
      </c>
      <c r="T122" t="s">
        <v>123</v>
      </c>
      <c r="U122">
        <f>1/120/1000000</f>
        <v>8.3333333333333335E-9</v>
      </c>
    </row>
    <row r="123" spans="1:21">
      <c r="A123">
        <v>2022</v>
      </c>
      <c r="B123" t="s">
        <v>158</v>
      </c>
      <c r="D123" t="s">
        <v>6</v>
      </c>
      <c r="E123" t="s">
        <v>125</v>
      </c>
      <c r="F123">
        <v>18</v>
      </c>
      <c r="G123" t="s">
        <v>126</v>
      </c>
      <c r="H123">
        <v>3600</v>
      </c>
      <c r="I123" t="s">
        <v>127</v>
      </c>
      <c r="J123">
        <v>0</v>
      </c>
      <c r="K123" t="s">
        <v>55</v>
      </c>
      <c r="L123">
        <v>3.4</v>
      </c>
      <c r="M123" t="s">
        <v>137</v>
      </c>
      <c r="N123">
        <v>5.0000000000000001E-3</v>
      </c>
      <c r="O123" t="s">
        <v>57</v>
      </c>
      <c r="P123" t="s">
        <v>125</v>
      </c>
      <c r="Q123" t="s">
        <v>74</v>
      </c>
      <c r="S123" t="s">
        <v>159</v>
      </c>
      <c r="T123" t="s">
        <v>139</v>
      </c>
      <c r="U123">
        <f>1/3.6/1000000</f>
        <v>2.7777777777777781E-7</v>
      </c>
    </row>
    <row r="124" spans="1:21">
      <c r="A124">
        <v>2039</v>
      </c>
      <c r="B124" t="s">
        <v>160</v>
      </c>
      <c r="D124" t="s">
        <v>6</v>
      </c>
      <c r="E124" t="s">
        <v>141</v>
      </c>
      <c r="F124">
        <v>0</v>
      </c>
      <c r="G124" t="s">
        <v>77</v>
      </c>
      <c r="H124">
        <v>601.34999999999991</v>
      </c>
      <c r="I124" t="s">
        <v>78</v>
      </c>
      <c r="J124">
        <v>-440</v>
      </c>
      <c r="K124" t="s">
        <v>55</v>
      </c>
      <c r="L124">
        <v>3.4</v>
      </c>
      <c r="P124" t="s">
        <v>142</v>
      </c>
      <c r="Q124" t="s">
        <v>74</v>
      </c>
      <c r="S124" t="s">
        <v>161</v>
      </c>
      <c r="T124" t="s">
        <v>139</v>
      </c>
      <c r="U124">
        <f>1/3.6/1000000</f>
        <v>2.7777777777777781E-7</v>
      </c>
    </row>
    <row r="125" spans="1:21">
      <c r="A125">
        <v>2039</v>
      </c>
      <c r="B125" t="s">
        <v>160</v>
      </c>
      <c r="D125" t="s">
        <v>6</v>
      </c>
      <c r="E125" t="s">
        <v>144</v>
      </c>
      <c r="F125">
        <v>0</v>
      </c>
      <c r="G125" t="s">
        <v>77</v>
      </c>
      <c r="H125">
        <v>601.34999999999991</v>
      </c>
      <c r="I125" t="s">
        <v>78</v>
      </c>
      <c r="J125">
        <v>-440</v>
      </c>
      <c r="K125" t="s">
        <v>55</v>
      </c>
      <c r="L125">
        <v>3.4</v>
      </c>
      <c r="P125" t="s">
        <v>142</v>
      </c>
      <c r="Q125" t="s">
        <v>74</v>
      </c>
      <c r="S125" t="s">
        <v>161</v>
      </c>
      <c r="T125" t="s">
        <v>139</v>
      </c>
      <c r="U125">
        <f t="shared" ref="U125" si="8">1/3.6/1000000</f>
        <v>2.7777777777777781E-7</v>
      </c>
    </row>
    <row r="126" spans="1:21">
      <c r="A126">
        <v>2022</v>
      </c>
      <c r="B126" t="s">
        <v>162</v>
      </c>
      <c r="D126" t="s">
        <v>6</v>
      </c>
      <c r="E126" t="s">
        <v>125</v>
      </c>
      <c r="F126">
        <v>0</v>
      </c>
      <c r="G126" t="s">
        <v>126</v>
      </c>
      <c r="H126">
        <v>3600</v>
      </c>
      <c r="I126" t="s">
        <v>127</v>
      </c>
      <c r="J126">
        <v>76.73</v>
      </c>
      <c r="K126" t="s">
        <v>55</v>
      </c>
      <c r="L126">
        <v>3.4</v>
      </c>
      <c r="P126" t="s">
        <v>125</v>
      </c>
      <c r="Q126" t="s">
        <v>74</v>
      </c>
      <c r="S126" t="s">
        <v>159</v>
      </c>
      <c r="T126" t="s">
        <v>139</v>
      </c>
      <c r="U126">
        <f>1/3.6/1000000</f>
        <v>2.7777777777777781E-7</v>
      </c>
    </row>
    <row r="127" spans="1:21">
      <c r="A127">
        <v>2023</v>
      </c>
      <c r="B127" t="s">
        <v>162</v>
      </c>
      <c r="D127" t="s">
        <v>6</v>
      </c>
      <c r="E127" t="s">
        <v>125</v>
      </c>
      <c r="F127">
        <v>0</v>
      </c>
      <c r="G127" t="s">
        <v>126</v>
      </c>
      <c r="H127">
        <v>3600</v>
      </c>
      <c r="I127" t="s">
        <v>127</v>
      </c>
      <c r="J127" s="29">
        <v>81</v>
      </c>
      <c r="K127" t="s">
        <v>55</v>
      </c>
      <c r="L127">
        <v>3.4</v>
      </c>
      <c r="P127" t="s">
        <v>125</v>
      </c>
      <c r="Q127" t="s">
        <v>74</v>
      </c>
      <c r="S127" t="s">
        <v>159</v>
      </c>
      <c r="T127" t="s">
        <v>139</v>
      </c>
      <c r="U127">
        <f t="shared" ref="U127:U149" si="9">1/3.6/1000000</f>
        <v>2.7777777777777781E-7</v>
      </c>
    </row>
    <row r="128" spans="1:21">
      <c r="A128">
        <v>2024</v>
      </c>
      <c r="B128" t="s">
        <v>162</v>
      </c>
      <c r="D128" t="s">
        <v>6</v>
      </c>
      <c r="E128" t="s">
        <v>125</v>
      </c>
      <c r="F128">
        <v>0</v>
      </c>
      <c r="G128" t="s">
        <v>126</v>
      </c>
      <c r="H128">
        <v>3600</v>
      </c>
      <c r="I128" t="s">
        <v>127</v>
      </c>
      <c r="J128" s="29">
        <v>84.7</v>
      </c>
      <c r="K128" t="s">
        <v>55</v>
      </c>
      <c r="L128">
        <v>3.4</v>
      </c>
      <c r="P128" t="s">
        <v>125</v>
      </c>
      <c r="Q128" t="s">
        <v>74</v>
      </c>
      <c r="S128" t="s">
        <v>159</v>
      </c>
      <c r="T128" t="s">
        <v>139</v>
      </c>
      <c r="U128">
        <f t="shared" si="9"/>
        <v>2.7777777777777781E-7</v>
      </c>
    </row>
    <row r="129" spans="1:21">
      <c r="A129">
        <v>2025</v>
      </c>
      <c r="B129" t="s">
        <v>162</v>
      </c>
      <c r="D129" t="s">
        <v>6</v>
      </c>
      <c r="E129" t="s">
        <v>125</v>
      </c>
      <c r="F129">
        <v>0</v>
      </c>
      <c r="G129" t="s">
        <v>126</v>
      </c>
      <c r="H129">
        <v>3600</v>
      </c>
      <c r="I129" t="s">
        <v>127</v>
      </c>
      <c r="J129" s="29">
        <v>88.4</v>
      </c>
      <c r="K129" t="s">
        <v>55</v>
      </c>
      <c r="L129">
        <v>3.4</v>
      </c>
      <c r="P129" t="s">
        <v>125</v>
      </c>
      <c r="Q129" t="s">
        <v>74</v>
      </c>
      <c r="S129" t="s">
        <v>159</v>
      </c>
      <c r="T129" t="s">
        <v>139</v>
      </c>
      <c r="U129">
        <f t="shared" si="9"/>
        <v>2.7777777777777781E-7</v>
      </c>
    </row>
    <row r="130" spans="1:21">
      <c r="A130">
        <v>2026</v>
      </c>
      <c r="B130" t="s">
        <v>162</v>
      </c>
      <c r="D130" t="s">
        <v>6</v>
      </c>
      <c r="E130" t="s">
        <v>125</v>
      </c>
      <c r="F130">
        <v>0</v>
      </c>
      <c r="G130" t="s">
        <v>126</v>
      </c>
      <c r="H130">
        <v>3600</v>
      </c>
      <c r="I130" t="s">
        <v>127</v>
      </c>
      <c r="J130" s="29">
        <v>86.9</v>
      </c>
      <c r="K130" t="s">
        <v>55</v>
      </c>
      <c r="L130">
        <v>3.4</v>
      </c>
      <c r="P130" t="s">
        <v>125</v>
      </c>
      <c r="Q130" t="s">
        <v>74</v>
      </c>
      <c r="S130" t="s">
        <v>159</v>
      </c>
      <c r="T130" t="s">
        <v>139</v>
      </c>
      <c r="U130">
        <f t="shared" si="9"/>
        <v>2.7777777777777781E-7</v>
      </c>
    </row>
    <row r="131" spans="1:21">
      <c r="A131">
        <v>2027</v>
      </c>
      <c r="B131" t="s">
        <v>162</v>
      </c>
      <c r="D131" t="s">
        <v>6</v>
      </c>
      <c r="E131" t="s">
        <v>125</v>
      </c>
      <c r="F131">
        <v>0</v>
      </c>
      <c r="G131" t="s">
        <v>126</v>
      </c>
      <c r="H131">
        <v>3600</v>
      </c>
      <c r="I131" t="s">
        <v>127</v>
      </c>
      <c r="J131" s="29">
        <v>85.4</v>
      </c>
      <c r="K131" t="s">
        <v>55</v>
      </c>
      <c r="L131">
        <v>3.4</v>
      </c>
      <c r="P131" t="s">
        <v>125</v>
      </c>
      <c r="Q131" t="s">
        <v>74</v>
      </c>
      <c r="S131" t="s">
        <v>159</v>
      </c>
      <c r="T131" t="s">
        <v>139</v>
      </c>
      <c r="U131">
        <f t="shared" si="9"/>
        <v>2.7777777777777781E-7</v>
      </c>
    </row>
    <row r="132" spans="1:21">
      <c r="A132">
        <v>2028</v>
      </c>
      <c r="B132" t="s">
        <v>162</v>
      </c>
      <c r="D132" t="s">
        <v>6</v>
      </c>
      <c r="E132" t="s">
        <v>125</v>
      </c>
      <c r="F132">
        <v>0</v>
      </c>
      <c r="G132" t="s">
        <v>126</v>
      </c>
      <c r="H132">
        <v>3600</v>
      </c>
      <c r="I132" t="s">
        <v>127</v>
      </c>
      <c r="J132" s="29">
        <v>83.8</v>
      </c>
      <c r="K132" t="s">
        <v>55</v>
      </c>
      <c r="L132">
        <v>3.4</v>
      </c>
      <c r="P132" t="s">
        <v>125</v>
      </c>
      <c r="Q132" t="s">
        <v>74</v>
      </c>
      <c r="S132" t="s">
        <v>159</v>
      </c>
      <c r="T132" t="s">
        <v>139</v>
      </c>
      <c r="U132">
        <f t="shared" si="9"/>
        <v>2.7777777777777781E-7</v>
      </c>
    </row>
    <row r="133" spans="1:21">
      <c r="A133">
        <v>2029</v>
      </c>
      <c r="B133" t="s">
        <v>162</v>
      </c>
      <c r="D133" t="s">
        <v>6</v>
      </c>
      <c r="E133" t="s">
        <v>125</v>
      </c>
      <c r="F133">
        <v>0</v>
      </c>
      <c r="G133" t="s">
        <v>126</v>
      </c>
      <c r="H133">
        <v>3600</v>
      </c>
      <c r="I133" t="s">
        <v>127</v>
      </c>
      <c r="J133" s="29">
        <v>79.099999999999994</v>
      </c>
      <c r="K133" t="s">
        <v>55</v>
      </c>
      <c r="L133">
        <v>3.4</v>
      </c>
      <c r="P133" t="s">
        <v>125</v>
      </c>
      <c r="Q133" t="s">
        <v>74</v>
      </c>
      <c r="S133" t="s">
        <v>159</v>
      </c>
      <c r="T133" t="s">
        <v>139</v>
      </c>
      <c r="U133">
        <f t="shared" si="9"/>
        <v>2.7777777777777781E-7</v>
      </c>
    </row>
    <row r="134" spans="1:21">
      <c r="A134">
        <v>2030</v>
      </c>
      <c r="B134" t="s">
        <v>162</v>
      </c>
      <c r="D134" t="s">
        <v>6</v>
      </c>
      <c r="E134" t="s">
        <v>125</v>
      </c>
      <c r="F134">
        <v>0</v>
      </c>
      <c r="G134" t="s">
        <v>126</v>
      </c>
      <c r="H134">
        <v>3600</v>
      </c>
      <c r="I134" t="s">
        <v>127</v>
      </c>
      <c r="J134" s="29">
        <v>74.400000000000006</v>
      </c>
      <c r="K134" t="s">
        <v>55</v>
      </c>
      <c r="L134">
        <v>3.4</v>
      </c>
      <c r="P134" t="s">
        <v>125</v>
      </c>
      <c r="Q134" t="s">
        <v>74</v>
      </c>
      <c r="S134" t="s">
        <v>159</v>
      </c>
      <c r="T134" t="s">
        <v>139</v>
      </c>
      <c r="U134">
        <f t="shared" si="9"/>
        <v>2.7777777777777781E-7</v>
      </c>
    </row>
    <row r="135" spans="1:21">
      <c r="A135">
        <v>2031</v>
      </c>
      <c r="B135" t="s">
        <v>162</v>
      </c>
      <c r="D135" t="s">
        <v>6</v>
      </c>
      <c r="E135" t="s">
        <v>125</v>
      </c>
      <c r="F135">
        <v>0</v>
      </c>
      <c r="G135" t="s">
        <v>126</v>
      </c>
      <c r="H135">
        <v>3600</v>
      </c>
      <c r="I135" t="s">
        <v>127</v>
      </c>
      <c r="J135" s="29">
        <v>71.3</v>
      </c>
      <c r="K135" t="s">
        <v>55</v>
      </c>
      <c r="L135">
        <v>3.4</v>
      </c>
      <c r="P135" t="s">
        <v>125</v>
      </c>
      <c r="Q135" t="s">
        <v>74</v>
      </c>
      <c r="S135" t="s">
        <v>159</v>
      </c>
      <c r="T135" t="s">
        <v>139</v>
      </c>
      <c r="U135">
        <f t="shared" si="9"/>
        <v>2.7777777777777781E-7</v>
      </c>
    </row>
    <row r="136" spans="1:21">
      <c r="A136">
        <v>2032</v>
      </c>
      <c r="B136" t="s">
        <v>162</v>
      </c>
      <c r="D136" t="s">
        <v>6</v>
      </c>
      <c r="E136" t="s">
        <v>125</v>
      </c>
      <c r="F136">
        <v>0</v>
      </c>
      <c r="G136" t="s">
        <v>126</v>
      </c>
      <c r="H136">
        <v>3600</v>
      </c>
      <c r="I136" t="s">
        <v>127</v>
      </c>
      <c r="J136" s="29">
        <v>68.3</v>
      </c>
      <c r="K136" t="s">
        <v>55</v>
      </c>
      <c r="L136">
        <v>3.4</v>
      </c>
      <c r="P136" t="s">
        <v>125</v>
      </c>
      <c r="Q136" t="s">
        <v>74</v>
      </c>
      <c r="S136" t="s">
        <v>159</v>
      </c>
      <c r="T136" t="s">
        <v>139</v>
      </c>
      <c r="U136">
        <f t="shared" si="9"/>
        <v>2.7777777777777781E-7</v>
      </c>
    </row>
    <row r="137" spans="1:21">
      <c r="A137">
        <v>2033</v>
      </c>
      <c r="B137" t="s">
        <v>162</v>
      </c>
      <c r="D137" t="s">
        <v>6</v>
      </c>
      <c r="E137" t="s">
        <v>125</v>
      </c>
      <c r="F137">
        <v>0</v>
      </c>
      <c r="G137" t="s">
        <v>126</v>
      </c>
      <c r="H137">
        <v>3600</v>
      </c>
      <c r="I137" t="s">
        <v>127</v>
      </c>
      <c r="J137" s="29">
        <v>65.2</v>
      </c>
      <c r="K137" t="s">
        <v>55</v>
      </c>
      <c r="L137">
        <v>3.4</v>
      </c>
      <c r="P137" t="s">
        <v>125</v>
      </c>
      <c r="Q137" t="s">
        <v>74</v>
      </c>
      <c r="S137" t="s">
        <v>159</v>
      </c>
      <c r="T137" t="s">
        <v>139</v>
      </c>
      <c r="U137">
        <f t="shared" si="9"/>
        <v>2.7777777777777781E-7</v>
      </c>
    </row>
    <row r="138" spans="1:21">
      <c r="A138">
        <v>2034</v>
      </c>
      <c r="B138" t="s">
        <v>162</v>
      </c>
      <c r="D138" t="s">
        <v>6</v>
      </c>
      <c r="E138" t="s">
        <v>125</v>
      </c>
      <c r="F138">
        <v>0</v>
      </c>
      <c r="G138" t="s">
        <v>126</v>
      </c>
      <c r="H138">
        <v>3600</v>
      </c>
      <c r="I138" t="s">
        <v>127</v>
      </c>
      <c r="J138" s="29">
        <v>62.1</v>
      </c>
      <c r="K138" t="s">
        <v>55</v>
      </c>
      <c r="L138">
        <v>3.4</v>
      </c>
      <c r="P138" t="s">
        <v>125</v>
      </c>
      <c r="Q138" t="s">
        <v>74</v>
      </c>
      <c r="S138" t="s">
        <v>159</v>
      </c>
      <c r="T138" t="s">
        <v>139</v>
      </c>
      <c r="U138">
        <f t="shared" si="9"/>
        <v>2.7777777777777781E-7</v>
      </c>
    </row>
    <row r="139" spans="1:21">
      <c r="A139">
        <v>2035</v>
      </c>
      <c r="B139" t="s">
        <v>162</v>
      </c>
      <c r="D139" t="s">
        <v>6</v>
      </c>
      <c r="E139" t="s">
        <v>125</v>
      </c>
      <c r="F139">
        <v>0</v>
      </c>
      <c r="G139" t="s">
        <v>126</v>
      </c>
      <c r="H139">
        <v>3600</v>
      </c>
      <c r="I139" t="s">
        <v>127</v>
      </c>
      <c r="J139" s="29">
        <v>59.1</v>
      </c>
      <c r="K139" t="s">
        <v>55</v>
      </c>
      <c r="L139">
        <v>3.4</v>
      </c>
      <c r="P139" t="s">
        <v>125</v>
      </c>
      <c r="Q139" t="s">
        <v>74</v>
      </c>
      <c r="S139" t="s">
        <v>159</v>
      </c>
      <c r="T139" t="s">
        <v>139</v>
      </c>
      <c r="U139">
        <f t="shared" si="9"/>
        <v>2.7777777777777781E-7</v>
      </c>
    </row>
    <row r="140" spans="1:21">
      <c r="A140">
        <v>2036</v>
      </c>
      <c r="B140" t="s">
        <v>162</v>
      </c>
      <c r="D140" t="s">
        <v>6</v>
      </c>
      <c r="E140" t="s">
        <v>125</v>
      </c>
      <c r="F140">
        <v>0</v>
      </c>
      <c r="G140" t="s">
        <v>126</v>
      </c>
      <c r="H140">
        <v>3600</v>
      </c>
      <c r="I140" t="s">
        <v>127</v>
      </c>
      <c r="J140" s="29">
        <v>57.8</v>
      </c>
      <c r="K140" t="s">
        <v>55</v>
      </c>
      <c r="L140">
        <v>3.4</v>
      </c>
      <c r="P140" t="s">
        <v>125</v>
      </c>
      <c r="Q140" t="s">
        <v>74</v>
      </c>
      <c r="S140" t="s">
        <v>159</v>
      </c>
      <c r="T140" t="s">
        <v>139</v>
      </c>
      <c r="U140">
        <f t="shared" si="9"/>
        <v>2.7777777777777781E-7</v>
      </c>
    </row>
    <row r="141" spans="1:21">
      <c r="A141">
        <v>2037</v>
      </c>
      <c r="B141" t="s">
        <v>162</v>
      </c>
      <c r="D141" t="s">
        <v>6</v>
      </c>
      <c r="E141" t="s">
        <v>125</v>
      </c>
      <c r="F141">
        <v>0</v>
      </c>
      <c r="G141" t="s">
        <v>126</v>
      </c>
      <c r="H141">
        <v>3600</v>
      </c>
      <c r="I141" t="s">
        <v>127</v>
      </c>
      <c r="J141" s="29">
        <v>56.6</v>
      </c>
      <c r="K141" t="s">
        <v>55</v>
      </c>
      <c r="L141">
        <v>3.4</v>
      </c>
      <c r="P141" t="s">
        <v>125</v>
      </c>
      <c r="Q141" t="s">
        <v>74</v>
      </c>
      <c r="S141" t="s">
        <v>159</v>
      </c>
      <c r="T141" t="s">
        <v>139</v>
      </c>
      <c r="U141">
        <f t="shared" si="9"/>
        <v>2.7777777777777781E-7</v>
      </c>
    </row>
    <row r="142" spans="1:21">
      <c r="A142">
        <v>2038</v>
      </c>
      <c r="B142" t="s">
        <v>162</v>
      </c>
      <c r="D142" t="s">
        <v>6</v>
      </c>
      <c r="E142" t="s">
        <v>125</v>
      </c>
      <c r="F142">
        <v>0</v>
      </c>
      <c r="G142" t="s">
        <v>126</v>
      </c>
      <c r="H142">
        <v>3600</v>
      </c>
      <c r="I142" t="s">
        <v>127</v>
      </c>
      <c r="J142" s="29">
        <v>55.4</v>
      </c>
      <c r="K142" t="s">
        <v>55</v>
      </c>
      <c r="L142">
        <v>3.4</v>
      </c>
      <c r="P142" t="s">
        <v>125</v>
      </c>
      <c r="Q142" t="s">
        <v>74</v>
      </c>
      <c r="S142" t="s">
        <v>159</v>
      </c>
      <c r="T142" t="s">
        <v>139</v>
      </c>
      <c r="U142">
        <f t="shared" si="9"/>
        <v>2.7777777777777781E-7</v>
      </c>
    </row>
    <row r="143" spans="1:21">
      <c r="A143">
        <v>2039</v>
      </c>
      <c r="B143" t="s">
        <v>162</v>
      </c>
      <c r="D143" t="s">
        <v>6</v>
      </c>
      <c r="E143" t="s">
        <v>125</v>
      </c>
      <c r="F143">
        <v>0</v>
      </c>
      <c r="G143" t="s">
        <v>126</v>
      </c>
      <c r="H143">
        <v>3600</v>
      </c>
      <c r="I143" t="s">
        <v>127</v>
      </c>
      <c r="J143" s="29">
        <v>54.2</v>
      </c>
      <c r="K143" t="s">
        <v>55</v>
      </c>
      <c r="L143">
        <v>3.4</v>
      </c>
      <c r="P143" t="s">
        <v>125</v>
      </c>
      <c r="Q143" t="s">
        <v>74</v>
      </c>
      <c r="S143" t="s">
        <v>159</v>
      </c>
      <c r="T143" t="s">
        <v>139</v>
      </c>
      <c r="U143">
        <f t="shared" si="9"/>
        <v>2.7777777777777781E-7</v>
      </c>
    </row>
    <row r="144" spans="1:21">
      <c r="A144">
        <v>2040</v>
      </c>
      <c r="B144" t="s">
        <v>162</v>
      </c>
      <c r="D144" t="s">
        <v>6</v>
      </c>
      <c r="E144" t="s">
        <v>125</v>
      </c>
      <c r="F144">
        <v>0</v>
      </c>
      <c r="G144" t="s">
        <v>126</v>
      </c>
      <c r="H144">
        <v>3600</v>
      </c>
      <c r="I144" t="s">
        <v>127</v>
      </c>
      <c r="J144" s="29">
        <v>53</v>
      </c>
      <c r="K144" t="s">
        <v>55</v>
      </c>
      <c r="L144">
        <v>3.4</v>
      </c>
      <c r="P144" t="s">
        <v>125</v>
      </c>
      <c r="Q144" t="s">
        <v>74</v>
      </c>
      <c r="S144" t="s">
        <v>159</v>
      </c>
      <c r="T144" t="s">
        <v>139</v>
      </c>
      <c r="U144">
        <f t="shared" si="9"/>
        <v>2.7777777777777781E-7</v>
      </c>
    </row>
    <row r="145" spans="1:22">
      <c r="A145">
        <v>2041</v>
      </c>
      <c r="B145" t="s">
        <v>162</v>
      </c>
      <c r="D145" t="s">
        <v>6</v>
      </c>
      <c r="E145" t="s">
        <v>125</v>
      </c>
      <c r="F145">
        <v>0</v>
      </c>
      <c r="G145" t="s">
        <v>126</v>
      </c>
      <c r="H145">
        <v>3600</v>
      </c>
      <c r="I145" t="s">
        <v>127</v>
      </c>
      <c r="J145" s="29">
        <v>51.8</v>
      </c>
      <c r="K145" t="s">
        <v>55</v>
      </c>
      <c r="L145">
        <v>3.4</v>
      </c>
      <c r="P145" t="s">
        <v>125</v>
      </c>
      <c r="Q145" t="s">
        <v>74</v>
      </c>
      <c r="S145" t="s">
        <v>159</v>
      </c>
      <c r="T145" t="s">
        <v>139</v>
      </c>
      <c r="U145">
        <f t="shared" si="9"/>
        <v>2.7777777777777781E-7</v>
      </c>
    </row>
    <row r="146" spans="1:22">
      <c r="A146">
        <v>2042</v>
      </c>
      <c r="B146" t="s">
        <v>162</v>
      </c>
      <c r="D146" t="s">
        <v>6</v>
      </c>
      <c r="E146" t="s">
        <v>125</v>
      </c>
      <c r="F146">
        <v>0</v>
      </c>
      <c r="G146" t="s">
        <v>126</v>
      </c>
      <c r="H146">
        <v>3600</v>
      </c>
      <c r="I146" t="s">
        <v>127</v>
      </c>
      <c r="J146" s="29">
        <v>50.6</v>
      </c>
      <c r="K146" t="s">
        <v>55</v>
      </c>
      <c r="L146">
        <v>3.4</v>
      </c>
      <c r="P146" t="s">
        <v>125</v>
      </c>
      <c r="Q146" t="s">
        <v>74</v>
      </c>
      <c r="S146" t="s">
        <v>159</v>
      </c>
      <c r="T146" t="s">
        <v>139</v>
      </c>
      <c r="U146">
        <f t="shared" si="9"/>
        <v>2.7777777777777781E-7</v>
      </c>
    </row>
    <row r="147" spans="1:22">
      <c r="A147">
        <v>2043</v>
      </c>
      <c r="B147" t="s">
        <v>162</v>
      </c>
      <c r="D147" t="s">
        <v>6</v>
      </c>
      <c r="E147" t="s">
        <v>125</v>
      </c>
      <c r="F147">
        <v>0</v>
      </c>
      <c r="G147" t="s">
        <v>126</v>
      </c>
      <c r="H147">
        <v>3600</v>
      </c>
      <c r="I147" t="s">
        <v>127</v>
      </c>
      <c r="J147" s="29">
        <v>49.5</v>
      </c>
      <c r="K147" t="s">
        <v>55</v>
      </c>
      <c r="L147">
        <v>3.4</v>
      </c>
      <c r="P147" t="s">
        <v>125</v>
      </c>
      <c r="Q147" t="s">
        <v>74</v>
      </c>
      <c r="S147" t="s">
        <v>159</v>
      </c>
      <c r="T147" t="s">
        <v>139</v>
      </c>
      <c r="U147">
        <f t="shared" si="9"/>
        <v>2.7777777777777781E-7</v>
      </c>
    </row>
    <row r="148" spans="1:22">
      <c r="A148">
        <v>2044</v>
      </c>
      <c r="B148" t="s">
        <v>162</v>
      </c>
      <c r="D148" t="s">
        <v>6</v>
      </c>
      <c r="E148" t="s">
        <v>125</v>
      </c>
      <c r="F148">
        <v>0</v>
      </c>
      <c r="G148" t="s">
        <v>126</v>
      </c>
      <c r="H148">
        <v>3600</v>
      </c>
      <c r="I148" t="s">
        <v>127</v>
      </c>
      <c r="J148" s="29">
        <v>48.3</v>
      </c>
      <c r="K148" t="s">
        <v>55</v>
      </c>
      <c r="L148">
        <v>3.4</v>
      </c>
      <c r="P148" t="s">
        <v>125</v>
      </c>
      <c r="Q148" t="s">
        <v>74</v>
      </c>
      <c r="S148" t="s">
        <v>159</v>
      </c>
      <c r="T148" t="s">
        <v>139</v>
      </c>
      <c r="U148">
        <f t="shared" si="9"/>
        <v>2.7777777777777781E-7</v>
      </c>
    </row>
    <row r="149" spans="1:22">
      <c r="A149">
        <v>2045</v>
      </c>
      <c r="B149" t="s">
        <v>162</v>
      </c>
      <c r="D149" t="s">
        <v>6</v>
      </c>
      <c r="E149" t="s">
        <v>125</v>
      </c>
      <c r="F149">
        <v>0</v>
      </c>
      <c r="G149" t="s">
        <v>126</v>
      </c>
      <c r="H149">
        <v>3600</v>
      </c>
      <c r="I149" t="s">
        <v>127</v>
      </c>
      <c r="J149" s="29">
        <v>16.5</v>
      </c>
      <c r="K149" t="s">
        <v>55</v>
      </c>
      <c r="L149">
        <v>3.4</v>
      </c>
      <c r="P149" t="s">
        <v>125</v>
      </c>
      <c r="Q149" t="s">
        <v>74</v>
      </c>
      <c r="S149" t="s">
        <v>159</v>
      </c>
      <c r="T149" t="s">
        <v>139</v>
      </c>
      <c r="U149">
        <f t="shared" si="9"/>
        <v>2.7777777777777781E-7</v>
      </c>
    </row>
    <row r="150" spans="1:22">
      <c r="A150">
        <v>2022</v>
      </c>
      <c r="B150" t="s">
        <v>163</v>
      </c>
      <c r="D150" t="s">
        <v>13</v>
      </c>
      <c r="E150" t="s">
        <v>13</v>
      </c>
      <c r="F150">
        <v>1001</v>
      </c>
      <c r="G150" t="s">
        <v>44</v>
      </c>
      <c r="H150">
        <v>1</v>
      </c>
      <c r="I150" t="s">
        <v>45</v>
      </c>
      <c r="J150">
        <f>-1000000</f>
        <v>-1000000</v>
      </c>
      <c r="K150" t="s">
        <v>46</v>
      </c>
      <c r="L150">
        <v>1</v>
      </c>
      <c r="M150" t="s">
        <v>47</v>
      </c>
      <c r="P150" t="s">
        <v>163</v>
      </c>
      <c r="Q150" t="s">
        <v>49</v>
      </c>
      <c r="S150" t="s">
        <v>163</v>
      </c>
      <c r="T150" t="s">
        <v>50</v>
      </c>
      <c r="U150">
        <f>1/1000000</f>
        <v>9.9999999999999995E-7</v>
      </c>
    </row>
    <row r="151" spans="1:22">
      <c r="A151">
        <v>2022</v>
      </c>
      <c r="B151" t="s">
        <v>164</v>
      </c>
      <c r="D151" t="s">
        <v>13</v>
      </c>
      <c r="E151" t="s">
        <v>13</v>
      </c>
      <c r="F151">
        <v>1001</v>
      </c>
      <c r="G151" t="s">
        <v>44</v>
      </c>
      <c r="H151">
        <v>1</v>
      </c>
      <c r="I151" t="s">
        <v>45</v>
      </c>
      <c r="J151">
        <f>-1000000</f>
        <v>-1000000</v>
      </c>
      <c r="K151" t="s">
        <v>46</v>
      </c>
      <c r="L151">
        <v>1</v>
      </c>
      <c r="M151" t="s">
        <v>47</v>
      </c>
      <c r="P151" t="s">
        <v>164</v>
      </c>
      <c r="Q151" t="s">
        <v>49</v>
      </c>
      <c r="S151" t="s">
        <v>108</v>
      </c>
      <c r="T151" t="s">
        <v>50</v>
      </c>
      <c r="U151">
        <f>1/1000000</f>
        <v>9.9999999999999995E-7</v>
      </c>
    </row>
    <row r="152" spans="1:22">
      <c r="A152">
        <v>2022</v>
      </c>
      <c r="B152" t="s">
        <v>165</v>
      </c>
      <c r="D152" t="s">
        <v>13</v>
      </c>
      <c r="E152" t="s">
        <v>13</v>
      </c>
      <c r="F152">
        <v>1001</v>
      </c>
      <c r="G152" t="s">
        <v>44</v>
      </c>
      <c r="H152">
        <v>1</v>
      </c>
      <c r="I152" t="s">
        <v>45</v>
      </c>
      <c r="J152">
        <f>-1000000</f>
        <v>-1000000</v>
      </c>
      <c r="K152" t="s">
        <v>46</v>
      </c>
      <c r="L152">
        <v>1</v>
      </c>
      <c r="M152" t="s">
        <v>47</v>
      </c>
      <c r="P152" t="s">
        <v>165</v>
      </c>
      <c r="Q152" t="s">
        <v>49</v>
      </c>
      <c r="S152" t="s">
        <v>165</v>
      </c>
      <c r="T152" t="s">
        <v>50</v>
      </c>
      <c r="U152">
        <f>1/1000000</f>
        <v>9.9999999999999995E-7</v>
      </c>
    </row>
    <row r="153" spans="1:22">
      <c r="A153">
        <v>2022</v>
      </c>
      <c r="B153" t="s">
        <v>166</v>
      </c>
      <c r="D153" t="s">
        <v>13</v>
      </c>
      <c r="E153" t="s">
        <v>13</v>
      </c>
      <c r="F153">
        <v>1001</v>
      </c>
      <c r="G153" t="s">
        <v>44</v>
      </c>
      <c r="H153">
        <v>1</v>
      </c>
      <c r="I153" t="s">
        <v>45</v>
      </c>
      <c r="J153">
        <f>-1000000</f>
        <v>-1000000</v>
      </c>
      <c r="K153" t="s">
        <v>46</v>
      </c>
      <c r="L153">
        <v>1</v>
      </c>
      <c r="M153" t="s">
        <v>47</v>
      </c>
      <c r="P153" t="s">
        <v>166</v>
      </c>
      <c r="Q153" t="s">
        <v>49</v>
      </c>
      <c r="S153" t="s">
        <v>166</v>
      </c>
      <c r="T153" t="s">
        <v>50</v>
      </c>
      <c r="U153">
        <f>1/1000000</f>
        <v>9.9999999999999995E-7</v>
      </c>
    </row>
    <row r="154" spans="1:22">
      <c r="A154">
        <v>2022</v>
      </c>
      <c r="B154" t="s">
        <v>18</v>
      </c>
      <c r="C154" t="s">
        <v>51</v>
      </c>
      <c r="D154" t="s">
        <v>5</v>
      </c>
      <c r="E154" t="s">
        <v>52</v>
      </c>
      <c r="F154">
        <f>872+53</f>
        <v>925</v>
      </c>
      <c r="G154" t="s">
        <v>53</v>
      </c>
      <c r="H154">
        <v>38878</v>
      </c>
      <c r="I154" t="s">
        <v>54</v>
      </c>
      <c r="J154">
        <v>56</v>
      </c>
      <c r="K154" t="s">
        <v>55</v>
      </c>
      <c r="L154">
        <v>1</v>
      </c>
      <c r="N154">
        <v>1.7999999999999999E-2</v>
      </c>
      <c r="O154" t="s">
        <v>57</v>
      </c>
      <c r="P154" t="s">
        <v>52</v>
      </c>
      <c r="Q154" t="s">
        <v>66</v>
      </c>
      <c r="S154" t="s">
        <v>18</v>
      </c>
      <c r="T154" t="s">
        <v>60</v>
      </c>
      <c r="U154">
        <f>1/129.65/1000000</f>
        <v>7.713073659853452E-9</v>
      </c>
      <c r="V154" t="s">
        <v>167</v>
      </c>
    </row>
    <row r="155" spans="1:22">
      <c r="A155">
        <v>2022</v>
      </c>
      <c r="B155" t="s">
        <v>18</v>
      </c>
      <c r="D155" t="s">
        <v>5</v>
      </c>
      <c r="E155" t="s">
        <v>61</v>
      </c>
      <c r="F155">
        <f>1069+53</f>
        <v>1122</v>
      </c>
      <c r="G155" t="s">
        <v>53</v>
      </c>
      <c r="H155">
        <v>37655</v>
      </c>
      <c r="I155" t="s">
        <v>54</v>
      </c>
      <c r="J155">
        <v>31</v>
      </c>
      <c r="K155" t="s">
        <v>55</v>
      </c>
      <c r="L155">
        <v>1</v>
      </c>
      <c r="N155">
        <v>1.7999999999999999E-2</v>
      </c>
      <c r="O155" t="s">
        <v>57</v>
      </c>
      <c r="P155" t="s">
        <v>61</v>
      </c>
      <c r="Q155" t="s">
        <v>66</v>
      </c>
      <c r="S155" t="s">
        <v>18</v>
      </c>
      <c r="T155" t="s">
        <v>60</v>
      </c>
      <c r="U155">
        <f>1/129.65/1000000</f>
        <v>7.713073659853452E-9</v>
      </c>
    </row>
    <row r="156" spans="1:22">
      <c r="A156">
        <v>2022</v>
      </c>
      <c r="B156" t="s">
        <v>168</v>
      </c>
      <c r="C156" t="s">
        <v>51</v>
      </c>
      <c r="D156" t="s">
        <v>4</v>
      </c>
      <c r="E156" t="s">
        <v>52</v>
      </c>
      <c r="F156">
        <f>872+53+33</f>
        <v>958</v>
      </c>
      <c r="G156" t="s">
        <v>53</v>
      </c>
      <c r="H156">
        <v>38878</v>
      </c>
      <c r="I156" t="s">
        <v>54</v>
      </c>
      <c r="J156">
        <v>56</v>
      </c>
      <c r="K156" t="s">
        <v>55</v>
      </c>
      <c r="L156">
        <v>1</v>
      </c>
      <c r="N156">
        <v>1.9E-2</v>
      </c>
      <c r="O156" t="s">
        <v>57</v>
      </c>
      <c r="P156" t="s">
        <v>52</v>
      </c>
      <c r="Q156" t="s">
        <v>74</v>
      </c>
      <c r="S156" t="s">
        <v>168</v>
      </c>
      <c r="T156" t="s">
        <v>60</v>
      </c>
      <c r="U156">
        <f>1/122.37/1000000</f>
        <v>8.1719375663969923E-9</v>
      </c>
    </row>
    <row r="157" spans="1:22">
      <c r="A157">
        <v>2022</v>
      </c>
      <c r="B157" t="s">
        <v>168</v>
      </c>
      <c r="D157" t="s">
        <v>4</v>
      </c>
      <c r="E157" t="s">
        <v>61</v>
      </c>
      <c r="F157">
        <f>1069+53+33</f>
        <v>1155</v>
      </c>
      <c r="G157" t="s">
        <v>53</v>
      </c>
      <c r="H157">
        <v>37655</v>
      </c>
      <c r="I157" t="s">
        <v>54</v>
      </c>
      <c r="J157">
        <v>31</v>
      </c>
      <c r="K157" t="s">
        <v>55</v>
      </c>
      <c r="L157">
        <v>1</v>
      </c>
      <c r="N157">
        <v>1.9E-2</v>
      </c>
      <c r="O157" t="s">
        <v>57</v>
      </c>
      <c r="P157" t="s">
        <v>61</v>
      </c>
      <c r="Q157" t="s">
        <v>74</v>
      </c>
      <c r="S157" t="s">
        <v>168</v>
      </c>
      <c r="T157" t="s">
        <v>60</v>
      </c>
      <c r="U157">
        <f>1/122.37/1000000</f>
        <v>8.1719375663969923E-9</v>
      </c>
    </row>
    <row r="158" spans="1:22">
      <c r="A158">
        <v>2024</v>
      </c>
      <c r="B158" t="s">
        <v>169</v>
      </c>
      <c r="C158" t="s">
        <v>51</v>
      </c>
      <c r="D158" t="s">
        <v>5</v>
      </c>
      <c r="E158" t="s">
        <v>69</v>
      </c>
      <c r="F158">
        <v>10</v>
      </c>
      <c r="G158" t="s">
        <v>70</v>
      </c>
      <c r="H158">
        <v>4528</v>
      </c>
      <c r="I158" t="s">
        <v>71</v>
      </c>
      <c r="J158">
        <v>100.45</v>
      </c>
      <c r="K158" t="s">
        <v>55</v>
      </c>
      <c r="L158">
        <v>1</v>
      </c>
      <c r="M158" t="s">
        <v>72</v>
      </c>
      <c r="P158" t="s">
        <v>170</v>
      </c>
      <c r="Q158" t="s">
        <v>66</v>
      </c>
      <c r="S158" t="s">
        <v>169</v>
      </c>
      <c r="T158" t="s">
        <v>60</v>
      </c>
      <c r="U158">
        <f>1/134.47/1000000</f>
        <v>7.436602959767978E-9</v>
      </c>
    </row>
    <row r="159" spans="1:22">
      <c r="A159">
        <v>2025</v>
      </c>
      <c r="B159" t="s">
        <v>169</v>
      </c>
      <c r="C159" t="s">
        <v>51</v>
      </c>
      <c r="D159" t="s">
        <v>5</v>
      </c>
      <c r="E159" t="s">
        <v>69</v>
      </c>
      <c r="F159">
        <v>10</v>
      </c>
      <c r="G159" t="s">
        <v>70</v>
      </c>
      <c r="H159">
        <v>4528</v>
      </c>
      <c r="I159" t="s">
        <v>71</v>
      </c>
      <c r="J159">
        <v>105.8</v>
      </c>
      <c r="K159" t="s">
        <v>55</v>
      </c>
      <c r="L159">
        <v>1</v>
      </c>
      <c r="M159" t="s">
        <v>72</v>
      </c>
      <c r="P159" t="s">
        <v>170</v>
      </c>
      <c r="Q159" t="s">
        <v>66</v>
      </c>
      <c r="S159" t="s">
        <v>169</v>
      </c>
      <c r="T159" t="s">
        <v>60</v>
      </c>
      <c r="U159">
        <v>7.436602959767978E-9</v>
      </c>
    </row>
  </sheetData>
  <phoneticPr fontId="5" type="noConversion"/>
  <hyperlinks>
    <hyperlink ref="M61" r:id="rId1" xr:uid="{BB865560-23E4-40F1-9395-0A101DB869B7}"/>
    <hyperlink ref="M57" r:id="rId2" xr:uid="{2B345948-6698-4090-A9A0-4FCAEDD28901}"/>
    <hyperlink ref="M60" r:id="rId3" xr:uid="{36A4BC06-7BCB-4A68-AC36-EDDCDF3D8DB9}"/>
  </hyperlinks>
  <pageMargins left="0.75" right="0.75" top="1" bottom="1" header="0.5" footer="0.5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215"/>
  <sheetViews>
    <sheetView zoomScaleNormal="100" workbookViewId="0">
      <selection activeCell="E21" sqref="E21"/>
    </sheetView>
  </sheetViews>
  <sheetFormatPr defaultRowHeight="15"/>
  <cols>
    <col min="2" max="2" width="18.7109375" bestFit="1" customWidth="1"/>
    <col min="3" max="3" width="17.5703125" bestFit="1" customWidth="1"/>
    <col min="4" max="4" width="28.5703125" bestFit="1" customWidth="1"/>
    <col min="5" max="5" width="13.5703125" bestFit="1" customWidth="1"/>
    <col min="6" max="6" width="12.5703125" bestFit="1" customWidth="1"/>
    <col min="7" max="7" width="17.28515625" bestFit="1" customWidth="1"/>
    <col min="9" max="9" width="10.7109375" bestFit="1" customWidth="1"/>
    <col min="10" max="10" width="11.7109375" bestFit="1" customWidth="1"/>
    <col min="11" max="11" width="10.7109375" bestFit="1" customWidth="1"/>
  </cols>
  <sheetData>
    <row r="1" spans="1:4">
      <c r="A1" s="1" t="s">
        <v>0</v>
      </c>
      <c r="B1" s="1" t="s">
        <v>14</v>
      </c>
      <c r="C1" s="1" t="s">
        <v>171</v>
      </c>
      <c r="D1" s="1" t="s">
        <v>172</v>
      </c>
    </row>
    <row r="2" spans="1:4">
      <c r="A2">
        <v>2022</v>
      </c>
      <c r="B2" t="s">
        <v>162</v>
      </c>
      <c r="C2" t="s">
        <v>173</v>
      </c>
      <c r="D2" t="s">
        <v>173</v>
      </c>
    </row>
    <row r="3" spans="1:4">
      <c r="A3">
        <v>2022</v>
      </c>
      <c r="B3" t="s">
        <v>158</v>
      </c>
      <c r="C3" t="s">
        <v>173</v>
      </c>
      <c r="D3" t="s">
        <v>173</v>
      </c>
    </row>
    <row r="4" spans="1:4">
      <c r="A4">
        <f>A2+1</f>
        <v>2023</v>
      </c>
      <c r="B4" t="s">
        <v>162</v>
      </c>
      <c r="C4" t="s">
        <v>173</v>
      </c>
      <c r="D4" t="s">
        <v>173</v>
      </c>
    </row>
    <row r="5" spans="1:4">
      <c r="A5">
        <f t="shared" ref="A5:A59" si="0">A3+1</f>
        <v>2023</v>
      </c>
      <c r="B5" t="s">
        <v>158</v>
      </c>
      <c r="C5" t="s">
        <v>173</v>
      </c>
      <c r="D5" t="s">
        <v>173</v>
      </c>
    </row>
    <row r="6" spans="1:4">
      <c r="A6">
        <f t="shared" si="0"/>
        <v>2024</v>
      </c>
      <c r="B6" t="s">
        <v>162</v>
      </c>
      <c r="C6" t="s">
        <v>173</v>
      </c>
      <c r="D6" t="s">
        <v>173</v>
      </c>
    </row>
    <row r="7" spans="1:4">
      <c r="A7">
        <f t="shared" si="0"/>
        <v>2024</v>
      </c>
      <c r="B7" t="s">
        <v>158</v>
      </c>
      <c r="C7" t="s">
        <v>173</v>
      </c>
      <c r="D7" t="s">
        <v>173</v>
      </c>
    </row>
    <row r="8" spans="1:4">
      <c r="A8">
        <f t="shared" si="0"/>
        <v>2025</v>
      </c>
      <c r="B8" t="s">
        <v>162</v>
      </c>
      <c r="C8" t="s">
        <v>173</v>
      </c>
      <c r="D8" t="s">
        <v>173</v>
      </c>
    </row>
    <row r="9" spans="1:4">
      <c r="A9">
        <f t="shared" si="0"/>
        <v>2025</v>
      </c>
      <c r="B9" t="s">
        <v>158</v>
      </c>
      <c r="C9" t="s">
        <v>173</v>
      </c>
      <c r="D9" t="s">
        <v>173</v>
      </c>
    </row>
    <row r="10" spans="1:4">
      <c r="A10">
        <f t="shared" si="0"/>
        <v>2026</v>
      </c>
      <c r="B10" t="s">
        <v>162</v>
      </c>
      <c r="C10" t="s">
        <v>173</v>
      </c>
      <c r="D10" t="s">
        <v>173</v>
      </c>
    </row>
    <row r="11" spans="1:4">
      <c r="A11">
        <f t="shared" si="0"/>
        <v>2026</v>
      </c>
      <c r="B11" t="s">
        <v>158</v>
      </c>
      <c r="C11" t="s">
        <v>173</v>
      </c>
      <c r="D11" t="s">
        <v>173</v>
      </c>
    </row>
    <row r="12" spans="1:4">
      <c r="A12">
        <f t="shared" si="0"/>
        <v>2027</v>
      </c>
      <c r="B12" t="s">
        <v>162</v>
      </c>
      <c r="C12" t="s">
        <v>173</v>
      </c>
      <c r="D12" t="s">
        <v>173</v>
      </c>
    </row>
    <row r="13" spans="1:4">
      <c r="A13">
        <f t="shared" si="0"/>
        <v>2027</v>
      </c>
      <c r="B13" t="s">
        <v>158</v>
      </c>
      <c r="C13" t="s">
        <v>173</v>
      </c>
      <c r="D13" t="s">
        <v>173</v>
      </c>
    </row>
    <row r="14" spans="1:4">
      <c r="A14">
        <f t="shared" si="0"/>
        <v>2028</v>
      </c>
      <c r="B14" t="s">
        <v>162</v>
      </c>
      <c r="C14" t="s">
        <v>173</v>
      </c>
      <c r="D14" t="s">
        <v>173</v>
      </c>
    </row>
    <row r="15" spans="1:4">
      <c r="A15">
        <f t="shared" si="0"/>
        <v>2028</v>
      </c>
      <c r="B15" t="s">
        <v>158</v>
      </c>
      <c r="C15" t="s">
        <v>173</v>
      </c>
      <c r="D15" t="s">
        <v>173</v>
      </c>
    </row>
    <row r="16" spans="1:4">
      <c r="A16">
        <f t="shared" si="0"/>
        <v>2029</v>
      </c>
      <c r="B16" t="s">
        <v>162</v>
      </c>
      <c r="C16" t="s">
        <v>173</v>
      </c>
      <c r="D16" t="s">
        <v>173</v>
      </c>
    </row>
    <row r="17" spans="1:4">
      <c r="A17">
        <f t="shared" si="0"/>
        <v>2029</v>
      </c>
      <c r="B17" t="s">
        <v>158</v>
      </c>
      <c r="C17" t="s">
        <v>173</v>
      </c>
      <c r="D17" t="s">
        <v>173</v>
      </c>
    </row>
    <row r="18" spans="1:4">
      <c r="A18">
        <f t="shared" si="0"/>
        <v>2030</v>
      </c>
      <c r="B18" t="s">
        <v>162</v>
      </c>
      <c r="C18" t="s">
        <v>173</v>
      </c>
      <c r="D18" t="s">
        <v>173</v>
      </c>
    </row>
    <row r="19" spans="1:4">
      <c r="A19">
        <f t="shared" si="0"/>
        <v>2030</v>
      </c>
      <c r="B19" t="s">
        <v>158</v>
      </c>
      <c r="C19" t="s">
        <v>173</v>
      </c>
      <c r="D19" t="s">
        <v>173</v>
      </c>
    </row>
    <row r="20" spans="1:4">
      <c r="A20">
        <f t="shared" si="0"/>
        <v>2031</v>
      </c>
      <c r="B20" t="s">
        <v>162</v>
      </c>
      <c r="C20" t="s">
        <v>173</v>
      </c>
      <c r="D20" t="s">
        <v>173</v>
      </c>
    </row>
    <row r="21" spans="1:4">
      <c r="A21">
        <f t="shared" si="0"/>
        <v>2031</v>
      </c>
      <c r="B21" t="s">
        <v>158</v>
      </c>
      <c r="C21" t="s">
        <v>173</v>
      </c>
      <c r="D21" t="s">
        <v>173</v>
      </c>
    </row>
    <row r="22" spans="1:4">
      <c r="A22">
        <f t="shared" si="0"/>
        <v>2032</v>
      </c>
      <c r="B22" t="s">
        <v>162</v>
      </c>
      <c r="C22" t="s">
        <v>173</v>
      </c>
      <c r="D22" t="s">
        <v>173</v>
      </c>
    </row>
    <row r="23" spans="1:4">
      <c r="A23">
        <f t="shared" si="0"/>
        <v>2032</v>
      </c>
      <c r="B23" t="s">
        <v>158</v>
      </c>
      <c r="C23" t="s">
        <v>173</v>
      </c>
      <c r="D23" t="s">
        <v>173</v>
      </c>
    </row>
    <row r="24" spans="1:4">
      <c r="A24">
        <f t="shared" si="0"/>
        <v>2033</v>
      </c>
      <c r="B24" t="s">
        <v>162</v>
      </c>
      <c r="C24" t="s">
        <v>173</v>
      </c>
      <c r="D24" t="s">
        <v>173</v>
      </c>
    </row>
    <row r="25" spans="1:4">
      <c r="A25">
        <f t="shared" si="0"/>
        <v>2033</v>
      </c>
      <c r="B25" t="s">
        <v>158</v>
      </c>
      <c r="C25" t="s">
        <v>173</v>
      </c>
      <c r="D25" t="s">
        <v>173</v>
      </c>
    </row>
    <row r="26" spans="1:4">
      <c r="A26">
        <f t="shared" si="0"/>
        <v>2034</v>
      </c>
      <c r="B26" t="s">
        <v>162</v>
      </c>
      <c r="C26" t="s">
        <v>173</v>
      </c>
      <c r="D26" t="s">
        <v>173</v>
      </c>
    </row>
    <row r="27" spans="1:4">
      <c r="A27">
        <f t="shared" si="0"/>
        <v>2034</v>
      </c>
      <c r="B27" t="s">
        <v>158</v>
      </c>
      <c r="C27" t="s">
        <v>173</v>
      </c>
      <c r="D27" t="s">
        <v>173</v>
      </c>
    </row>
    <row r="28" spans="1:4">
      <c r="A28">
        <f t="shared" si="0"/>
        <v>2035</v>
      </c>
      <c r="B28" t="s">
        <v>162</v>
      </c>
      <c r="C28" t="s">
        <v>173</v>
      </c>
      <c r="D28" t="s">
        <v>173</v>
      </c>
    </row>
    <row r="29" spans="1:4">
      <c r="A29">
        <f t="shared" si="0"/>
        <v>2035</v>
      </c>
      <c r="B29" t="s">
        <v>158</v>
      </c>
      <c r="C29" t="s">
        <v>173</v>
      </c>
      <c r="D29" t="s">
        <v>173</v>
      </c>
    </row>
    <row r="30" spans="1:4">
      <c r="A30">
        <f t="shared" si="0"/>
        <v>2036</v>
      </c>
      <c r="B30" t="s">
        <v>162</v>
      </c>
      <c r="C30" t="s">
        <v>173</v>
      </c>
      <c r="D30" t="s">
        <v>173</v>
      </c>
    </row>
    <row r="31" spans="1:4">
      <c r="A31">
        <f t="shared" si="0"/>
        <v>2036</v>
      </c>
      <c r="B31" t="s">
        <v>158</v>
      </c>
      <c r="C31" t="s">
        <v>173</v>
      </c>
      <c r="D31" t="s">
        <v>173</v>
      </c>
    </row>
    <row r="32" spans="1:4">
      <c r="A32">
        <f t="shared" si="0"/>
        <v>2037</v>
      </c>
      <c r="B32" t="s">
        <v>162</v>
      </c>
      <c r="C32" t="s">
        <v>173</v>
      </c>
      <c r="D32" t="s">
        <v>173</v>
      </c>
    </row>
    <row r="33" spans="1:4">
      <c r="A33">
        <f t="shared" si="0"/>
        <v>2037</v>
      </c>
      <c r="B33" t="s">
        <v>158</v>
      </c>
      <c r="C33" t="s">
        <v>173</v>
      </c>
      <c r="D33" t="s">
        <v>173</v>
      </c>
    </row>
    <row r="34" spans="1:4">
      <c r="A34">
        <f t="shared" si="0"/>
        <v>2038</v>
      </c>
      <c r="B34" t="s">
        <v>162</v>
      </c>
      <c r="C34" t="s">
        <v>173</v>
      </c>
      <c r="D34" t="s">
        <v>173</v>
      </c>
    </row>
    <row r="35" spans="1:4">
      <c r="A35">
        <f t="shared" si="0"/>
        <v>2038</v>
      </c>
      <c r="B35" t="s">
        <v>158</v>
      </c>
      <c r="C35" t="s">
        <v>173</v>
      </c>
      <c r="D35" t="s">
        <v>173</v>
      </c>
    </row>
    <row r="36" spans="1:4">
      <c r="A36">
        <f t="shared" si="0"/>
        <v>2039</v>
      </c>
      <c r="B36" t="s">
        <v>162</v>
      </c>
      <c r="C36" t="s">
        <v>173</v>
      </c>
      <c r="D36" t="s">
        <v>173</v>
      </c>
    </row>
    <row r="37" spans="1:4">
      <c r="A37">
        <f t="shared" si="0"/>
        <v>2039</v>
      </c>
      <c r="B37" t="s">
        <v>158</v>
      </c>
      <c r="C37" t="s">
        <v>173</v>
      </c>
      <c r="D37" t="s">
        <v>173</v>
      </c>
    </row>
    <row r="38" spans="1:4">
      <c r="A38">
        <f t="shared" si="0"/>
        <v>2040</v>
      </c>
      <c r="B38" t="s">
        <v>162</v>
      </c>
      <c r="C38" t="s">
        <v>173</v>
      </c>
      <c r="D38" t="s">
        <v>173</v>
      </c>
    </row>
    <row r="39" spans="1:4">
      <c r="A39">
        <f t="shared" si="0"/>
        <v>2040</v>
      </c>
      <c r="B39" t="s">
        <v>158</v>
      </c>
      <c r="C39" t="s">
        <v>173</v>
      </c>
      <c r="D39" t="s">
        <v>173</v>
      </c>
    </row>
    <row r="40" spans="1:4">
      <c r="A40">
        <f t="shared" si="0"/>
        <v>2041</v>
      </c>
      <c r="B40" t="s">
        <v>162</v>
      </c>
      <c r="C40" t="s">
        <v>173</v>
      </c>
      <c r="D40" t="s">
        <v>173</v>
      </c>
    </row>
    <row r="41" spans="1:4">
      <c r="A41">
        <f t="shared" si="0"/>
        <v>2041</v>
      </c>
      <c r="B41" t="s">
        <v>158</v>
      </c>
      <c r="C41" t="s">
        <v>173</v>
      </c>
      <c r="D41" t="s">
        <v>173</v>
      </c>
    </row>
    <row r="42" spans="1:4">
      <c r="A42">
        <f t="shared" si="0"/>
        <v>2042</v>
      </c>
      <c r="B42" t="s">
        <v>162</v>
      </c>
      <c r="C42" t="s">
        <v>173</v>
      </c>
      <c r="D42" t="s">
        <v>173</v>
      </c>
    </row>
    <row r="43" spans="1:4">
      <c r="A43">
        <f t="shared" si="0"/>
        <v>2042</v>
      </c>
      <c r="B43" t="s">
        <v>158</v>
      </c>
      <c r="C43" t="s">
        <v>173</v>
      </c>
      <c r="D43" t="s">
        <v>173</v>
      </c>
    </row>
    <row r="44" spans="1:4">
      <c r="A44">
        <f t="shared" si="0"/>
        <v>2043</v>
      </c>
      <c r="B44" t="s">
        <v>162</v>
      </c>
      <c r="C44" t="s">
        <v>173</v>
      </c>
      <c r="D44" t="s">
        <v>173</v>
      </c>
    </row>
    <row r="45" spans="1:4">
      <c r="A45">
        <f t="shared" si="0"/>
        <v>2043</v>
      </c>
      <c r="B45" t="s">
        <v>158</v>
      </c>
      <c r="C45" t="s">
        <v>173</v>
      </c>
      <c r="D45" t="s">
        <v>173</v>
      </c>
    </row>
    <row r="46" spans="1:4">
      <c r="A46">
        <f t="shared" si="0"/>
        <v>2044</v>
      </c>
      <c r="B46" t="s">
        <v>162</v>
      </c>
      <c r="C46" t="s">
        <v>173</v>
      </c>
      <c r="D46" t="s">
        <v>173</v>
      </c>
    </row>
    <row r="47" spans="1:4">
      <c r="A47">
        <f t="shared" si="0"/>
        <v>2044</v>
      </c>
      <c r="B47" t="s">
        <v>158</v>
      </c>
      <c r="C47" t="s">
        <v>173</v>
      </c>
      <c r="D47" t="s">
        <v>173</v>
      </c>
    </row>
    <row r="48" spans="1:4">
      <c r="A48">
        <f t="shared" si="0"/>
        <v>2045</v>
      </c>
      <c r="B48" t="s">
        <v>162</v>
      </c>
      <c r="C48" t="s">
        <v>173</v>
      </c>
      <c r="D48" t="s">
        <v>173</v>
      </c>
    </row>
    <row r="49" spans="1:6">
      <c r="A49">
        <f t="shared" si="0"/>
        <v>2045</v>
      </c>
      <c r="B49" t="s">
        <v>158</v>
      </c>
      <c r="C49" t="s">
        <v>173</v>
      </c>
      <c r="D49" t="s">
        <v>173</v>
      </c>
    </row>
    <row r="50" spans="1:6">
      <c r="A50">
        <f t="shared" si="0"/>
        <v>2046</v>
      </c>
      <c r="B50" t="s">
        <v>162</v>
      </c>
      <c r="C50" t="s">
        <v>173</v>
      </c>
      <c r="D50" t="s">
        <v>173</v>
      </c>
    </row>
    <row r="51" spans="1:6">
      <c r="A51">
        <f t="shared" si="0"/>
        <v>2046</v>
      </c>
      <c r="B51" t="s">
        <v>158</v>
      </c>
      <c r="C51" t="s">
        <v>173</v>
      </c>
      <c r="D51" t="s">
        <v>173</v>
      </c>
    </row>
    <row r="52" spans="1:6">
      <c r="A52">
        <f t="shared" si="0"/>
        <v>2047</v>
      </c>
      <c r="B52" t="s">
        <v>162</v>
      </c>
      <c r="C52" t="s">
        <v>173</v>
      </c>
      <c r="D52" t="s">
        <v>173</v>
      </c>
    </row>
    <row r="53" spans="1:6">
      <c r="A53">
        <f t="shared" si="0"/>
        <v>2047</v>
      </c>
      <c r="B53" t="s">
        <v>158</v>
      </c>
      <c r="C53" t="s">
        <v>173</v>
      </c>
      <c r="D53" t="s">
        <v>173</v>
      </c>
    </row>
    <row r="54" spans="1:6">
      <c r="A54">
        <f t="shared" si="0"/>
        <v>2048</v>
      </c>
      <c r="B54" t="s">
        <v>162</v>
      </c>
      <c r="C54" t="s">
        <v>173</v>
      </c>
      <c r="D54" t="s">
        <v>173</v>
      </c>
    </row>
    <row r="55" spans="1:6">
      <c r="A55">
        <f t="shared" si="0"/>
        <v>2048</v>
      </c>
      <c r="B55" t="s">
        <v>158</v>
      </c>
      <c r="C55" t="s">
        <v>173</v>
      </c>
      <c r="D55" t="s">
        <v>173</v>
      </c>
    </row>
    <row r="56" spans="1:6">
      <c r="A56">
        <f t="shared" si="0"/>
        <v>2049</v>
      </c>
      <c r="B56" t="s">
        <v>162</v>
      </c>
      <c r="C56" t="s">
        <v>173</v>
      </c>
      <c r="D56" t="s">
        <v>173</v>
      </c>
    </row>
    <row r="57" spans="1:6">
      <c r="A57">
        <f t="shared" si="0"/>
        <v>2049</v>
      </c>
      <c r="B57" t="s">
        <v>158</v>
      </c>
      <c r="C57" t="s">
        <v>173</v>
      </c>
      <c r="D57" t="s">
        <v>173</v>
      </c>
    </row>
    <row r="58" spans="1:6">
      <c r="A58">
        <f t="shared" si="0"/>
        <v>2050</v>
      </c>
      <c r="B58" t="s">
        <v>162</v>
      </c>
      <c r="C58" t="s">
        <v>173</v>
      </c>
      <c r="D58" t="s">
        <v>173</v>
      </c>
    </row>
    <row r="59" spans="1:6">
      <c r="A59">
        <f t="shared" si="0"/>
        <v>2050</v>
      </c>
      <c r="B59" t="s">
        <v>162</v>
      </c>
      <c r="C59" t="s">
        <v>173</v>
      </c>
      <c r="D59" t="s">
        <v>173</v>
      </c>
    </row>
    <row r="60" spans="1:6">
      <c r="A60">
        <v>2022</v>
      </c>
      <c r="B60" t="s">
        <v>18</v>
      </c>
      <c r="C60">
        <f>F60*129.65+1</f>
        <v>180737974442.5</v>
      </c>
      <c r="D60" t="s">
        <v>173</v>
      </c>
      <c r="E60" t="s">
        <v>17</v>
      </c>
      <c r="F60">
        <v>1394045310</v>
      </c>
    </row>
    <row r="61" spans="1:6">
      <c r="A61">
        <v>2022</v>
      </c>
      <c r="B61" t="s">
        <v>145</v>
      </c>
      <c r="C61" t="s">
        <v>173</v>
      </c>
      <c r="D61" t="s">
        <v>173</v>
      </c>
    </row>
    <row r="62" spans="1:6">
      <c r="A62">
        <v>2022</v>
      </c>
      <c r="B62" t="s">
        <v>136</v>
      </c>
      <c r="C62" t="s">
        <v>173</v>
      </c>
      <c r="D62" t="s">
        <v>173</v>
      </c>
    </row>
    <row r="63" spans="1:6">
      <c r="A63">
        <f>A61+1</f>
        <v>2023</v>
      </c>
      <c r="B63" t="str">
        <f>B61</f>
        <v>HDV-e (grid)</v>
      </c>
      <c r="C63" t="str">
        <f>C61</f>
        <v>inf</v>
      </c>
      <c r="D63" t="s">
        <v>173</v>
      </c>
    </row>
    <row r="64" spans="1:6">
      <c r="A64">
        <f t="shared" ref="A64:A108" si="1">A62+1</f>
        <v>2023</v>
      </c>
      <c r="B64" t="str">
        <f t="shared" ref="B64:C79" si="2">B62</f>
        <v>HDV-e (0-CI)</v>
      </c>
      <c r="C64" t="str">
        <f t="shared" si="2"/>
        <v>inf</v>
      </c>
      <c r="D64" t="s">
        <v>173</v>
      </c>
    </row>
    <row r="65" spans="1:4">
      <c r="A65">
        <f t="shared" si="1"/>
        <v>2024</v>
      </c>
      <c r="B65" t="str">
        <f t="shared" si="2"/>
        <v>HDV-e (grid)</v>
      </c>
      <c r="C65" t="str">
        <f t="shared" si="2"/>
        <v>inf</v>
      </c>
      <c r="D65" t="s">
        <v>173</v>
      </c>
    </row>
    <row r="66" spans="1:4">
      <c r="A66">
        <f t="shared" si="1"/>
        <v>2024</v>
      </c>
      <c r="B66" t="str">
        <f t="shared" si="2"/>
        <v>HDV-e (0-CI)</v>
      </c>
      <c r="C66" t="str">
        <f t="shared" si="2"/>
        <v>inf</v>
      </c>
      <c r="D66" t="s">
        <v>173</v>
      </c>
    </row>
    <row r="67" spans="1:4">
      <c r="A67">
        <f t="shared" si="1"/>
        <v>2025</v>
      </c>
      <c r="B67" t="str">
        <f t="shared" si="2"/>
        <v>HDV-e (grid)</v>
      </c>
      <c r="C67" t="str">
        <f t="shared" si="2"/>
        <v>inf</v>
      </c>
      <c r="D67" t="s">
        <v>173</v>
      </c>
    </row>
    <row r="68" spans="1:4">
      <c r="A68">
        <f t="shared" si="1"/>
        <v>2025</v>
      </c>
      <c r="B68" t="str">
        <f t="shared" si="2"/>
        <v>HDV-e (0-CI)</v>
      </c>
      <c r="C68" t="str">
        <f t="shared" si="2"/>
        <v>inf</v>
      </c>
      <c r="D68" t="s">
        <v>173</v>
      </c>
    </row>
    <row r="69" spans="1:4">
      <c r="A69">
        <f t="shared" si="1"/>
        <v>2026</v>
      </c>
      <c r="B69" t="str">
        <f t="shared" si="2"/>
        <v>HDV-e (grid)</v>
      </c>
      <c r="C69" t="str">
        <f t="shared" si="2"/>
        <v>inf</v>
      </c>
      <c r="D69" t="s">
        <v>173</v>
      </c>
    </row>
    <row r="70" spans="1:4">
      <c r="A70">
        <f t="shared" si="1"/>
        <v>2026</v>
      </c>
      <c r="B70" t="str">
        <f t="shared" si="2"/>
        <v>HDV-e (0-CI)</v>
      </c>
      <c r="C70" t="str">
        <f t="shared" si="2"/>
        <v>inf</v>
      </c>
      <c r="D70" t="s">
        <v>173</v>
      </c>
    </row>
    <row r="71" spans="1:4">
      <c r="A71">
        <f t="shared" si="1"/>
        <v>2027</v>
      </c>
      <c r="B71" t="str">
        <f t="shared" si="2"/>
        <v>HDV-e (grid)</v>
      </c>
      <c r="C71" t="str">
        <f t="shared" si="2"/>
        <v>inf</v>
      </c>
      <c r="D71" t="s">
        <v>173</v>
      </c>
    </row>
    <row r="72" spans="1:4">
      <c r="A72">
        <f t="shared" si="1"/>
        <v>2027</v>
      </c>
      <c r="B72" t="str">
        <f t="shared" si="2"/>
        <v>HDV-e (0-CI)</v>
      </c>
      <c r="C72" t="str">
        <f t="shared" si="2"/>
        <v>inf</v>
      </c>
      <c r="D72" t="s">
        <v>173</v>
      </c>
    </row>
    <row r="73" spans="1:4">
      <c r="A73">
        <f t="shared" si="1"/>
        <v>2028</v>
      </c>
      <c r="B73" t="str">
        <f t="shared" si="2"/>
        <v>HDV-e (grid)</v>
      </c>
      <c r="C73" t="str">
        <f t="shared" si="2"/>
        <v>inf</v>
      </c>
      <c r="D73" t="s">
        <v>173</v>
      </c>
    </row>
    <row r="74" spans="1:4">
      <c r="A74">
        <f t="shared" si="1"/>
        <v>2028</v>
      </c>
      <c r="B74" t="str">
        <f t="shared" si="2"/>
        <v>HDV-e (0-CI)</v>
      </c>
      <c r="C74" t="str">
        <f t="shared" si="2"/>
        <v>inf</v>
      </c>
      <c r="D74" t="s">
        <v>173</v>
      </c>
    </row>
    <row r="75" spans="1:4">
      <c r="A75">
        <f t="shared" si="1"/>
        <v>2029</v>
      </c>
      <c r="B75" t="str">
        <f t="shared" si="2"/>
        <v>HDV-e (grid)</v>
      </c>
      <c r="C75" t="str">
        <f t="shared" si="2"/>
        <v>inf</v>
      </c>
      <c r="D75" t="s">
        <v>173</v>
      </c>
    </row>
    <row r="76" spans="1:4">
      <c r="A76">
        <f t="shared" si="1"/>
        <v>2029</v>
      </c>
      <c r="B76" t="str">
        <f t="shared" si="2"/>
        <v>HDV-e (0-CI)</v>
      </c>
      <c r="C76" t="str">
        <f t="shared" si="2"/>
        <v>inf</v>
      </c>
      <c r="D76" t="s">
        <v>173</v>
      </c>
    </row>
    <row r="77" spans="1:4">
      <c r="A77">
        <f t="shared" si="1"/>
        <v>2030</v>
      </c>
      <c r="B77" t="str">
        <f t="shared" si="2"/>
        <v>HDV-e (grid)</v>
      </c>
      <c r="C77" t="str">
        <f t="shared" si="2"/>
        <v>inf</v>
      </c>
      <c r="D77" t="s">
        <v>173</v>
      </c>
    </row>
    <row r="78" spans="1:4">
      <c r="A78">
        <f t="shared" si="1"/>
        <v>2030</v>
      </c>
      <c r="B78" t="str">
        <f t="shared" si="2"/>
        <v>HDV-e (0-CI)</v>
      </c>
      <c r="C78" t="str">
        <f t="shared" si="2"/>
        <v>inf</v>
      </c>
      <c r="D78" t="s">
        <v>173</v>
      </c>
    </row>
    <row r="79" spans="1:4">
      <c r="A79">
        <f t="shared" si="1"/>
        <v>2031</v>
      </c>
      <c r="B79" t="str">
        <f t="shared" si="2"/>
        <v>HDV-e (grid)</v>
      </c>
      <c r="C79" t="str">
        <f t="shared" si="2"/>
        <v>inf</v>
      </c>
      <c r="D79" t="s">
        <v>173</v>
      </c>
    </row>
    <row r="80" spans="1:4">
      <c r="A80">
        <f t="shared" si="1"/>
        <v>2031</v>
      </c>
      <c r="B80" t="str">
        <f t="shared" ref="B80:C95" si="3">B78</f>
        <v>HDV-e (0-CI)</v>
      </c>
      <c r="C80" t="str">
        <f t="shared" si="3"/>
        <v>inf</v>
      </c>
      <c r="D80" t="s">
        <v>173</v>
      </c>
    </row>
    <row r="81" spans="1:4">
      <c r="A81">
        <f t="shared" si="1"/>
        <v>2032</v>
      </c>
      <c r="B81" t="str">
        <f t="shared" si="3"/>
        <v>HDV-e (grid)</v>
      </c>
      <c r="C81" t="str">
        <f t="shared" si="3"/>
        <v>inf</v>
      </c>
      <c r="D81" t="s">
        <v>173</v>
      </c>
    </row>
    <row r="82" spans="1:4">
      <c r="A82">
        <f t="shared" si="1"/>
        <v>2032</v>
      </c>
      <c r="B82" t="str">
        <f t="shared" si="3"/>
        <v>HDV-e (0-CI)</v>
      </c>
      <c r="C82" t="str">
        <f t="shared" si="3"/>
        <v>inf</v>
      </c>
      <c r="D82" t="s">
        <v>173</v>
      </c>
    </row>
    <row r="83" spans="1:4">
      <c r="A83">
        <f t="shared" si="1"/>
        <v>2033</v>
      </c>
      <c r="B83" t="str">
        <f t="shared" si="3"/>
        <v>HDV-e (grid)</v>
      </c>
      <c r="C83" t="str">
        <f t="shared" si="3"/>
        <v>inf</v>
      </c>
      <c r="D83" t="s">
        <v>173</v>
      </c>
    </row>
    <row r="84" spans="1:4">
      <c r="A84">
        <f t="shared" si="1"/>
        <v>2033</v>
      </c>
      <c r="B84" t="str">
        <f t="shared" si="3"/>
        <v>HDV-e (0-CI)</v>
      </c>
      <c r="C84" t="str">
        <f t="shared" si="3"/>
        <v>inf</v>
      </c>
      <c r="D84" t="s">
        <v>173</v>
      </c>
    </row>
    <row r="85" spans="1:4">
      <c r="A85">
        <f t="shared" si="1"/>
        <v>2034</v>
      </c>
      <c r="B85" t="str">
        <f t="shared" si="3"/>
        <v>HDV-e (grid)</v>
      </c>
      <c r="C85" t="str">
        <f t="shared" si="3"/>
        <v>inf</v>
      </c>
      <c r="D85" t="s">
        <v>173</v>
      </c>
    </row>
    <row r="86" spans="1:4">
      <c r="A86">
        <f t="shared" si="1"/>
        <v>2034</v>
      </c>
      <c r="B86" t="str">
        <f t="shared" si="3"/>
        <v>HDV-e (0-CI)</v>
      </c>
      <c r="C86" t="str">
        <f t="shared" si="3"/>
        <v>inf</v>
      </c>
      <c r="D86" t="s">
        <v>173</v>
      </c>
    </row>
    <row r="87" spans="1:4">
      <c r="A87">
        <f t="shared" si="1"/>
        <v>2035</v>
      </c>
      <c r="B87" t="str">
        <f t="shared" si="3"/>
        <v>HDV-e (grid)</v>
      </c>
      <c r="C87" t="str">
        <f t="shared" si="3"/>
        <v>inf</v>
      </c>
      <c r="D87" t="s">
        <v>173</v>
      </c>
    </row>
    <row r="88" spans="1:4">
      <c r="A88">
        <f t="shared" si="1"/>
        <v>2035</v>
      </c>
      <c r="B88" t="str">
        <f t="shared" si="3"/>
        <v>HDV-e (0-CI)</v>
      </c>
      <c r="C88" t="str">
        <f t="shared" si="3"/>
        <v>inf</v>
      </c>
      <c r="D88" t="s">
        <v>173</v>
      </c>
    </row>
    <row r="89" spans="1:4">
      <c r="A89">
        <f t="shared" si="1"/>
        <v>2036</v>
      </c>
      <c r="B89" t="str">
        <f t="shared" si="3"/>
        <v>HDV-e (grid)</v>
      </c>
      <c r="C89" t="str">
        <f t="shared" si="3"/>
        <v>inf</v>
      </c>
      <c r="D89" t="s">
        <v>173</v>
      </c>
    </row>
    <row r="90" spans="1:4">
      <c r="A90">
        <f t="shared" si="1"/>
        <v>2036</v>
      </c>
      <c r="B90" t="str">
        <f t="shared" si="3"/>
        <v>HDV-e (0-CI)</v>
      </c>
      <c r="C90" t="str">
        <f t="shared" si="3"/>
        <v>inf</v>
      </c>
      <c r="D90" t="s">
        <v>173</v>
      </c>
    </row>
    <row r="91" spans="1:4">
      <c r="A91">
        <f t="shared" si="1"/>
        <v>2037</v>
      </c>
      <c r="B91" t="str">
        <f t="shared" si="3"/>
        <v>HDV-e (grid)</v>
      </c>
      <c r="C91" t="str">
        <f t="shared" si="3"/>
        <v>inf</v>
      </c>
      <c r="D91" t="s">
        <v>173</v>
      </c>
    </row>
    <row r="92" spans="1:4">
      <c r="A92">
        <f t="shared" si="1"/>
        <v>2037</v>
      </c>
      <c r="B92" t="str">
        <f t="shared" si="3"/>
        <v>HDV-e (0-CI)</v>
      </c>
      <c r="C92" t="str">
        <f t="shared" si="3"/>
        <v>inf</v>
      </c>
      <c r="D92" t="s">
        <v>173</v>
      </c>
    </row>
    <row r="93" spans="1:4">
      <c r="A93">
        <f t="shared" si="1"/>
        <v>2038</v>
      </c>
      <c r="B93" t="str">
        <f t="shared" si="3"/>
        <v>HDV-e (grid)</v>
      </c>
      <c r="C93" t="str">
        <f t="shared" si="3"/>
        <v>inf</v>
      </c>
      <c r="D93" t="s">
        <v>173</v>
      </c>
    </row>
    <row r="94" spans="1:4">
      <c r="A94">
        <f t="shared" si="1"/>
        <v>2038</v>
      </c>
      <c r="B94" t="str">
        <f t="shared" si="3"/>
        <v>HDV-e (0-CI)</v>
      </c>
      <c r="C94" t="str">
        <f t="shared" si="3"/>
        <v>inf</v>
      </c>
      <c r="D94" t="s">
        <v>173</v>
      </c>
    </row>
    <row r="95" spans="1:4">
      <c r="A95">
        <f t="shared" si="1"/>
        <v>2039</v>
      </c>
      <c r="B95" t="str">
        <f t="shared" si="3"/>
        <v>HDV-e (grid)</v>
      </c>
      <c r="C95" t="str">
        <f t="shared" si="3"/>
        <v>inf</v>
      </c>
      <c r="D95" t="s">
        <v>173</v>
      </c>
    </row>
    <row r="96" spans="1:4">
      <c r="A96">
        <f t="shared" si="1"/>
        <v>2039</v>
      </c>
      <c r="B96" t="str">
        <f t="shared" ref="B96:C108" si="4">B94</f>
        <v>HDV-e (0-CI)</v>
      </c>
      <c r="C96" t="str">
        <f t="shared" si="4"/>
        <v>inf</v>
      </c>
      <c r="D96" t="s">
        <v>173</v>
      </c>
    </row>
    <row r="97" spans="1:6">
      <c r="A97">
        <f t="shared" si="1"/>
        <v>2040</v>
      </c>
      <c r="B97" t="str">
        <f t="shared" si="4"/>
        <v>HDV-e (grid)</v>
      </c>
      <c r="C97" t="str">
        <f t="shared" si="4"/>
        <v>inf</v>
      </c>
      <c r="D97" t="s">
        <v>173</v>
      </c>
    </row>
    <row r="98" spans="1:6">
      <c r="A98">
        <f t="shared" si="1"/>
        <v>2040</v>
      </c>
      <c r="B98" t="str">
        <f t="shared" si="4"/>
        <v>HDV-e (0-CI)</v>
      </c>
      <c r="C98" t="str">
        <f t="shared" si="4"/>
        <v>inf</v>
      </c>
      <c r="D98" t="s">
        <v>173</v>
      </c>
    </row>
    <row r="99" spans="1:6">
      <c r="A99">
        <f t="shared" si="1"/>
        <v>2041</v>
      </c>
      <c r="B99" t="str">
        <f t="shared" si="4"/>
        <v>HDV-e (grid)</v>
      </c>
      <c r="C99" t="str">
        <f t="shared" si="4"/>
        <v>inf</v>
      </c>
      <c r="D99" t="s">
        <v>173</v>
      </c>
    </row>
    <row r="100" spans="1:6">
      <c r="A100">
        <f t="shared" si="1"/>
        <v>2041</v>
      </c>
      <c r="B100" t="str">
        <f t="shared" si="4"/>
        <v>HDV-e (0-CI)</v>
      </c>
      <c r="C100" t="str">
        <f t="shared" si="4"/>
        <v>inf</v>
      </c>
      <c r="D100" t="s">
        <v>173</v>
      </c>
    </row>
    <row r="101" spans="1:6">
      <c r="A101">
        <f t="shared" si="1"/>
        <v>2042</v>
      </c>
      <c r="B101" t="str">
        <f t="shared" si="4"/>
        <v>HDV-e (grid)</v>
      </c>
      <c r="C101" t="str">
        <f t="shared" si="4"/>
        <v>inf</v>
      </c>
      <c r="D101" t="s">
        <v>173</v>
      </c>
    </row>
    <row r="102" spans="1:6">
      <c r="A102">
        <f t="shared" si="1"/>
        <v>2042</v>
      </c>
      <c r="B102" t="str">
        <f t="shared" si="4"/>
        <v>HDV-e (0-CI)</v>
      </c>
      <c r="C102" t="str">
        <f t="shared" si="4"/>
        <v>inf</v>
      </c>
      <c r="D102" t="s">
        <v>173</v>
      </c>
    </row>
    <row r="103" spans="1:6">
      <c r="A103">
        <f t="shared" si="1"/>
        <v>2043</v>
      </c>
      <c r="B103" t="str">
        <f t="shared" si="4"/>
        <v>HDV-e (grid)</v>
      </c>
      <c r="C103" t="str">
        <f t="shared" si="4"/>
        <v>inf</v>
      </c>
      <c r="D103" t="s">
        <v>173</v>
      </c>
    </row>
    <row r="104" spans="1:6">
      <c r="A104">
        <f t="shared" si="1"/>
        <v>2043</v>
      </c>
      <c r="B104" t="str">
        <f t="shared" si="4"/>
        <v>HDV-e (0-CI)</v>
      </c>
      <c r="C104" t="str">
        <f t="shared" si="4"/>
        <v>inf</v>
      </c>
      <c r="D104" t="s">
        <v>173</v>
      </c>
    </row>
    <row r="105" spans="1:6">
      <c r="A105">
        <f t="shared" si="1"/>
        <v>2044</v>
      </c>
      <c r="B105" t="str">
        <f t="shared" si="4"/>
        <v>HDV-e (grid)</v>
      </c>
      <c r="C105" t="str">
        <f t="shared" si="4"/>
        <v>inf</v>
      </c>
      <c r="D105" t="s">
        <v>173</v>
      </c>
    </row>
    <row r="106" spans="1:6">
      <c r="A106">
        <f t="shared" si="1"/>
        <v>2044</v>
      </c>
      <c r="B106" t="str">
        <f t="shared" si="4"/>
        <v>HDV-e (0-CI)</v>
      </c>
      <c r="C106" t="str">
        <f t="shared" si="4"/>
        <v>inf</v>
      </c>
      <c r="D106" t="s">
        <v>173</v>
      </c>
    </row>
    <row r="107" spans="1:6">
      <c r="A107">
        <f t="shared" si="1"/>
        <v>2045</v>
      </c>
      <c r="B107" t="str">
        <f t="shared" si="4"/>
        <v>HDV-e (grid)</v>
      </c>
      <c r="C107" t="str">
        <f t="shared" si="4"/>
        <v>inf</v>
      </c>
      <c r="D107" t="s">
        <v>173</v>
      </c>
    </row>
    <row r="108" spans="1:6">
      <c r="A108">
        <f t="shared" si="1"/>
        <v>2045</v>
      </c>
      <c r="B108" t="str">
        <f t="shared" si="4"/>
        <v>HDV-e (0-CI)</v>
      </c>
      <c r="C108" t="str">
        <f t="shared" si="4"/>
        <v>inf</v>
      </c>
      <c r="D108" t="s">
        <v>173</v>
      </c>
    </row>
    <row r="109" spans="1:6">
      <c r="A109">
        <v>2022</v>
      </c>
      <c r="B109" t="s">
        <v>16</v>
      </c>
      <c r="C109">
        <f>F109*126.13+1</f>
        <v>35463211158.709999</v>
      </c>
      <c r="D109" s="3" t="s">
        <v>173</v>
      </c>
      <c r="E109" t="s">
        <v>174</v>
      </c>
      <c r="F109">
        <v>281163967</v>
      </c>
    </row>
    <row r="110" spans="1:6">
      <c r="A110">
        <v>2022</v>
      </c>
      <c r="B110" t="s">
        <v>20</v>
      </c>
      <c r="C110" s="17">
        <f>81.51*F110+1</f>
        <v>8438059473.7000008</v>
      </c>
      <c r="D110" s="3">
        <v>0.4</v>
      </c>
      <c r="E110" t="s">
        <v>174</v>
      </c>
      <c r="F110">
        <v>103521770</v>
      </c>
    </row>
    <row r="111" spans="1:6">
      <c r="A111">
        <v>2025</v>
      </c>
      <c r="B111" t="s">
        <v>20</v>
      </c>
      <c r="C111" s="17">
        <v>15600000000</v>
      </c>
      <c r="D111" s="3">
        <v>0.4</v>
      </c>
    </row>
    <row r="112" spans="1:6">
      <c r="A112">
        <v>2026</v>
      </c>
      <c r="B112" t="s">
        <v>20</v>
      </c>
      <c r="C112" s="17">
        <v>15600000000</v>
      </c>
      <c r="D112" s="3">
        <v>0.4</v>
      </c>
    </row>
    <row r="113" spans="1:4">
      <c r="A113">
        <v>2027</v>
      </c>
      <c r="B113" t="s">
        <v>20</v>
      </c>
      <c r="C113" s="17">
        <v>15600000000</v>
      </c>
      <c r="D113" s="3">
        <v>0.4</v>
      </c>
    </row>
    <row r="114" spans="1:4">
      <c r="A114">
        <v>2028</v>
      </c>
      <c r="B114" t="s">
        <v>20</v>
      </c>
      <c r="C114" s="17">
        <v>15600000000</v>
      </c>
      <c r="D114" s="3">
        <v>0.4</v>
      </c>
    </row>
    <row r="115" spans="1:4">
      <c r="A115">
        <v>2029</v>
      </c>
      <c r="B115" t="s">
        <v>20</v>
      </c>
      <c r="C115" s="17">
        <v>15600000000</v>
      </c>
      <c r="D115" s="3">
        <v>0.4</v>
      </c>
    </row>
    <row r="116" spans="1:4">
      <c r="A116">
        <v>2030</v>
      </c>
      <c r="B116" t="s">
        <v>20</v>
      </c>
      <c r="C116" s="17">
        <v>15600000000</v>
      </c>
      <c r="D116" s="3">
        <v>0.4</v>
      </c>
    </row>
    <row r="117" spans="1:4">
      <c r="A117">
        <v>2031</v>
      </c>
      <c r="B117" t="s">
        <v>20</v>
      </c>
      <c r="C117" s="17">
        <v>15600000000</v>
      </c>
      <c r="D117" s="3">
        <v>0.4</v>
      </c>
    </row>
    <row r="118" spans="1:4">
      <c r="A118">
        <v>2032</v>
      </c>
      <c r="B118" t="s">
        <v>20</v>
      </c>
      <c r="C118" s="17">
        <v>15600000000</v>
      </c>
      <c r="D118" s="3">
        <v>0.4</v>
      </c>
    </row>
    <row r="119" spans="1:4">
      <c r="A119">
        <v>2033</v>
      </c>
      <c r="B119" t="s">
        <v>20</v>
      </c>
      <c r="C119" s="17">
        <v>15600000000</v>
      </c>
      <c r="D119" s="3">
        <v>0.4</v>
      </c>
    </row>
    <row r="120" spans="1:4">
      <c r="A120">
        <v>2034</v>
      </c>
      <c r="B120" t="s">
        <v>20</v>
      </c>
      <c r="C120" s="17">
        <v>15600000000</v>
      </c>
      <c r="D120" s="3">
        <v>0.4</v>
      </c>
    </row>
    <row r="121" spans="1:4">
      <c r="A121">
        <v>2035</v>
      </c>
      <c r="B121" t="s">
        <v>20</v>
      </c>
      <c r="C121" s="17">
        <v>15600000000</v>
      </c>
      <c r="D121" s="3">
        <v>0.4</v>
      </c>
    </row>
    <row r="122" spans="1:4">
      <c r="A122">
        <v>2036</v>
      </c>
      <c r="B122" t="s">
        <v>20</v>
      </c>
      <c r="C122" s="17">
        <v>15600000000</v>
      </c>
      <c r="D122" s="3">
        <v>0.4</v>
      </c>
    </row>
    <row r="123" spans="1:4">
      <c r="A123">
        <v>2037</v>
      </c>
      <c r="B123" t="s">
        <v>20</v>
      </c>
      <c r="C123" s="17">
        <v>15600000000</v>
      </c>
      <c r="D123" s="3">
        <v>0.4</v>
      </c>
    </row>
    <row r="124" spans="1:4">
      <c r="A124">
        <v>2038</v>
      </c>
      <c r="B124" t="s">
        <v>20</v>
      </c>
      <c r="C124" s="17">
        <v>15600000000</v>
      </c>
      <c r="D124" s="3">
        <v>0.4</v>
      </c>
    </row>
    <row r="125" spans="1:4">
      <c r="A125">
        <v>2039</v>
      </c>
      <c r="B125" t="s">
        <v>20</v>
      </c>
      <c r="C125" s="17">
        <v>15600000000</v>
      </c>
      <c r="D125" s="3">
        <v>0.4</v>
      </c>
    </row>
    <row r="126" spans="1:4">
      <c r="A126">
        <v>2040</v>
      </c>
      <c r="B126" t="s">
        <v>20</v>
      </c>
      <c r="C126" s="17">
        <v>15600000000</v>
      </c>
      <c r="D126" s="3">
        <v>0.4</v>
      </c>
    </row>
    <row r="127" spans="1:4">
      <c r="A127">
        <v>2041</v>
      </c>
      <c r="B127" t="s">
        <v>20</v>
      </c>
      <c r="C127" s="17">
        <v>15600000000</v>
      </c>
      <c r="D127" s="3" t="s">
        <v>173</v>
      </c>
    </row>
    <row r="128" spans="1:4">
      <c r="A128">
        <v>2042</v>
      </c>
      <c r="B128" t="s">
        <v>20</v>
      </c>
      <c r="C128" s="17">
        <v>15600000000</v>
      </c>
      <c r="D128" s="3" t="s">
        <v>173</v>
      </c>
    </row>
    <row r="129" spans="1:6">
      <c r="A129">
        <v>2043</v>
      </c>
      <c r="B129" t="s">
        <v>20</v>
      </c>
      <c r="C129" s="17">
        <v>15600000000</v>
      </c>
      <c r="D129" s="3" t="s">
        <v>173</v>
      </c>
    </row>
    <row r="130" spans="1:6">
      <c r="A130">
        <v>2044</v>
      </c>
      <c r="B130" t="s">
        <v>20</v>
      </c>
      <c r="C130" s="17">
        <v>15600000000</v>
      </c>
      <c r="D130" s="3" t="s">
        <v>173</v>
      </c>
    </row>
    <row r="131" spans="1:6">
      <c r="A131">
        <v>2045</v>
      </c>
      <c r="B131" t="s">
        <v>20</v>
      </c>
      <c r="C131" s="17">
        <v>15600000000</v>
      </c>
      <c r="D131" s="3" t="s">
        <v>173</v>
      </c>
    </row>
    <row r="132" spans="1:6">
      <c r="A132">
        <v>2046</v>
      </c>
      <c r="B132" t="s">
        <v>20</v>
      </c>
      <c r="C132" s="17">
        <v>15600000000</v>
      </c>
      <c r="D132" s="3" t="s">
        <v>173</v>
      </c>
    </row>
    <row r="133" spans="1:6">
      <c r="A133">
        <v>2034</v>
      </c>
      <c r="B133" t="s">
        <v>154</v>
      </c>
      <c r="C133" t="s">
        <v>173</v>
      </c>
      <c r="D133" s="3" t="s">
        <v>173</v>
      </c>
    </row>
    <row r="134" spans="1:6">
      <c r="A134">
        <v>2022</v>
      </c>
      <c r="B134" t="s">
        <v>21</v>
      </c>
      <c r="C134" s="32">
        <f>F134*126.37*0.5+1</f>
        <v>733235956.96500003</v>
      </c>
      <c r="D134" s="3" t="s">
        <v>173</v>
      </c>
      <c r="E134" t="s">
        <v>17</v>
      </c>
      <c r="F134" s="17">
        <v>11604589</v>
      </c>
    </row>
    <row r="135" spans="1:6">
      <c r="A135">
        <v>2022</v>
      </c>
      <c r="B135" t="s">
        <v>22</v>
      </c>
      <c r="C135" s="32">
        <f>F134*126.37*0.5+1</f>
        <v>733235956.96500003</v>
      </c>
      <c r="D135" s="3" t="s">
        <v>173</v>
      </c>
      <c r="F135" s="17"/>
    </row>
    <row r="136" spans="1:6">
      <c r="A136">
        <v>2025</v>
      </c>
      <c r="B136" t="s">
        <v>21</v>
      </c>
      <c r="C136">
        <v>7045308714.5799999</v>
      </c>
      <c r="D136" s="3" t="s">
        <v>173</v>
      </c>
      <c r="F136" s="17"/>
    </row>
    <row r="137" spans="1:6">
      <c r="A137">
        <v>2025</v>
      </c>
      <c r="B137" t="s">
        <v>22</v>
      </c>
      <c r="C137">
        <v>7045308714.5799999</v>
      </c>
      <c r="D137" s="3" t="s">
        <v>173</v>
      </c>
      <c r="F137" s="17"/>
    </row>
    <row r="138" spans="1:6">
      <c r="A138">
        <v>2025</v>
      </c>
      <c r="B138" t="s">
        <v>168</v>
      </c>
      <c r="C138" t="s">
        <v>173</v>
      </c>
      <c r="D138" t="s">
        <v>173</v>
      </c>
    </row>
    <row r="139" spans="1:6">
      <c r="A139">
        <v>2040</v>
      </c>
      <c r="B139" t="s">
        <v>140</v>
      </c>
      <c r="C139" t="s">
        <v>173</v>
      </c>
      <c r="D139" s="3" t="s">
        <v>173</v>
      </c>
      <c r="E139" t="s">
        <v>175</v>
      </c>
    </row>
    <row r="140" spans="1:6">
      <c r="A140">
        <v>2040</v>
      </c>
      <c r="B140" t="s">
        <v>160</v>
      </c>
      <c r="C140" t="s">
        <v>173</v>
      </c>
      <c r="D140" s="3" t="s">
        <v>173</v>
      </c>
      <c r="E140" t="s">
        <v>175</v>
      </c>
    </row>
    <row r="141" spans="1:6">
      <c r="A141">
        <v>2022</v>
      </c>
      <c r="B141" t="s">
        <v>10</v>
      </c>
      <c r="C141" t="s">
        <v>173</v>
      </c>
      <c r="D141" s="3" t="s">
        <v>173</v>
      </c>
    </row>
    <row r="142" spans="1:6">
      <c r="A142">
        <v>2023</v>
      </c>
      <c r="B142" t="s">
        <v>10</v>
      </c>
      <c r="C142" t="s">
        <v>173</v>
      </c>
      <c r="D142" s="3" t="s">
        <v>173</v>
      </c>
    </row>
    <row r="143" spans="1:6">
      <c r="A143">
        <v>2024</v>
      </c>
      <c r="B143" t="s">
        <v>10</v>
      </c>
      <c r="C143" t="s">
        <v>173</v>
      </c>
      <c r="D143" s="3" t="s">
        <v>173</v>
      </c>
    </row>
    <row r="144" spans="1:6">
      <c r="A144">
        <v>2025</v>
      </c>
      <c r="B144" t="s">
        <v>10</v>
      </c>
      <c r="C144" t="s">
        <v>173</v>
      </c>
      <c r="D144" s="3" t="s">
        <v>173</v>
      </c>
    </row>
    <row r="145" spans="1:4">
      <c r="A145">
        <v>2026</v>
      </c>
      <c r="B145" t="s">
        <v>10</v>
      </c>
      <c r="C145" t="s">
        <v>173</v>
      </c>
      <c r="D145" s="3" t="s">
        <v>173</v>
      </c>
    </row>
    <row r="146" spans="1:4">
      <c r="A146">
        <v>2027</v>
      </c>
      <c r="B146" t="s">
        <v>10</v>
      </c>
      <c r="C146" t="s">
        <v>173</v>
      </c>
      <c r="D146" s="3" t="s">
        <v>173</v>
      </c>
    </row>
    <row r="147" spans="1:4">
      <c r="A147">
        <v>2028</v>
      </c>
      <c r="B147" t="s">
        <v>10</v>
      </c>
      <c r="C147" t="s">
        <v>173</v>
      </c>
      <c r="D147" s="3" t="s">
        <v>173</v>
      </c>
    </row>
    <row r="148" spans="1:4">
      <c r="A148">
        <v>2029</v>
      </c>
      <c r="B148" t="s">
        <v>10</v>
      </c>
      <c r="C148" t="s">
        <v>173</v>
      </c>
      <c r="D148" s="3" t="s">
        <v>173</v>
      </c>
    </row>
    <row r="149" spans="1:4">
      <c r="A149">
        <v>2030</v>
      </c>
      <c r="B149" t="s">
        <v>10</v>
      </c>
      <c r="C149" t="s">
        <v>173</v>
      </c>
      <c r="D149" s="3" t="s">
        <v>173</v>
      </c>
    </row>
    <row r="150" spans="1:4">
      <c r="A150">
        <v>2031</v>
      </c>
      <c r="B150" t="s">
        <v>10</v>
      </c>
      <c r="C150" t="s">
        <v>173</v>
      </c>
      <c r="D150" s="3" t="s">
        <v>173</v>
      </c>
    </row>
    <row r="151" spans="1:4">
      <c r="A151">
        <v>2032</v>
      </c>
      <c r="B151" t="s">
        <v>10</v>
      </c>
      <c r="C151" t="s">
        <v>173</v>
      </c>
      <c r="D151" s="3" t="s">
        <v>173</v>
      </c>
    </row>
    <row r="152" spans="1:4">
      <c r="A152">
        <v>2033</v>
      </c>
      <c r="B152" t="s">
        <v>10</v>
      </c>
      <c r="C152" t="s">
        <v>173</v>
      </c>
      <c r="D152" s="3" t="s">
        <v>173</v>
      </c>
    </row>
    <row r="153" spans="1:4">
      <c r="A153">
        <v>2034</v>
      </c>
      <c r="B153" t="s">
        <v>10</v>
      </c>
      <c r="C153" t="s">
        <v>173</v>
      </c>
      <c r="D153" s="3" t="s">
        <v>173</v>
      </c>
    </row>
    <row r="154" spans="1:4">
      <c r="A154">
        <v>2035</v>
      </c>
      <c r="B154" t="s">
        <v>10</v>
      </c>
      <c r="C154" t="s">
        <v>173</v>
      </c>
      <c r="D154" s="3" t="s">
        <v>173</v>
      </c>
    </row>
    <row r="155" spans="1:4">
      <c r="A155">
        <v>2036</v>
      </c>
      <c r="B155" t="s">
        <v>10</v>
      </c>
      <c r="C155" t="s">
        <v>173</v>
      </c>
      <c r="D155" s="3" t="s">
        <v>173</v>
      </c>
    </row>
    <row r="156" spans="1:4">
      <c r="A156">
        <v>2037</v>
      </c>
      <c r="B156" t="s">
        <v>10</v>
      </c>
      <c r="C156" t="s">
        <v>173</v>
      </c>
      <c r="D156" s="3" t="s">
        <v>173</v>
      </c>
    </row>
    <row r="157" spans="1:4">
      <c r="A157">
        <v>2038</v>
      </c>
      <c r="B157" t="s">
        <v>10</v>
      </c>
      <c r="C157" t="s">
        <v>173</v>
      </c>
      <c r="D157" s="3" t="s">
        <v>173</v>
      </c>
    </row>
    <row r="158" spans="1:4">
      <c r="A158">
        <v>2039</v>
      </c>
      <c r="B158" t="s">
        <v>10</v>
      </c>
      <c r="C158" t="s">
        <v>173</v>
      </c>
      <c r="D158" s="3" t="s">
        <v>173</v>
      </c>
    </row>
    <row r="159" spans="1:4">
      <c r="A159">
        <v>2040</v>
      </c>
      <c r="B159" t="s">
        <v>10</v>
      </c>
      <c r="C159" t="s">
        <v>173</v>
      </c>
      <c r="D159" s="3" t="s">
        <v>173</v>
      </c>
    </row>
    <row r="160" spans="1:4">
      <c r="A160">
        <v>2041</v>
      </c>
      <c r="B160" t="s">
        <v>10</v>
      </c>
      <c r="C160" t="s">
        <v>173</v>
      </c>
      <c r="D160" s="3" t="s">
        <v>173</v>
      </c>
    </row>
    <row r="161" spans="1:4">
      <c r="A161">
        <v>2042</v>
      </c>
      <c r="B161" t="s">
        <v>10</v>
      </c>
      <c r="C161" t="s">
        <v>173</v>
      </c>
      <c r="D161" s="3" t="s">
        <v>173</v>
      </c>
    </row>
    <row r="162" spans="1:4">
      <c r="A162">
        <v>2043</v>
      </c>
      <c r="B162" t="s">
        <v>10</v>
      </c>
      <c r="C162" t="s">
        <v>173</v>
      </c>
      <c r="D162" s="3" t="s">
        <v>173</v>
      </c>
    </row>
    <row r="163" spans="1:4">
      <c r="A163">
        <v>2044</v>
      </c>
      <c r="B163" t="s">
        <v>10</v>
      </c>
      <c r="C163" t="s">
        <v>173</v>
      </c>
      <c r="D163" s="3" t="s">
        <v>173</v>
      </c>
    </row>
    <row r="164" spans="1:4">
      <c r="A164">
        <v>2045</v>
      </c>
      <c r="B164" t="s">
        <v>10</v>
      </c>
      <c r="C164" t="s">
        <v>173</v>
      </c>
      <c r="D164" s="3" t="s">
        <v>173</v>
      </c>
    </row>
    <row r="165" spans="1:4">
      <c r="A165">
        <v>2046</v>
      </c>
      <c r="B165" t="s">
        <v>10</v>
      </c>
      <c r="C165" t="s">
        <v>173</v>
      </c>
      <c r="D165" s="3" t="s">
        <v>173</v>
      </c>
    </row>
    <row r="166" spans="1:4">
      <c r="A166">
        <v>2040</v>
      </c>
      <c r="B166" t="s">
        <v>133</v>
      </c>
      <c r="C166" t="s">
        <v>173</v>
      </c>
      <c r="D166" s="3" t="s">
        <v>173</v>
      </c>
    </row>
    <row r="167" spans="1:4">
      <c r="A167">
        <v>2040</v>
      </c>
      <c r="B167" t="s">
        <v>156</v>
      </c>
      <c r="C167" t="s">
        <v>173</v>
      </c>
      <c r="D167" s="3" t="s">
        <v>173</v>
      </c>
    </row>
    <row r="168" spans="1:4">
      <c r="D168" s="3"/>
    </row>
    <row r="169" spans="1:4">
      <c r="D169" s="3"/>
    </row>
    <row r="170" spans="1:4">
      <c r="D170" s="3"/>
    </row>
    <row r="171" spans="1:4">
      <c r="D171" s="3"/>
    </row>
    <row r="172" spans="1:4">
      <c r="D172" s="3"/>
    </row>
    <row r="173" spans="1:4">
      <c r="D173" s="3"/>
    </row>
    <row r="174" spans="1:4">
      <c r="D174" s="3"/>
    </row>
    <row r="175" spans="1:4">
      <c r="D175" s="3"/>
    </row>
    <row r="176" spans="1:4">
      <c r="D176" s="3"/>
    </row>
    <row r="177" spans="4:4">
      <c r="D177" s="3"/>
    </row>
    <row r="178" spans="4:4">
      <c r="D178" s="3"/>
    </row>
    <row r="179" spans="4:4">
      <c r="D179" s="3"/>
    </row>
    <row r="180" spans="4:4">
      <c r="D180" s="3"/>
    </row>
    <row r="181" spans="4:4">
      <c r="D181" s="3"/>
    </row>
    <row r="182" spans="4:4">
      <c r="D182" s="3"/>
    </row>
    <row r="183" spans="4:4">
      <c r="D183" s="3"/>
    </row>
    <row r="184" spans="4:4">
      <c r="D184" s="3"/>
    </row>
    <row r="185" spans="4:4">
      <c r="D185" s="3"/>
    </row>
    <row r="186" spans="4:4">
      <c r="D186" s="3"/>
    </row>
    <row r="187" spans="4:4">
      <c r="D187" s="3"/>
    </row>
    <row r="188" spans="4:4">
      <c r="D188" s="3"/>
    </row>
    <row r="189" spans="4:4">
      <c r="D189" s="3"/>
    </row>
    <row r="190" spans="4:4">
      <c r="D190" s="3"/>
    </row>
    <row r="191" spans="4:4">
      <c r="D191" s="3"/>
    </row>
    <row r="192" spans="4:4">
      <c r="D192" s="3"/>
    </row>
    <row r="193" spans="4:4">
      <c r="D193" s="3"/>
    </row>
    <row r="194" spans="4:4">
      <c r="D194" s="3"/>
    </row>
    <row r="195" spans="4:4">
      <c r="D195" s="3"/>
    </row>
    <row r="196" spans="4:4">
      <c r="D196" s="3"/>
    </row>
    <row r="197" spans="4:4">
      <c r="D197" s="3"/>
    </row>
    <row r="198" spans="4:4">
      <c r="D198" s="3"/>
    </row>
    <row r="199" spans="4:4">
      <c r="D199" s="3"/>
    </row>
    <row r="200" spans="4:4">
      <c r="D200" s="3"/>
    </row>
    <row r="201" spans="4:4">
      <c r="D201" s="3"/>
    </row>
    <row r="202" spans="4:4">
      <c r="D202" s="3"/>
    </row>
    <row r="203" spans="4:4">
      <c r="D203" s="3"/>
    </row>
    <row r="204" spans="4:4">
      <c r="D204" s="3"/>
    </row>
    <row r="205" spans="4:4">
      <c r="D205" s="3"/>
    </row>
    <row r="206" spans="4:4">
      <c r="D206" s="3"/>
    </row>
    <row r="207" spans="4:4">
      <c r="D207" s="3"/>
    </row>
    <row r="208" spans="4:4">
      <c r="D208" s="3"/>
    </row>
    <row r="209" spans="4:4">
      <c r="D209" s="3"/>
    </row>
    <row r="210" spans="4:4">
      <c r="D210" s="3"/>
    </row>
    <row r="211" spans="4:4">
      <c r="D211" s="3"/>
    </row>
    <row r="212" spans="4:4">
      <c r="D212" s="3"/>
    </row>
    <row r="213" spans="4:4">
      <c r="D213" s="3"/>
    </row>
    <row r="214" spans="4:4">
      <c r="D214" s="3"/>
    </row>
    <row r="215" spans="4:4">
      <c r="D215" s="3"/>
    </row>
  </sheetData>
  <phoneticPr fontId="5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E8CD-8C32-4144-B6AB-B258227B53B7}">
  <dimension ref="A1:E4"/>
  <sheetViews>
    <sheetView workbookViewId="0">
      <selection activeCell="E29" sqref="E29"/>
    </sheetView>
  </sheetViews>
  <sheetFormatPr defaultRowHeight="15"/>
  <cols>
    <col min="1" max="1" width="29.28515625" customWidth="1"/>
    <col min="2" max="2" width="17.42578125" bestFit="1" customWidth="1"/>
    <col min="3" max="3" width="20.42578125" bestFit="1" customWidth="1"/>
    <col min="4" max="4" width="20.42578125" customWidth="1"/>
    <col min="5" max="5" width="42.28515625" bestFit="1" customWidth="1"/>
  </cols>
  <sheetData>
    <row r="1" spans="1:5">
      <c r="A1" s="6" t="s">
        <v>14</v>
      </c>
      <c r="B1" s="6" t="s">
        <v>176</v>
      </c>
      <c r="C1" s="6" t="s">
        <v>177</v>
      </c>
      <c r="D1" s="6" t="s">
        <v>178</v>
      </c>
      <c r="E1" s="6" t="s">
        <v>24</v>
      </c>
    </row>
    <row r="2" spans="1:5">
      <c r="A2" t="s">
        <v>21</v>
      </c>
      <c r="B2" t="s">
        <v>18</v>
      </c>
      <c r="C2">
        <v>2.5000000000000001E-3</v>
      </c>
      <c r="D2" t="b">
        <v>1</v>
      </c>
      <c r="E2" t="s">
        <v>179</v>
      </c>
    </row>
    <row r="3" spans="1:5">
      <c r="A3" t="s">
        <v>22</v>
      </c>
      <c r="B3" t="s">
        <v>18</v>
      </c>
      <c r="C3">
        <v>2.5000000000000001E-3</v>
      </c>
      <c r="D3" t="b">
        <v>1</v>
      </c>
      <c r="E3" t="s">
        <v>179</v>
      </c>
    </row>
    <row r="4" spans="1:5">
      <c r="A4" t="s">
        <v>168</v>
      </c>
      <c r="B4" t="s">
        <v>18</v>
      </c>
      <c r="C4">
        <v>0.01</v>
      </c>
      <c r="D4" t="b">
        <v>0</v>
      </c>
      <c r="E4" t="s">
        <v>180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B1EEA-2EEC-441F-8ABB-1A7E817F9800}">
  <dimension ref="A1:S95"/>
  <sheetViews>
    <sheetView zoomScaleNormal="100" workbookViewId="0">
      <selection activeCell="P9" sqref="P9"/>
    </sheetView>
  </sheetViews>
  <sheetFormatPr defaultRowHeight="15"/>
  <cols>
    <col min="2" max="2" width="18.7109375" bestFit="1" customWidth="1"/>
    <col min="3" max="3" width="19.5703125" customWidth="1"/>
    <col min="4" max="4" width="17.5703125" bestFit="1" customWidth="1"/>
    <col min="7" max="7" width="11.7109375" customWidth="1"/>
    <col min="8" max="8" width="13.28515625" customWidth="1"/>
    <col min="14" max="14" width="23" bestFit="1" customWidth="1"/>
    <col min="15" max="15" width="21.5703125" bestFit="1" customWidth="1"/>
    <col min="18" max="18" width="18" bestFit="1" customWidth="1"/>
  </cols>
  <sheetData>
    <row r="1" spans="1:19">
      <c r="A1" s="1" t="s">
        <v>0</v>
      </c>
      <c r="B1" s="1" t="s">
        <v>181</v>
      </c>
      <c r="C1" s="1" t="s">
        <v>182</v>
      </c>
      <c r="D1" s="4" t="s">
        <v>183</v>
      </c>
      <c r="G1" s="9" t="s">
        <v>184</v>
      </c>
      <c r="H1" s="9" t="s">
        <v>185</v>
      </c>
      <c r="I1" s="9" t="s">
        <v>5</v>
      </c>
      <c r="J1" s="9" t="s">
        <v>186</v>
      </c>
      <c r="K1" s="9" t="s">
        <v>187</v>
      </c>
      <c r="L1" s="9" t="s">
        <v>188</v>
      </c>
      <c r="Q1" t="s">
        <v>189</v>
      </c>
    </row>
    <row r="2" spans="1:19">
      <c r="A2">
        <v>2020</v>
      </c>
      <c r="B2" t="s">
        <v>74</v>
      </c>
      <c r="C2" s="15">
        <v>91.98</v>
      </c>
      <c r="D2" s="8">
        <f>ABS((C2-$P$7)/$P$7)</f>
        <v>7.4275362318840535E-2</v>
      </c>
      <c r="F2">
        <v>2020</v>
      </c>
      <c r="G2">
        <v>91.98</v>
      </c>
      <c r="H2">
        <v>91.98</v>
      </c>
      <c r="I2">
        <v>92.92</v>
      </c>
      <c r="J2">
        <v>92.92</v>
      </c>
      <c r="K2">
        <v>89.37</v>
      </c>
      <c r="L2">
        <v>89.37</v>
      </c>
      <c r="O2" s="11" t="s">
        <v>190</v>
      </c>
      <c r="P2" s="3">
        <v>0.35</v>
      </c>
      <c r="Q2">
        <f>(P2-O13)/(N18-N13)</f>
        <v>3.2704927536231873E-2</v>
      </c>
    </row>
    <row r="3" spans="1:19">
      <c r="A3">
        <v>2021</v>
      </c>
      <c r="B3" t="s">
        <v>74</v>
      </c>
      <c r="C3" s="15">
        <v>90.74</v>
      </c>
      <c r="D3" s="8">
        <f t="shared" ref="D3:D27" si="0">ABS((C3-$P$7)/$P$7)</f>
        <v>8.6755233494363981E-2</v>
      </c>
      <c r="F3">
        <v>2021</v>
      </c>
      <c r="G3">
        <v>90.74</v>
      </c>
      <c r="H3">
        <v>90.74</v>
      </c>
      <c r="I3">
        <v>91.66</v>
      </c>
      <c r="J3">
        <v>91.66</v>
      </c>
      <c r="K3">
        <v>89.37</v>
      </c>
      <c r="L3">
        <v>89.37</v>
      </c>
    </row>
    <row r="4" spans="1:19">
      <c r="A4">
        <v>2022</v>
      </c>
      <c r="B4" t="s">
        <v>74</v>
      </c>
      <c r="C4" s="15">
        <v>89.5</v>
      </c>
      <c r="D4" s="8">
        <f t="shared" si="0"/>
        <v>9.9235104669887275E-2</v>
      </c>
      <c r="F4">
        <v>2022</v>
      </c>
      <c r="G4">
        <v>89.5</v>
      </c>
      <c r="H4">
        <v>89.5</v>
      </c>
      <c r="I4">
        <v>90.41</v>
      </c>
      <c r="J4">
        <v>90.41</v>
      </c>
      <c r="K4">
        <v>89.37</v>
      </c>
      <c r="L4">
        <v>89.37</v>
      </c>
    </row>
    <row r="5" spans="1:19">
      <c r="A5">
        <v>2023</v>
      </c>
      <c r="B5" t="s">
        <v>74</v>
      </c>
      <c r="C5" s="15">
        <v>88.25</v>
      </c>
      <c r="D5" s="8">
        <f t="shared" si="0"/>
        <v>0.11181561996779388</v>
      </c>
      <c r="F5">
        <v>2023</v>
      </c>
      <c r="G5">
        <v>88.25</v>
      </c>
      <c r="H5">
        <v>88.25</v>
      </c>
      <c r="I5">
        <v>89.15</v>
      </c>
      <c r="J5">
        <v>89.15</v>
      </c>
      <c r="K5">
        <v>89.15</v>
      </c>
      <c r="L5">
        <v>89.15</v>
      </c>
    </row>
    <row r="6" spans="1:19">
      <c r="A6">
        <v>2024</v>
      </c>
      <c r="B6" t="s">
        <v>74</v>
      </c>
      <c r="C6">
        <v>87.01</v>
      </c>
      <c r="D6" s="8">
        <f t="shared" si="0"/>
        <v>0.12429549114331717</v>
      </c>
      <c r="F6">
        <v>2024</v>
      </c>
      <c r="G6">
        <v>87.01</v>
      </c>
      <c r="H6" s="15">
        <f>G6</f>
        <v>87.01</v>
      </c>
      <c r="I6">
        <v>87.89</v>
      </c>
      <c r="J6" s="15">
        <f>I6</f>
        <v>87.89</v>
      </c>
      <c r="K6">
        <v>87.89</v>
      </c>
      <c r="L6" s="15">
        <f>K6</f>
        <v>87.89</v>
      </c>
      <c r="N6" s="6"/>
    </row>
    <row r="7" spans="1:19">
      <c r="A7">
        <v>2025</v>
      </c>
      <c r="B7" t="s">
        <v>74</v>
      </c>
      <c r="C7" s="15">
        <f>H7</f>
        <v>80.831807999999995</v>
      </c>
      <c r="D7" s="8">
        <f t="shared" si="0"/>
        <v>0.18647536231884063</v>
      </c>
      <c r="F7">
        <v>2025</v>
      </c>
      <c r="G7">
        <v>85.77</v>
      </c>
      <c r="H7" s="16">
        <f t="shared" ref="H7:H27" si="1">$P$7*(1-O13)</f>
        <v>80.831807999999995</v>
      </c>
      <c r="I7">
        <v>86.64</v>
      </c>
      <c r="J7" s="16">
        <f>$P$8*(1-O13)</f>
        <v>86.070906666666659</v>
      </c>
      <c r="K7">
        <v>86.64</v>
      </c>
      <c r="L7" s="16">
        <f>$P$9*(1-O13)</f>
        <v>72.655885391304338</v>
      </c>
      <c r="O7" t="s">
        <v>191</v>
      </c>
      <c r="P7">
        <v>99.36</v>
      </c>
      <c r="R7" t="s">
        <v>192</v>
      </c>
      <c r="S7" s="18">
        <f>(G7-P7)/P7</f>
        <v>-0.1367753623188406</v>
      </c>
    </row>
    <row r="8" spans="1:19">
      <c r="A8">
        <v>2026</v>
      </c>
      <c r="B8" t="s">
        <v>74</v>
      </c>
      <c r="C8" s="15">
        <f t="shared" ref="C8:C26" si="2">H8</f>
        <v>77.582246399999988</v>
      </c>
      <c r="D8" s="8">
        <f t="shared" si="0"/>
        <v>0.21918028985507257</v>
      </c>
      <c r="F8">
        <v>2026</v>
      </c>
      <c r="G8">
        <v>84.52</v>
      </c>
      <c r="H8" s="16">
        <f t="shared" si="1"/>
        <v>77.582246399999988</v>
      </c>
      <c r="I8">
        <v>85.38</v>
      </c>
      <c r="J8" s="16">
        <f t="shared" ref="J8:J27" si="3">$P$8*(1-O14)</f>
        <v>82.61072533333332</v>
      </c>
      <c r="K8">
        <v>85.38</v>
      </c>
      <c r="L8" s="16">
        <f t="shared" ref="L8:L28" si="4">$P$9*(1-O14)</f>
        <v>69.73500831304348</v>
      </c>
      <c r="O8" t="s">
        <v>193</v>
      </c>
      <c r="P8">
        <v>105.8</v>
      </c>
      <c r="R8" t="s">
        <v>194</v>
      </c>
      <c r="S8" s="18">
        <v>4.9700000000000001E-2</v>
      </c>
    </row>
    <row r="9" spans="1:19">
      <c r="A9">
        <v>2027</v>
      </c>
      <c r="B9" t="s">
        <v>74</v>
      </c>
      <c r="C9" s="15">
        <f t="shared" si="2"/>
        <v>74.332684799999996</v>
      </c>
      <c r="D9" s="8">
        <f t="shared" si="0"/>
        <v>0.25188521739130437</v>
      </c>
      <c r="F9">
        <v>2027</v>
      </c>
      <c r="G9">
        <v>83.28</v>
      </c>
      <c r="H9" s="16">
        <f t="shared" si="1"/>
        <v>74.332684799999996</v>
      </c>
      <c r="I9">
        <v>84.13</v>
      </c>
      <c r="J9" s="16">
        <f t="shared" si="3"/>
        <v>79.150543999999996</v>
      </c>
      <c r="K9">
        <v>84.13</v>
      </c>
      <c r="L9" s="16">
        <f t="shared" si="4"/>
        <v>66.814131234782607</v>
      </c>
      <c r="O9" t="s">
        <v>195</v>
      </c>
      <c r="P9">
        <v>89.31</v>
      </c>
      <c r="R9" s="8" t="s">
        <v>196</v>
      </c>
      <c r="S9" s="31">
        <f>S7-S8</f>
        <v>-0.1864753623188406</v>
      </c>
    </row>
    <row r="10" spans="1:19">
      <c r="A10">
        <v>2028</v>
      </c>
      <c r="B10" t="s">
        <v>74</v>
      </c>
      <c r="C10" s="15">
        <f t="shared" si="2"/>
        <v>71.083123199999989</v>
      </c>
      <c r="D10" s="8">
        <f t="shared" si="0"/>
        <v>0.28459014492753631</v>
      </c>
      <c r="F10">
        <v>2028</v>
      </c>
      <c r="G10">
        <v>82.04</v>
      </c>
      <c r="H10" s="16">
        <f t="shared" si="1"/>
        <v>71.083123199999989</v>
      </c>
      <c r="I10">
        <v>82.87</v>
      </c>
      <c r="J10" s="16">
        <f t="shared" si="3"/>
        <v>75.690362666666658</v>
      </c>
      <c r="K10">
        <v>82.87</v>
      </c>
      <c r="L10" s="16">
        <f t="shared" si="4"/>
        <v>63.893254156521735</v>
      </c>
      <c r="R10" s="11"/>
    </row>
    <row r="11" spans="1:19">
      <c r="A11">
        <v>2029</v>
      </c>
      <c r="B11" t="s">
        <v>74</v>
      </c>
      <c r="C11" s="15">
        <f t="shared" si="2"/>
        <v>67.833561599999996</v>
      </c>
      <c r="D11" s="8">
        <f t="shared" si="0"/>
        <v>0.31729507246376815</v>
      </c>
      <c r="F11">
        <v>2029</v>
      </c>
      <c r="G11">
        <v>80.8</v>
      </c>
      <c r="H11" s="16">
        <f t="shared" si="1"/>
        <v>67.833561599999996</v>
      </c>
      <c r="I11">
        <v>81.62</v>
      </c>
      <c r="J11" s="16">
        <f t="shared" si="3"/>
        <v>72.23018133333332</v>
      </c>
      <c r="K11">
        <v>81.62</v>
      </c>
      <c r="L11" s="16">
        <f t="shared" si="4"/>
        <v>60.972377078260863</v>
      </c>
      <c r="R11">
        <f>(0.3-O13)/5</f>
        <v>2.2704927536231878E-2</v>
      </c>
    </row>
    <row r="12" spans="1:19">
      <c r="A12">
        <v>2030</v>
      </c>
      <c r="B12" t="s">
        <v>74</v>
      </c>
      <c r="C12" s="15">
        <f t="shared" si="2"/>
        <v>64.583999999999989</v>
      </c>
      <c r="D12" s="8">
        <f t="shared" si="0"/>
        <v>0.35000000000000009</v>
      </c>
      <c r="F12">
        <v>2030</v>
      </c>
      <c r="G12">
        <v>79.55</v>
      </c>
      <c r="H12" s="16">
        <f t="shared" si="1"/>
        <v>64.583999999999989</v>
      </c>
      <c r="I12">
        <v>80.36</v>
      </c>
      <c r="J12" s="16">
        <f t="shared" si="3"/>
        <v>68.769999999999982</v>
      </c>
      <c r="K12">
        <v>80.36</v>
      </c>
      <c r="L12" s="16">
        <f t="shared" si="4"/>
        <v>58.05149999999999</v>
      </c>
      <c r="O12" t="s">
        <v>197</v>
      </c>
      <c r="P12" t="s">
        <v>198</v>
      </c>
      <c r="Q12" t="s">
        <v>199</v>
      </c>
    </row>
    <row r="13" spans="1:19">
      <c r="A13">
        <v>2031</v>
      </c>
      <c r="B13" t="s">
        <v>74</v>
      </c>
      <c r="C13" s="15">
        <f t="shared" si="2"/>
        <v>60.6096</v>
      </c>
      <c r="D13" s="8">
        <f t="shared" si="0"/>
        <v>0.39</v>
      </c>
      <c r="F13">
        <v>2031</v>
      </c>
      <c r="G13">
        <v>79.55</v>
      </c>
      <c r="H13" s="16">
        <f t="shared" si="1"/>
        <v>60.6096</v>
      </c>
      <c r="I13">
        <v>80.36</v>
      </c>
      <c r="J13" s="16">
        <f t="shared" si="3"/>
        <v>64.537999999999997</v>
      </c>
      <c r="K13">
        <v>80.36</v>
      </c>
      <c r="L13" s="16">
        <f t="shared" si="4"/>
        <v>54.479100000000003</v>
      </c>
      <c r="N13" s="14">
        <v>2025</v>
      </c>
      <c r="O13" s="22">
        <f>P13</f>
        <v>0.1864753623188406</v>
      </c>
      <c r="P13" s="22">
        <f>D6-Q13</f>
        <v>0.1864753623188406</v>
      </c>
      <c r="Q13" s="31">
        <f>S9+D6</f>
        <v>-6.2179871175523427E-2</v>
      </c>
    </row>
    <row r="14" spans="1:19">
      <c r="A14">
        <v>2032</v>
      </c>
      <c r="B14" t="s">
        <v>74</v>
      </c>
      <c r="C14" s="15">
        <f t="shared" si="2"/>
        <v>56.635200000000005</v>
      </c>
      <c r="D14" s="8">
        <f t="shared" si="0"/>
        <v>0.42999999999999994</v>
      </c>
      <c r="F14">
        <v>2032</v>
      </c>
      <c r="G14">
        <v>79.55</v>
      </c>
      <c r="H14" s="16">
        <f t="shared" si="1"/>
        <v>56.635200000000005</v>
      </c>
      <c r="I14">
        <v>80.36</v>
      </c>
      <c r="J14" s="16">
        <f t="shared" si="3"/>
        <v>60.306000000000004</v>
      </c>
      <c r="K14">
        <v>80.36</v>
      </c>
      <c r="L14" s="16">
        <f t="shared" si="4"/>
        <v>50.906700000000008</v>
      </c>
      <c r="N14" s="14">
        <v>2026</v>
      </c>
      <c r="O14" s="22">
        <f t="shared" ref="O14:O32" si="5">P14</f>
        <v>0.21918028985507249</v>
      </c>
      <c r="P14" s="22">
        <f>P13+Q14</f>
        <v>0.21918028985507249</v>
      </c>
      <c r="Q14" s="22">
        <f>$Q$2</f>
        <v>3.2704927536231873E-2</v>
      </c>
    </row>
    <row r="15" spans="1:19">
      <c r="A15">
        <v>2033</v>
      </c>
      <c r="B15" t="s">
        <v>74</v>
      </c>
      <c r="C15" s="15">
        <f t="shared" si="2"/>
        <v>52.660800000000002</v>
      </c>
      <c r="D15" s="8">
        <f t="shared" si="0"/>
        <v>0.47</v>
      </c>
      <c r="F15">
        <v>2033</v>
      </c>
      <c r="G15">
        <v>79.55</v>
      </c>
      <c r="H15" s="16">
        <f t="shared" si="1"/>
        <v>52.660800000000002</v>
      </c>
      <c r="I15">
        <v>80.36</v>
      </c>
      <c r="J15" s="16">
        <f t="shared" si="3"/>
        <v>56.073999999999998</v>
      </c>
      <c r="K15">
        <v>80.36</v>
      </c>
      <c r="L15" s="16">
        <f t="shared" si="4"/>
        <v>47.334300000000006</v>
      </c>
      <c r="N15" s="14">
        <v>2027</v>
      </c>
      <c r="O15" s="22">
        <f t="shared" si="5"/>
        <v>0.25188521739130437</v>
      </c>
      <c r="P15" s="22">
        <f t="shared" ref="P15:P18" si="6">P14+Q15</f>
        <v>0.25188521739130437</v>
      </c>
      <c r="Q15" s="22">
        <f t="shared" ref="Q15:Q18" si="7">$Q$2</f>
        <v>3.2704927536231873E-2</v>
      </c>
    </row>
    <row r="16" spans="1:19">
      <c r="A16">
        <v>2034</v>
      </c>
      <c r="B16" t="s">
        <v>74</v>
      </c>
      <c r="C16" s="15">
        <f t="shared" si="2"/>
        <v>48.686399999999999</v>
      </c>
      <c r="D16" s="8">
        <f t="shared" si="0"/>
        <v>0.51</v>
      </c>
      <c r="F16">
        <v>2034</v>
      </c>
      <c r="G16">
        <v>79.55</v>
      </c>
      <c r="H16" s="16">
        <f t="shared" si="1"/>
        <v>48.686399999999999</v>
      </c>
      <c r="I16">
        <v>80.36</v>
      </c>
      <c r="J16" s="16">
        <f t="shared" si="3"/>
        <v>51.841999999999999</v>
      </c>
      <c r="K16">
        <v>80.36</v>
      </c>
      <c r="L16" s="16">
        <f t="shared" si="4"/>
        <v>43.761899999999997</v>
      </c>
      <c r="N16" s="14">
        <v>2028</v>
      </c>
      <c r="O16" s="22">
        <f t="shared" si="5"/>
        <v>0.28459014492753626</v>
      </c>
      <c r="P16" s="22">
        <f t="shared" si="6"/>
        <v>0.28459014492753626</v>
      </c>
      <c r="Q16" s="22">
        <f t="shared" si="7"/>
        <v>3.2704927536231873E-2</v>
      </c>
    </row>
    <row r="17" spans="1:17">
      <c r="A17">
        <v>2035</v>
      </c>
      <c r="B17" t="s">
        <v>74</v>
      </c>
      <c r="C17" s="15">
        <f t="shared" si="2"/>
        <v>44.711999999999996</v>
      </c>
      <c r="D17" s="8">
        <f t="shared" si="0"/>
        <v>0.55000000000000004</v>
      </c>
      <c r="F17">
        <v>2035</v>
      </c>
      <c r="G17">
        <v>79.55</v>
      </c>
      <c r="H17" s="16">
        <f t="shared" si="1"/>
        <v>44.711999999999996</v>
      </c>
      <c r="I17">
        <v>80.36</v>
      </c>
      <c r="J17" s="16">
        <f t="shared" si="3"/>
        <v>47.609999999999992</v>
      </c>
      <c r="K17">
        <v>80.36</v>
      </c>
      <c r="L17" s="16">
        <f t="shared" si="4"/>
        <v>40.189499999999995</v>
      </c>
      <c r="N17" s="14">
        <v>2029</v>
      </c>
      <c r="O17" s="22">
        <f t="shared" si="5"/>
        <v>0.31729507246376815</v>
      </c>
      <c r="P17" s="22">
        <f t="shared" si="6"/>
        <v>0.31729507246376815</v>
      </c>
      <c r="Q17" s="22">
        <f t="shared" si="7"/>
        <v>3.2704927536231873E-2</v>
      </c>
    </row>
    <row r="18" spans="1:17">
      <c r="A18">
        <v>2036</v>
      </c>
      <c r="B18" t="s">
        <v>74</v>
      </c>
      <c r="C18" s="15">
        <f t="shared" si="2"/>
        <v>40.737599999999993</v>
      </c>
      <c r="D18" s="8">
        <f t="shared" si="0"/>
        <v>0.59000000000000008</v>
      </c>
      <c r="F18">
        <v>2036</v>
      </c>
      <c r="G18">
        <v>79.55</v>
      </c>
      <c r="H18" s="16">
        <f t="shared" si="1"/>
        <v>40.737599999999993</v>
      </c>
      <c r="I18">
        <v>80.36</v>
      </c>
      <c r="J18" s="16">
        <f t="shared" si="3"/>
        <v>43.377999999999993</v>
      </c>
      <c r="K18">
        <v>80.36</v>
      </c>
      <c r="L18" s="16">
        <f t="shared" si="4"/>
        <v>36.617099999999994</v>
      </c>
      <c r="N18" s="14">
        <v>2030</v>
      </c>
      <c r="O18" s="22">
        <f t="shared" si="5"/>
        <v>0.35000000000000003</v>
      </c>
      <c r="P18" s="22">
        <f t="shared" si="6"/>
        <v>0.35000000000000003</v>
      </c>
      <c r="Q18" s="22">
        <f t="shared" si="7"/>
        <v>3.2704927536231873E-2</v>
      </c>
    </row>
    <row r="19" spans="1:17">
      <c r="A19">
        <v>2037</v>
      </c>
      <c r="B19" t="s">
        <v>74</v>
      </c>
      <c r="C19" s="15">
        <f t="shared" si="2"/>
        <v>36.763199999999991</v>
      </c>
      <c r="D19" s="8">
        <f t="shared" si="0"/>
        <v>0.63000000000000012</v>
      </c>
      <c r="F19">
        <v>2037</v>
      </c>
      <c r="G19">
        <v>79.55</v>
      </c>
      <c r="H19" s="16">
        <f t="shared" si="1"/>
        <v>36.763199999999991</v>
      </c>
      <c r="I19">
        <v>80.36</v>
      </c>
      <c r="J19" s="16">
        <f t="shared" si="3"/>
        <v>39.145999999999987</v>
      </c>
      <c r="K19">
        <v>80.36</v>
      </c>
      <c r="L19" s="16">
        <f t="shared" si="4"/>
        <v>33.044699999999992</v>
      </c>
      <c r="N19" s="14">
        <v>2031</v>
      </c>
      <c r="O19" s="22">
        <f t="shared" si="5"/>
        <v>0.39</v>
      </c>
      <c r="P19" s="20">
        <f t="shared" ref="P19:P31" si="8">P18+Q19</f>
        <v>0.39</v>
      </c>
      <c r="Q19" s="19">
        <v>0.04</v>
      </c>
    </row>
    <row r="20" spans="1:17">
      <c r="A20">
        <v>2038</v>
      </c>
      <c r="B20" t="s">
        <v>74</v>
      </c>
      <c r="C20" s="15">
        <f t="shared" si="2"/>
        <v>32.788799999999988</v>
      </c>
      <c r="D20" s="8">
        <f t="shared" si="0"/>
        <v>0.67</v>
      </c>
      <c r="F20">
        <v>2038</v>
      </c>
      <c r="G20">
        <v>79.55</v>
      </c>
      <c r="H20" s="16">
        <f t="shared" si="1"/>
        <v>32.788799999999988</v>
      </c>
      <c r="I20">
        <v>80.36</v>
      </c>
      <c r="J20" s="16">
        <f t="shared" si="3"/>
        <v>34.91399999999998</v>
      </c>
      <c r="K20">
        <v>80.36</v>
      </c>
      <c r="L20" s="16">
        <f t="shared" si="4"/>
        <v>29.472299999999986</v>
      </c>
      <c r="N20" s="14">
        <v>2032</v>
      </c>
      <c r="O20" s="22">
        <f t="shared" si="5"/>
        <v>0.43</v>
      </c>
      <c r="P20" s="19">
        <f t="shared" si="8"/>
        <v>0.43</v>
      </c>
      <c r="Q20" s="19">
        <v>0.04</v>
      </c>
    </row>
    <row r="21" spans="1:17">
      <c r="A21">
        <v>2039</v>
      </c>
      <c r="B21" t="s">
        <v>74</v>
      </c>
      <c r="C21" s="15">
        <f t="shared" si="2"/>
        <v>28.814399999999981</v>
      </c>
      <c r="D21" s="8">
        <f t="shared" si="0"/>
        <v>0.71000000000000019</v>
      </c>
      <c r="F21">
        <v>2039</v>
      </c>
      <c r="G21">
        <v>79.55</v>
      </c>
      <c r="H21" s="16">
        <f t="shared" si="1"/>
        <v>28.814399999999981</v>
      </c>
      <c r="I21">
        <v>80.36</v>
      </c>
      <c r="J21" s="16">
        <f t="shared" si="3"/>
        <v>30.681999999999981</v>
      </c>
      <c r="K21">
        <v>80.36</v>
      </c>
      <c r="L21" s="16">
        <f t="shared" si="4"/>
        <v>25.899899999999985</v>
      </c>
      <c r="N21" s="14">
        <v>2033</v>
      </c>
      <c r="O21" s="22">
        <f t="shared" si="5"/>
        <v>0.47</v>
      </c>
      <c r="P21">
        <f t="shared" si="8"/>
        <v>0.47</v>
      </c>
      <c r="Q21" s="19">
        <v>0.04</v>
      </c>
    </row>
    <row r="22" spans="1:17">
      <c r="A22">
        <v>2040</v>
      </c>
      <c r="B22" t="s">
        <v>74</v>
      </c>
      <c r="C22" s="15">
        <f t="shared" si="2"/>
        <v>24.839999999999979</v>
      </c>
      <c r="D22" s="8">
        <f t="shared" si="0"/>
        <v>0.75000000000000022</v>
      </c>
      <c r="F22">
        <v>2040</v>
      </c>
      <c r="G22">
        <v>79.55</v>
      </c>
      <c r="H22" s="16">
        <f t="shared" si="1"/>
        <v>24.839999999999979</v>
      </c>
      <c r="I22">
        <v>80.36</v>
      </c>
      <c r="J22" s="16">
        <f t="shared" si="3"/>
        <v>26.449999999999974</v>
      </c>
      <c r="K22">
        <v>80.36</v>
      </c>
      <c r="L22" s="16">
        <f t="shared" si="4"/>
        <v>22.327499999999979</v>
      </c>
      <c r="N22" s="14">
        <v>2034</v>
      </c>
      <c r="O22" s="22">
        <f t="shared" si="5"/>
        <v>0.51</v>
      </c>
      <c r="P22">
        <f t="shared" si="8"/>
        <v>0.51</v>
      </c>
      <c r="Q22" s="19">
        <v>0.04</v>
      </c>
    </row>
    <row r="23" spans="1:17">
      <c r="A23">
        <v>2041</v>
      </c>
      <c r="B23" t="s">
        <v>74</v>
      </c>
      <c r="C23" s="15">
        <f t="shared" si="2"/>
        <v>21.859199999999976</v>
      </c>
      <c r="D23" s="8">
        <f t="shared" si="0"/>
        <v>0.78000000000000025</v>
      </c>
      <c r="F23">
        <v>2041</v>
      </c>
      <c r="G23">
        <v>79.55</v>
      </c>
      <c r="H23" s="16">
        <f t="shared" si="1"/>
        <v>21.859199999999976</v>
      </c>
      <c r="I23">
        <v>80.36</v>
      </c>
      <c r="J23" s="16">
        <f t="shared" si="3"/>
        <v>23.275999999999971</v>
      </c>
      <c r="K23">
        <v>80.36</v>
      </c>
      <c r="L23" s="16">
        <f t="shared" si="4"/>
        <v>19.648199999999978</v>
      </c>
      <c r="N23" s="14">
        <v>2035</v>
      </c>
      <c r="O23" s="22">
        <f t="shared" si="5"/>
        <v>0.55000000000000004</v>
      </c>
      <c r="P23">
        <f t="shared" si="8"/>
        <v>0.55000000000000004</v>
      </c>
      <c r="Q23" s="19">
        <v>0.04</v>
      </c>
    </row>
    <row r="24" spans="1:17">
      <c r="A24">
        <v>2042</v>
      </c>
      <c r="B24" t="s">
        <v>74</v>
      </c>
      <c r="C24" s="15">
        <f t="shared" si="2"/>
        <v>18.878399999999971</v>
      </c>
      <c r="D24" s="8">
        <f t="shared" si="0"/>
        <v>0.81000000000000028</v>
      </c>
      <c r="F24">
        <v>2042</v>
      </c>
      <c r="G24">
        <v>79.55</v>
      </c>
      <c r="H24" s="16">
        <f t="shared" si="1"/>
        <v>18.878399999999971</v>
      </c>
      <c r="I24">
        <v>80.36</v>
      </c>
      <c r="J24" s="16">
        <f t="shared" si="3"/>
        <v>20.101999999999972</v>
      </c>
      <c r="K24">
        <v>80.36</v>
      </c>
      <c r="L24" s="16">
        <f t="shared" si="4"/>
        <v>16.968899999999977</v>
      </c>
      <c r="N24" s="14">
        <v>2036</v>
      </c>
      <c r="O24" s="22">
        <f t="shared" si="5"/>
        <v>0.59000000000000008</v>
      </c>
      <c r="P24">
        <f t="shared" si="8"/>
        <v>0.59000000000000008</v>
      </c>
      <c r="Q24" s="19">
        <v>0.04</v>
      </c>
    </row>
    <row r="25" spans="1:17">
      <c r="A25">
        <v>2043</v>
      </c>
      <c r="B25" t="s">
        <v>74</v>
      </c>
      <c r="C25" s="15">
        <f t="shared" si="2"/>
        <v>15.89759999999997</v>
      </c>
      <c r="D25" s="8">
        <f t="shared" si="0"/>
        <v>0.8400000000000003</v>
      </c>
      <c r="F25">
        <v>2043</v>
      </c>
      <c r="G25">
        <v>79.55</v>
      </c>
      <c r="H25" s="16">
        <f t="shared" si="1"/>
        <v>15.89759999999997</v>
      </c>
      <c r="I25">
        <v>80.36</v>
      </c>
      <c r="J25" s="16">
        <f t="shared" si="3"/>
        <v>16.927999999999969</v>
      </c>
      <c r="K25">
        <v>80.36</v>
      </c>
      <c r="L25" s="16">
        <f t="shared" si="4"/>
        <v>14.289599999999973</v>
      </c>
      <c r="N25" s="14">
        <v>2037</v>
      </c>
      <c r="O25" s="22">
        <f t="shared" si="5"/>
        <v>0.63000000000000012</v>
      </c>
      <c r="P25">
        <f t="shared" si="8"/>
        <v>0.63000000000000012</v>
      </c>
      <c r="Q25" s="19">
        <v>0.04</v>
      </c>
    </row>
    <row r="26" spans="1:17">
      <c r="A26">
        <v>2044</v>
      </c>
      <c r="B26" t="s">
        <v>74</v>
      </c>
      <c r="C26" s="15">
        <f t="shared" si="2"/>
        <v>12.916799999999967</v>
      </c>
      <c r="D26" s="8">
        <f t="shared" si="0"/>
        <v>0.87000000000000033</v>
      </c>
      <c r="F26">
        <v>2044</v>
      </c>
      <c r="G26">
        <v>79.55</v>
      </c>
      <c r="H26" s="16">
        <f t="shared" si="1"/>
        <v>12.916799999999967</v>
      </c>
      <c r="I26">
        <v>80.36</v>
      </c>
      <c r="J26" s="16">
        <f t="shared" si="3"/>
        <v>13.753999999999964</v>
      </c>
      <c r="K26">
        <v>80.36</v>
      </c>
      <c r="L26" s="16">
        <f t="shared" si="4"/>
        <v>11.61029999999997</v>
      </c>
      <c r="N26" s="14">
        <v>2038</v>
      </c>
      <c r="O26" s="22">
        <f t="shared" si="5"/>
        <v>0.67000000000000015</v>
      </c>
      <c r="P26">
        <f t="shared" si="8"/>
        <v>0.67000000000000015</v>
      </c>
      <c r="Q26" s="19">
        <v>0.04</v>
      </c>
    </row>
    <row r="27" spans="1:17">
      <c r="A27">
        <v>2045</v>
      </c>
      <c r="B27" t="s">
        <v>74</v>
      </c>
      <c r="C27" s="15">
        <f>H27</f>
        <v>9.9359999999999644</v>
      </c>
      <c r="D27" s="8">
        <f t="shared" si="0"/>
        <v>0.90000000000000036</v>
      </c>
      <c r="F27">
        <v>2045</v>
      </c>
      <c r="G27">
        <v>79.55</v>
      </c>
      <c r="H27" s="16">
        <f t="shared" si="1"/>
        <v>9.9359999999999644</v>
      </c>
      <c r="I27">
        <v>80.36</v>
      </c>
      <c r="J27" s="16">
        <f t="shared" si="3"/>
        <v>10.579999999999963</v>
      </c>
      <c r="K27">
        <v>80.36</v>
      </c>
      <c r="L27" s="16">
        <f t="shared" si="4"/>
        <v>8.930999999999969</v>
      </c>
      <c r="N27" s="14">
        <v>2039</v>
      </c>
      <c r="O27" s="22">
        <f t="shared" si="5"/>
        <v>0.71000000000000019</v>
      </c>
      <c r="P27">
        <f t="shared" si="8"/>
        <v>0.71000000000000019</v>
      </c>
      <c r="Q27" s="19">
        <v>0.04</v>
      </c>
    </row>
    <row r="28" spans="1:17">
      <c r="A28">
        <v>2046</v>
      </c>
      <c r="B28" t="s">
        <v>74</v>
      </c>
      <c r="C28" s="15">
        <f t="shared" ref="C28" si="9">H28</f>
        <v>9.9359999999999644</v>
      </c>
      <c r="D28" s="8">
        <f t="shared" ref="D28" si="10">ABS((C28-$P$7)/$P$7)</f>
        <v>0.90000000000000036</v>
      </c>
      <c r="F28">
        <v>2046</v>
      </c>
      <c r="G28">
        <v>79.55</v>
      </c>
      <c r="H28" s="16">
        <f t="shared" ref="H28" si="11">$P$7*(1-O34)</f>
        <v>9.9359999999999644</v>
      </c>
      <c r="I28">
        <v>80.36</v>
      </c>
      <c r="J28" s="16">
        <f t="shared" ref="J28" si="12">$P$8*(1-O34)</f>
        <v>10.579999999999963</v>
      </c>
      <c r="K28">
        <v>80.36</v>
      </c>
      <c r="L28" s="16">
        <f t="shared" si="4"/>
        <v>8.930999999999969</v>
      </c>
      <c r="N28" s="14">
        <v>2040</v>
      </c>
      <c r="O28" s="19">
        <f t="shared" si="5"/>
        <v>0.75000000000000022</v>
      </c>
      <c r="P28" s="19">
        <f t="shared" si="8"/>
        <v>0.75000000000000022</v>
      </c>
      <c r="Q28" s="19">
        <v>0.04</v>
      </c>
    </row>
    <row r="29" spans="1:17">
      <c r="A29">
        <v>2020</v>
      </c>
      <c r="B29" t="s">
        <v>66</v>
      </c>
      <c r="C29" s="15">
        <v>92.92</v>
      </c>
      <c r="D29" s="8">
        <f>ABS((C29-100.45)/100.45)</f>
        <v>7.4962667994026885E-2</v>
      </c>
      <c r="N29" s="14">
        <v>2041</v>
      </c>
      <c r="O29" s="19">
        <f t="shared" si="5"/>
        <v>0.78000000000000025</v>
      </c>
      <c r="P29" s="19">
        <f t="shared" si="8"/>
        <v>0.78000000000000025</v>
      </c>
      <c r="Q29" s="19">
        <v>0.03</v>
      </c>
    </row>
    <row r="30" spans="1:17">
      <c r="A30">
        <v>2021</v>
      </c>
      <c r="B30" t="s">
        <v>66</v>
      </c>
      <c r="C30" s="15">
        <v>91.66</v>
      </c>
      <c r="D30" s="8">
        <f t="shared" ref="D30:D32" si="13">ABS((C30-100.45)/100.45)</f>
        <v>8.7506222000995573E-2</v>
      </c>
      <c r="N30" s="14">
        <v>2042</v>
      </c>
      <c r="O30" s="19">
        <f t="shared" si="5"/>
        <v>0.81000000000000028</v>
      </c>
      <c r="P30" s="19">
        <f t="shared" si="8"/>
        <v>0.81000000000000028</v>
      </c>
      <c r="Q30" s="19">
        <v>0.03</v>
      </c>
    </row>
    <row r="31" spans="1:17">
      <c r="A31">
        <v>2022</v>
      </c>
      <c r="B31" t="s">
        <v>66</v>
      </c>
      <c r="C31" s="15">
        <v>90.41</v>
      </c>
      <c r="D31" s="8">
        <f t="shared" si="13"/>
        <v>9.9950223992035903E-2</v>
      </c>
      <c r="N31" s="14">
        <v>2043</v>
      </c>
      <c r="O31" s="19">
        <f t="shared" si="5"/>
        <v>0.8400000000000003</v>
      </c>
      <c r="P31" s="19">
        <f t="shared" si="8"/>
        <v>0.8400000000000003</v>
      </c>
      <c r="Q31" s="19">
        <v>0.03</v>
      </c>
    </row>
    <row r="32" spans="1:17">
      <c r="A32">
        <v>2023</v>
      </c>
      <c r="B32" t="s">
        <v>66</v>
      </c>
      <c r="C32" s="15">
        <v>89.15</v>
      </c>
      <c r="D32" s="8">
        <f t="shared" si="13"/>
        <v>0.11249377799900445</v>
      </c>
      <c r="N32" s="14">
        <v>2044</v>
      </c>
      <c r="O32" s="19">
        <f t="shared" si="5"/>
        <v>0.87000000000000033</v>
      </c>
      <c r="P32" s="19">
        <f>P31+Q32</f>
        <v>0.87000000000000033</v>
      </c>
      <c r="Q32" s="19">
        <v>0.03</v>
      </c>
    </row>
    <row r="33" spans="1:17">
      <c r="A33">
        <v>2024</v>
      </c>
      <c r="B33" t="s">
        <v>66</v>
      </c>
      <c r="C33" s="15">
        <v>87.89</v>
      </c>
      <c r="D33" s="8">
        <f>ABS((C33-100.45)/100.45)</f>
        <v>0.12503733200597314</v>
      </c>
      <c r="N33" s="14">
        <v>2045</v>
      </c>
      <c r="O33" s="19">
        <f t="shared" ref="O33" si="14">P33</f>
        <v>0.90000000000000036</v>
      </c>
      <c r="P33" s="19">
        <f>P32+Q33</f>
        <v>0.90000000000000036</v>
      </c>
      <c r="Q33" s="19">
        <v>0.03</v>
      </c>
    </row>
    <row r="34" spans="1:17">
      <c r="A34">
        <v>2025</v>
      </c>
      <c r="B34" t="s">
        <v>66</v>
      </c>
      <c r="C34" s="15">
        <f>J7</f>
        <v>86.070906666666659</v>
      </c>
      <c r="D34" s="8">
        <f t="shared" ref="D34:D55" si="15">ABS((C34-$P$8)/$P$8)</f>
        <v>0.18647536231884063</v>
      </c>
      <c r="N34" s="14">
        <v>2046</v>
      </c>
      <c r="O34" s="19">
        <f>P34</f>
        <v>0.90000000000000036</v>
      </c>
      <c r="P34" s="19">
        <f>P33+Q34</f>
        <v>0.90000000000000036</v>
      </c>
      <c r="Q34" s="19">
        <v>0</v>
      </c>
    </row>
    <row r="35" spans="1:17">
      <c r="A35">
        <v>2026</v>
      </c>
      <c r="B35" t="s">
        <v>66</v>
      </c>
      <c r="C35" s="15">
        <f t="shared" ref="C35:C55" si="16">J8</f>
        <v>82.61072533333332</v>
      </c>
      <c r="D35" s="8">
        <f t="shared" si="15"/>
        <v>0.21918028985507257</v>
      </c>
    </row>
    <row r="36" spans="1:17">
      <c r="A36">
        <v>2027</v>
      </c>
      <c r="B36" t="s">
        <v>66</v>
      </c>
      <c r="C36" s="15">
        <f t="shared" si="16"/>
        <v>79.150543999999996</v>
      </c>
      <c r="D36" s="8">
        <f t="shared" si="15"/>
        <v>0.25188521739130437</v>
      </c>
    </row>
    <row r="37" spans="1:17">
      <c r="A37">
        <v>2028</v>
      </c>
      <c r="B37" t="s">
        <v>66</v>
      </c>
      <c r="C37" s="15">
        <f t="shared" si="16"/>
        <v>75.690362666666658</v>
      </c>
      <c r="D37" s="8">
        <f t="shared" si="15"/>
        <v>0.28459014492753631</v>
      </c>
    </row>
    <row r="38" spans="1:17">
      <c r="A38">
        <v>2029</v>
      </c>
      <c r="B38" t="s">
        <v>66</v>
      </c>
      <c r="C38" s="15">
        <f t="shared" si="16"/>
        <v>72.23018133333332</v>
      </c>
      <c r="D38" s="8">
        <f t="shared" si="15"/>
        <v>0.3172950724637682</v>
      </c>
    </row>
    <row r="39" spans="1:17">
      <c r="A39">
        <v>2030</v>
      </c>
      <c r="B39" t="s">
        <v>66</v>
      </c>
      <c r="C39" s="15">
        <f t="shared" si="16"/>
        <v>68.769999999999982</v>
      </c>
      <c r="D39" s="8">
        <f t="shared" si="15"/>
        <v>0.35000000000000014</v>
      </c>
    </row>
    <row r="40" spans="1:17">
      <c r="A40">
        <v>2031</v>
      </c>
      <c r="B40" t="s">
        <v>66</v>
      </c>
      <c r="C40" s="15">
        <f t="shared" si="16"/>
        <v>64.537999999999997</v>
      </c>
      <c r="D40" s="8">
        <f t="shared" si="15"/>
        <v>0.39</v>
      </c>
    </row>
    <row r="41" spans="1:17">
      <c r="A41">
        <v>2032</v>
      </c>
      <c r="B41" t="s">
        <v>66</v>
      </c>
      <c r="C41" s="15">
        <f t="shared" si="16"/>
        <v>60.306000000000004</v>
      </c>
      <c r="D41" s="8">
        <f t="shared" si="15"/>
        <v>0.42999999999999994</v>
      </c>
    </row>
    <row r="42" spans="1:17">
      <c r="A42">
        <v>2033</v>
      </c>
      <c r="B42" t="s">
        <v>66</v>
      </c>
      <c r="C42" s="15">
        <f t="shared" si="16"/>
        <v>56.073999999999998</v>
      </c>
      <c r="D42" s="8">
        <f t="shared" si="15"/>
        <v>0.47000000000000003</v>
      </c>
    </row>
    <row r="43" spans="1:17">
      <c r="A43">
        <v>2034</v>
      </c>
      <c r="B43" t="s">
        <v>66</v>
      </c>
      <c r="C43" s="15">
        <f t="shared" si="16"/>
        <v>51.841999999999999</v>
      </c>
      <c r="D43" s="8">
        <f t="shared" si="15"/>
        <v>0.51</v>
      </c>
    </row>
    <row r="44" spans="1:17">
      <c r="A44">
        <v>2035</v>
      </c>
      <c r="B44" t="s">
        <v>66</v>
      </c>
      <c r="C44" s="15">
        <f t="shared" si="16"/>
        <v>47.609999999999992</v>
      </c>
      <c r="D44" s="8">
        <f t="shared" si="15"/>
        <v>0.55000000000000004</v>
      </c>
    </row>
    <row r="45" spans="1:17">
      <c r="A45">
        <v>2036</v>
      </c>
      <c r="B45" t="s">
        <v>66</v>
      </c>
      <c r="C45" s="15">
        <f t="shared" si="16"/>
        <v>43.377999999999993</v>
      </c>
      <c r="D45" s="8">
        <f t="shared" si="15"/>
        <v>0.59000000000000008</v>
      </c>
    </row>
    <row r="46" spans="1:17">
      <c r="A46">
        <v>2037</v>
      </c>
      <c r="B46" t="s">
        <v>66</v>
      </c>
      <c r="C46" s="15">
        <f t="shared" si="16"/>
        <v>39.145999999999987</v>
      </c>
      <c r="D46" s="8">
        <f t="shared" si="15"/>
        <v>0.63000000000000012</v>
      </c>
    </row>
    <row r="47" spans="1:17">
      <c r="A47">
        <v>2038</v>
      </c>
      <c r="B47" t="s">
        <v>66</v>
      </c>
      <c r="C47" s="15">
        <f t="shared" si="16"/>
        <v>34.91399999999998</v>
      </c>
      <c r="D47" s="8">
        <f t="shared" si="15"/>
        <v>0.67000000000000026</v>
      </c>
    </row>
    <row r="48" spans="1:17">
      <c r="A48">
        <v>2039</v>
      </c>
      <c r="B48" t="s">
        <v>66</v>
      </c>
      <c r="C48" s="15">
        <f t="shared" si="16"/>
        <v>30.681999999999981</v>
      </c>
      <c r="D48" s="8">
        <f t="shared" si="15"/>
        <v>0.71000000000000019</v>
      </c>
    </row>
    <row r="49" spans="1:4">
      <c r="A49">
        <v>2040</v>
      </c>
      <c r="B49" t="s">
        <v>66</v>
      </c>
      <c r="C49" s="15">
        <f t="shared" si="16"/>
        <v>26.449999999999974</v>
      </c>
      <c r="D49" s="8">
        <f t="shared" si="15"/>
        <v>0.75000000000000022</v>
      </c>
    </row>
    <row r="50" spans="1:4">
      <c r="A50">
        <v>2041</v>
      </c>
      <c r="B50" t="s">
        <v>66</v>
      </c>
      <c r="C50" s="15">
        <f t="shared" si="16"/>
        <v>23.275999999999971</v>
      </c>
      <c r="D50" s="8">
        <f t="shared" si="15"/>
        <v>0.78000000000000025</v>
      </c>
    </row>
    <row r="51" spans="1:4">
      <c r="A51">
        <v>2042</v>
      </c>
      <c r="B51" t="s">
        <v>66</v>
      </c>
      <c r="C51" s="15">
        <f t="shared" si="16"/>
        <v>20.101999999999972</v>
      </c>
      <c r="D51" s="8">
        <f t="shared" si="15"/>
        <v>0.81000000000000028</v>
      </c>
    </row>
    <row r="52" spans="1:4">
      <c r="A52">
        <v>2043</v>
      </c>
      <c r="B52" t="s">
        <v>66</v>
      </c>
      <c r="C52" s="15">
        <f t="shared" si="16"/>
        <v>16.927999999999969</v>
      </c>
      <c r="D52" s="8">
        <f t="shared" si="15"/>
        <v>0.8400000000000003</v>
      </c>
    </row>
    <row r="53" spans="1:4">
      <c r="A53">
        <v>2044</v>
      </c>
      <c r="B53" t="s">
        <v>66</v>
      </c>
      <c r="C53" s="15">
        <f t="shared" si="16"/>
        <v>13.753999999999964</v>
      </c>
      <c r="D53" s="8">
        <f t="shared" si="15"/>
        <v>0.87000000000000033</v>
      </c>
    </row>
    <row r="54" spans="1:4">
      <c r="A54">
        <v>2045</v>
      </c>
      <c r="B54" t="s">
        <v>66</v>
      </c>
      <c r="C54" s="15">
        <f t="shared" si="16"/>
        <v>10.579999999999963</v>
      </c>
      <c r="D54" s="8">
        <f t="shared" si="15"/>
        <v>0.90000000000000024</v>
      </c>
    </row>
    <row r="55" spans="1:4">
      <c r="A55">
        <v>2046</v>
      </c>
      <c r="B55" t="s">
        <v>66</v>
      </c>
      <c r="C55" s="15">
        <f t="shared" si="16"/>
        <v>10.579999999999963</v>
      </c>
      <c r="D55" s="8">
        <f t="shared" si="15"/>
        <v>0.90000000000000024</v>
      </c>
    </row>
    <row r="56" spans="1:4">
      <c r="A56">
        <v>2020</v>
      </c>
      <c r="B56" t="s">
        <v>58</v>
      </c>
      <c r="C56" s="15">
        <f>L2</f>
        <v>89.37</v>
      </c>
      <c r="D56" s="8">
        <f>ABS((C56-100.45)/100.45)</f>
        <v>0.11030363364858137</v>
      </c>
    </row>
    <row r="57" spans="1:4">
      <c r="A57">
        <v>2021</v>
      </c>
      <c r="B57" t="s">
        <v>58</v>
      </c>
      <c r="C57" s="15">
        <f t="shared" ref="C57:C82" si="17">L3</f>
        <v>89.37</v>
      </c>
      <c r="D57" s="8">
        <f t="shared" ref="D57:D59" si="18">ABS((C57-100.45)/100.45)</f>
        <v>0.11030363364858137</v>
      </c>
    </row>
    <row r="58" spans="1:4">
      <c r="A58">
        <v>2022</v>
      </c>
      <c r="B58" t="s">
        <v>58</v>
      </c>
      <c r="C58" s="15">
        <f t="shared" si="17"/>
        <v>89.37</v>
      </c>
      <c r="D58" s="8">
        <f t="shared" si="18"/>
        <v>0.11030363364858137</v>
      </c>
    </row>
    <row r="59" spans="1:4">
      <c r="A59">
        <v>2023</v>
      </c>
      <c r="B59" t="s">
        <v>58</v>
      </c>
      <c r="C59" s="15">
        <f t="shared" si="17"/>
        <v>89.15</v>
      </c>
      <c r="D59" s="8">
        <f t="shared" si="18"/>
        <v>0.11249377799900445</v>
      </c>
    </row>
    <row r="60" spans="1:4">
      <c r="A60">
        <v>2024</v>
      </c>
      <c r="B60" t="s">
        <v>58</v>
      </c>
      <c r="C60" s="15">
        <f t="shared" si="17"/>
        <v>87.89</v>
      </c>
      <c r="D60" s="8">
        <f>ABS((C60-100.45)/100.45)</f>
        <v>0.12503733200597314</v>
      </c>
    </row>
    <row r="61" spans="1:4">
      <c r="A61">
        <v>2025</v>
      </c>
      <c r="B61" t="s">
        <v>58</v>
      </c>
      <c r="C61" s="15">
        <f>L7</f>
        <v>72.655885391304338</v>
      </c>
      <c r="D61" s="8">
        <f>ABS((C61-$P$9)/$P$9)</f>
        <v>0.18647536231884071</v>
      </c>
    </row>
    <row r="62" spans="1:4">
      <c r="A62">
        <v>2026</v>
      </c>
      <c r="B62" t="s">
        <v>58</v>
      </c>
      <c r="C62" s="15">
        <f t="shared" si="17"/>
        <v>69.73500831304348</v>
      </c>
      <c r="D62" s="8">
        <f t="shared" ref="D62:D82" si="19">ABS((C62-$P$9)/$P$9)</f>
        <v>0.21918028985507246</v>
      </c>
    </row>
    <row r="63" spans="1:4">
      <c r="A63">
        <v>2027</v>
      </c>
      <c r="B63" t="s">
        <v>58</v>
      </c>
      <c r="C63" s="15">
        <f t="shared" si="17"/>
        <v>66.814131234782607</v>
      </c>
      <c r="D63" s="8">
        <f t="shared" si="19"/>
        <v>0.25188521739130437</v>
      </c>
    </row>
    <row r="64" spans="1:4">
      <c r="A64">
        <v>2028</v>
      </c>
      <c r="B64" t="s">
        <v>58</v>
      </c>
      <c r="C64" s="15">
        <f t="shared" si="17"/>
        <v>63.893254156521735</v>
      </c>
      <c r="D64" s="8">
        <f t="shared" si="19"/>
        <v>0.28459014492753631</v>
      </c>
    </row>
    <row r="65" spans="1:4">
      <c r="A65">
        <v>2029</v>
      </c>
      <c r="B65" t="s">
        <v>58</v>
      </c>
      <c r="C65" s="15">
        <f t="shared" si="17"/>
        <v>60.972377078260863</v>
      </c>
      <c r="D65" s="8">
        <f t="shared" si="19"/>
        <v>0.3172950724637682</v>
      </c>
    </row>
    <row r="66" spans="1:4">
      <c r="A66">
        <v>2030</v>
      </c>
      <c r="B66" t="s">
        <v>58</v>
      </c>
      <c r="C66" s="15">
        <f t="shared" si="17"/>
        <v>58.05149999999999</v>
      </c>
      <c r="D66" s="8">
        <f t="shared" si="19"/>
        <v>0.35000000000000014</v>
      </c>
    </row>
    <row r="67" spans="1:4">
      <c r="A67">
        <v>2031</v>
      </c>
      <c r="B67" t="s">
        <v>58</v>
      </c>
      <c r="C67" s="15">
        <f t="shared" si="17"/>
        <v>54.479100000000003</v>
      </c>
      <c r="D67" s="8">
        <f t="shared" si="19"/>
        <v>0.39</v>
      </c>
    </row>
    <row r="68" spans="1:4">
      <c r="A68">
        <v>2032</v>
      </c>
      <c r="B68" t="s">
        <v>58</v>
      </c>
      <c r="C68" s="15">
        <f t="shared" si="17"/>
        <v>50.906700000000008</v>
      </c>
      <c r="D68" s="8">
        <f t="shared" si="19"/>
        <v>0.42999999999999994</v>
      </c>
    </row>
    <row r="69" spans="1:4">
      <c r="A69">
        <v>2033</v>
      </c>
      <c r="B69" t="s">
        <v>58</v>
      </c>
      <c r="C69" s="15">
        <f t="shared" si="17"/>
        <v>47.334300000000006</v>
      </c>
      <c r="D69" s="8">
        <f t="shared" si="19"/>
        <v>0.47</v>
      </c>
    </row>
    <row r="70" spans="1:4">
      <c r="A70">
        <v>2034</v>
      </c>
      <c r="B70" t="s">
        <v>58</v>
      </c>
      <c r="C70" s="15">
        <f t="shared" si="17"/>
        <v>43.761899999999997</v>
      </c>
      <c r="D70" s="8">
        <f t="shared" si="19"/>
        <v>0.51</v>
      </c>
    </row>
    <row r="71" spans="1:4">
      <c r="A71">
        <v>2035</v>
      </c>
      <c r="B71" t="s">
        <v>58</v>
      </c>
      <c r="C71" s="15">
        <f t="shared" si="17"/>
        <v>40.189499999999995</v>
      </c>
      <c r="D71" s="8">
        <f t="shared" si="19"/>
        <v>0.55000000000000004</v>
      </c>
    </row>
    <row r="72" spans="1:4">
      <c r="A72">
        <v>2036</v>
      </c>
      <c r="B72" t="s">
        <v>58</v>
      </c>
      <c r="C72" s="15">
        <f t="shared" si="17"/>
        <v>36.617099999999994</v>
      </c>
      <c r="D72" s="8">
        <f t="shared" si="19"/>
        <v>0.59000000000000008</v>
      </c>
    </row>
    <row r="73" spans="1:4">
      <c r="A73">
        <v>2037</v>
      </c>
      <c r="B73" t="s">
        <v>58</v>
      </c>
      <c r="C73" s="15">
        <f t="shared" si="17"/>
        <v>33.044699999999992</v>
      </c>
      <c r="D73" s="8">
        <f t="shared" si="19"/>
        <v>0.63000000000000012</v>
      </c>
    </row>
    <row r="74" spans="1:4">
      <c r="A74">
        <v>2038</v>
      </c>
      <c r="B74" t="s">
        <v>58</v>
      </c>
      <c r="C74" s="15">
        <f t="shared" si="17"/>
        <v>29.472299999999986</v>
      </c>
      <c r="D74" s="8">
        <f t="shared" si="19"/>
        <v>0.67000000000000015</v>
      </c>
    </row>
    <row r="75" spans="1:4">
      <c r="A75">
        <v>2039</v>
      </c>
      <c r="B75" t="s">
        <v>58</v>
      </c>
      <c r="C75" s="15">
        <f t="shared" si="17"/>
        <v>25.899899999999985</v>
      </c>
      <c r="D75" s="8">
        <f t="shared" si="19"/>
        <v>0.71000000000000019</v>
      </c>
    </row>
    <row r="76" spans="1:4">
      <c r="A76">
        <v>2040</v>
      </c>
      <c r="B76" t="s">
        <v>58</v>
      </c>
      <c r="C76" s="15">
        <f t="shared" si="17"/>
        <v>22.327499999999979</v>
      </c>
      <c r="D76" s="8">
        <f t="shared" si="19"/>
        <v>0.75000000000000011</v>
      </c>
    </row>
    <row r="77" spans="1:4">
      <c r="A77">
        <v>2041</v>
      </c>
      <c r="B77" t="s">
        <v>58</v>
      </c>
      <c r="C77" s="15">
        <f t="shared" si="17"/>
        <v>19.648199999999978</v>
      </c>
      <c r="D77" s="8">
        <f t="shared" si="19"/>
        <v>0.78000000000000025</v>
      </c>
    </row>
    <row r="78" spans="1:4">
      <c r="A78">
        <v>2042</v>
      </c>
      <c r="B78" t="s">
        <v>58</v>
      </c>
      <c r="C78" s="15">
        <f t="shared" si="17"/>
        <v>16.968899999999977</v>
      </c>
      <c r="D78" s="8">
        <f t="shared" si="19"/>
        <v>0.81000000000000028</v>
      </c>
    </row>
    <row r="79" spans="1:4">
      <c r="A79">
        <v>2043</v>
      </c>
      <c r="B79" t="s">
        <v>58</v>
      </c>
      <c r="C79" s="15">
        <f t="shared" si="17"/>
        <v>14.289599999999973</v>
      </c>
      <c r="D79" s="8">
        <f t="shared" si="19"/>
        <v>0.84000000000000019</v>
      </c>
    </row>
    <row r="80" spans="1:4">
      <c r="A80">
        <v>2044</v>
      </c>
      <c r="B80" t="s">
        <v>58</v>
      </c>
      <c r="C80" s="15">
        <f t="shared" si="17"/>
        <v>11.61029999999997</v>
      </c>
      <c r="D80" s="8">
        <f t="shared" si="19"/>
        <v>0.87000000000000033</v>
      </c>
    </row>
    <row r="81" spans="1:4">
      <c r="A81">
        <v>2045</v>
      </c>
      <c r="B81" t="s">
        <v>58</v>
      </c>
      <c r="C81" s="15">
        <f t="shared" si="17"/>
        <v>8.930999999999969</v>
      </c>
      <c r="D81" s="8">
        <f t="shared" si="19"/>
        <v>0.90000000000000036</v>
      </c>
    </row>
    <row r="82" spans="1:4">
      <c r="A82">
        <v>2046</v>
      </c>
      <c r="B82" t="s">
        <v>58</v>
      </c>
      <c r="C82" s="15">
        <f t="shared" si="17"/>
        <v>8.930999999999969</v>
      </c>
      <c r="D82" s="8">
        <f t="shared" si="19"/>
        <v>0.90000000000000036</v>
      </c>
    </row>
    <row r="83" spans="1:4">
      <c r="A83">
        <v>2020</v>
      </c>
      <c r="B83" t="s">
        <v>49</v>
      </c>
      <c r="C83" s="15">
        <v>0</v>
      </c>
      <c r="D83" s="8">
        <f>ABS((C83-$P$8)/$P$8)</f>
        <v>1</v>
      </c>
    </row>
    <row r="84" spans="1:4">
      <c r="D84" s="8"/>
    </row>
    <row r="85" spans="1:4">
      <c r="D85" s="8"/>
    </row>
    <row r="86" spans="1:4">
      <c r="D86" s="8"/>
    </row>
    <row r="87" spans="1:4">
      <c r="D87" s="8"/>
    </row>
    <row r="88" spans="1:4">
      <c r="D88" s="8"/>
    </row>
    <row r="89" spans="1:4">
      <c r="D89" s="8"/>
    </row>
    <row r="90" spans="1:4">
      <c r="D90" s="8"/>
    </row>
    <row r="91" spans="1:4">
      <c r="D91" s="8"/>
    </row>
    <row r="92" spans="1:4">
      <c r="D92" s="8"/>
    </row>
    <row r="93" spans="1:4">
      <c r="D93" s="8"/>
    </row>
    <row r="94" spans="1:4">
      <c r="D94" s="8"/>
    </row>
    <row r="95" spans="1:4">
      <c r="D95" s="8"/>
    </row>
  </sheetData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W17"/>
  <sheetViews>
    <sheetView workbookViewId="0">
      <selection activeCell="D24" sqref="D24"/>
    </sheetView>
  </sheetViews>
  <sheetFormatPr defaultRowHeight="15"/>
  <cols>
    <col min="1" max="1" width="18.5703125" bestFit="1" customWidth="1"/>
    <col min="2" max="2" width="23.7109375" bestFit="1" customWidth="1"/>
    <col min="3" max="3" width="14" customWidth="1"/>
    <col min="4" max="4" width="18.5703125" bestFit="1" customWidth="1"/>
    <col min="5" max="9" width="18.5703125" customWidth="1"/>
    <col min="10" max="10" width="9.5703125" bestFit="1" customWidth="1"/>
    <col min="11" max="12" width="9.42578125" bestFit="1" customWidth="1"/>
    <col min="13" max="14" width="9.42578125" customWidth="1"/>
  </cols>
  <sheetData>
    <row r="1" spans="1:75">
      <c r="A1" s="6" t="s">
        <v>200</v>
      </c>
      <c r="B1" s="1" t="s">
        <v>25</v>
      </c>
      <c r="C1" s="1" t="s">
        <v>31</v>
      </c>
      <c r="D1" s="1">
        <v>0</v>
      </c>
      <c r="E1" s="1">
        <v>6</v>
      </c>
      <c r="F1" s="1">
        <v>7</v>
      </c>
      <c r="G1" s="1">
        <v>10</v>
      </c>
      <c r="H1" s="1">
        <v>18</v>
      </c>
      <c r="I1" s="1">
        <v>20</v>
      </c>
      <c r="J1" s="1">
        <v>30</v>
      </c>
      <c r="K1" s="1">
        <v>40</v>
      </c>
      <c r="L1" s="1">
        <v>50</v>
      </c>
      <c r="M1" s="1">
        <v>60</v>
      </c>
      <c r="N1" s="1">
        <v>75</v>
      </c>
      <c r="O1" s="1">
        <v>80</v>
      </c>
      <c r="P1" s="1">
        <v>90</v>
      </c>
      <c r="Q1" s="1">
        <v>100</v>
      </c>
      <c r="R1" s="1">
        <v>125</v>
      </c>
      <c r="S1" s="1">
        <v>150</v>
      </c>
      <c r="T1" s="1">
        <v>175</v>
      </c>
      <c r="U1" s="1">
        <v>200</v>
      </c>
      <c r="V1" s="1">
        <v>225</v>
      </c>
      <c r="W1" s="1">
        <v>250</v>
      </c>
      <c r="X1" s="1">
        <v>275</v>
      </c>
      <c r="Y1" s="1">
        <v>300</v>
      </c>
      <c r="Z1" s="1">
        <v>325</v>
      </c>
      <c r="AA1" s="1">
        <v>350</v>
      </c>
      <c r="AB1" s="1">
        <v>375</v>
      </c>
      <c r="AC1" s="1">
        <v>400</v>
      </c>
      <c r="AD1" s="1">
        <v>425</v>
      </c>
      <c r="AE1" s="1">
        <v>450</v>
      </c>
      <c r="AF1" s="1">
        <v>475</v>
      </c>
      <c r="AG1" s="1">
        <v>600</v>
      </c>
      <c r="AH1" s="1">
        <f>AG1+200</f>
        <v>800</v>
      </c>
      <c r="AI1" s="1">
        <f t="shared" ref="AI1:AN1" si="0">AH1+200</f>
        <v>1000</v>
      </c>
      <c r="AJ1" s="1">
        <f t="shared" si="0"/>
        <v>1200</v>
      </c>
      <c r="AK1" s="1">
        <f t="shared" si="0"/>
        <v>1400</v>
      </c>
      <c r="AL1" s="1">
        <f t="shared" si="0"/>
        <v>1600</v>
      </c>
      <c r="AM1" s="1">
        <f t="shared" si="0"/>
        <v>1800</v>
      </c>
      <c r="AN1" s="1">
        <f t="shared" si="0"/>
        <v>2000</v>
      </c>
      <c r="AO1" s="1">
        <v>2200</v>
      </c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>
      <c r="A2" t="s">
        <v>201</v>
      </c>
      <c r="B2" t="s">
        <v>61</v>
      </c>
      <c r="C2" t="s">
        <v>53</v>
      </c>
      <c r="AG2">
        <v>1688294</v>
      </c>
      <c r="AH2">
        <v>345582</v>
      </c>
      <c r="AI2">
        <v>345582</v>
      </c>
      <c r="AJ2">
        <v>345582</v>
      </c>
      <c r="AK2">
        <v>345582</v>
      </c>
      <c r="AL2">
        <v>345582</v>
      </c>
      <c r="AM2">
        <v>345582</v>
      </c>
      <c r="AN2">
        <f>AM2</f>
        <v>345582</v>
      </c>
    </row>
    <row r="3" spans="1:75">
      <c r="A3" t="s">
        <v>201</v>
      </c>
      <c r="B3" t="s">
        <v>52</v>
      </c>
      <c r="C3" t="s">
        <v>53</v>
      </c>
      <c r="AG3">
        <v>4431287</v>
      </c>
      <c r="AH3">
        <v>331702</v>
      </c>
      <c r="AI3">
        <v>331702</v>
      </c>
      <c r="AJ3">
        <v>331702</v>
      </c>
      <c r="AK3">
        <v>331702</v>
      </c>
      <c r="AL3">
        <v>331702</v>
      </c>
      <c r="AM3">
        <v>331702</v>
      </c>
      <c r="AN3">
        <f>AM3</f>
        <v>331702</v>
      </c>
      <c r="AO3" t="s">
        <v>173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</row>
    <row r="4" spans="1:75">
      <c r="A4" t="s">
        <v>202</v>
      </c>
      <c r="B4" t="s">
        <v>125</v>
      </c>
      <c r="C4" t="s">
        <v>126</v>
      </c>
      <c r="O4" t="s">
        <v>173</v>
      </c>
    </row>
    <row r="5" spans="1:75">
      <c r="A5" t="s">
        <v>203</v>
      </c>
      <c r="B5" t="s">
        <v>97</v>
      </c>
      <c r="C5" t="s">
        <v>98</v>
      </c>
      <c r="F5" t="s">
        <v>173</v>
      </c>
    </row>
    <row r="6" spans="1:75">
      <c r="A6" t="s">
        <v>203</v>
      </c>
      <c r="B6" t="s">
        <v>105</v>
      </c>
      <c r="C6" t="s">
        <v>98</v>
      </c>
      <c r="F6" t="s">
        <v>173</v>
      </c>
    </row>
    <row r="7" spans="1:75">
      <c r="A7" t="s">
        <v>203</v>
      </c>
      <c r="B7" t="s">
        <v>69</v>
      </c>
      <c r="C7" t="s">
        <v>204</v>
      </c>
      <c r="P7" s="2" t="s">
        <v>173</v>
      </c>
    </row>
    <row r="8" spans="1:75">
      <c r="A8" t="s">
        <v>203</v>
      </c>
      <c r="B8" t="s">
        <v>76</v>
      </c>
      <c r="C8" t="s">
        <v>77</v>
      </c>
      <c r="E8" s="2" t="s">
        <v>173</v>
      </c>
      <c r="F8" s="2"/>
      <c r="G8" s="2"/>
      <c r="H8" s="2"/>
      <c r="I8" s="2"/>
    </row>
    <row r="9" spans="1:75">
      <c r="A9" t="s">
        <v>205</v>
      </c>
      <c r="B9" t="s">
        <v>119</v>
      </c>
      <c r="C9" t="s">
        <v>77</v>
      </c>
      <c r="F9" s="2"/>
      <c r="G9" s="2">
        <v>44607922.344359905</v>
      </c>
      <c r="H9" s="2"/>
      <c r="I9" s="2">
        <v>36077323.649024151</v>
      </c>
      <c r="J9" s="2">
        <v>7268780.9716506787</v>
      </c>
      <c r="K9" s="2">
        <v>2221510.0769103537</v>
      </c>
      <c r="L9" s="2">
        <v>481623.3846741647</v>
      </c>
      <c r="M9" s="2">
        <v>675339.06338074768</v>
      </c>
    </row>
    <row r="10" spans="1:75">
      <c r="A10" t="s">
        <v>206</v>
      </c>
      <c r="B10" t="s">
        <v>91</v>
      </c>
      <c r="C10" t="s">
        <v>53</v>
      </c>
      <c r="D10" s="2" t="s">
        <v>173</v>
      </c>
      <c r="U10" s="2"/>
    </row>
    <row r="11" spans="1:75">
      <c r="A11" t="s">
        <v>205</v>
      </c>
      <c r="B11" t="s">
        <v>83</v>
      </c>
      <c r="C11" t="s">
        <v>77</v>
      </c>
      <c r="K11">
        <v>2801212.23</v>
      </c>
      <c r="L11">
        <v>3892103.6599999988</v>
      </c>
    </row>
    <row r="12" spans="1:75">
      <c r="A12" t="s">
        <v>207</v>
      </c>
      <c r="B12" t="s">
        <v>141</v>
      </c>
      <c r="C12" t="s">
        <v>77</v>
      </c>
      <c r="L12">
        <v>7782697.8993435437</v>
      </c>
      <c r="N12">
        <v>2448128.931800684</v>
      </c>
      <c r="P12">
        <v>14305.516905795783</v>
      </c>
      <c r="Q12">
        <v>1039.217560492456</v>
      </c>
      <c r="R12">
        <v>419.54490841180086</v>
      </c>
    </row>
    <row r="13" spans="1:75">
      <c r="B13" t="s">
        <v>13</v>
      </c>
      <c r="C13" t="s">
        <v>208</v>
      </c>
      <c r="D13" t="s">
        <v>173</v>
      </c>
    </row>
    <row r="14" spans="1:75">
      <c r="A14" t="s">
        <v>209</v>
      </c>
      <c r="B14" t="s">
        <v>144</v>
      </c>
      <c r="C14" t="s">
        <v>77</v>
      </c>
      <c r="L14" s="29">
        <v>1472429</v>
      </c>
    </row>
    <row r="15" spans="1:75">
      <c r="A15" t="s">
        <v>209</v>
      </c>
      <c r="B15" t="s">
        <v>86</v>
      </c>
      <c r="C15" t="s">
        <v>77</v>
      </c>
      <c r="G15" s="15"/>
      <c r="K15" s="29">
        <v>1594928</v>
      </c>
      <c r="L15" s="29">
        <v>5174861</v>
      </c>
      <c r="M15" s="29">
        <v>0</v>
      </c>
      <c r="N15" s="29">
        <v>1393893</v>
      </c>
      <c r="O15" s="29">
        <v>0</v>
      </c>
      <c r="P15" s="29">
        <v>8145</v>
      </c>
      <c r="Q15" s="29">
        <v>592</v>
      </c>
      <c r="R15" s="29">
        <v>239</v>
      </c>
    </row>
    <row r="17" spans="7:13">
      <c r="G17" s="15"/>
      <c r="L17" s="5"/>
      <c r="M17" s="5"/>
    </row>
  </sheetData>
  <phoneticPr fontId="5" type="noConversion"/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3"/>
  <sheetViews>
    <sheetView workbookViewId="0">
      <selection activeCell="G1" sqref="F1:G1"/>
    </sheetView>
  </sheetViews>
  <sheetFormatPr defaultRowHeight="15"/>
  <cols>
    <col min="1" max="1" width="12.42578125" customWidth="1"/>
    <col min="2" max="2" width="14.7109375" bestFit="1" customWidth="1"/>
    <col min="3" max="3" width="13.5703125" customWidth="1"/>
    <col min="4" max="4" width="18" customWidth="1"/>
    <col min="6" max="6" width="10.42578125" bestFit="1" customWidth="1"/>
    <col min="7" max="7" width="12.28515625" bestFit="1" customWidth="1"/>
    <col min="8" max="9" width="12.28515625" customWidth="1"/>
    <col min="10" max="10" width="23.5703125" bestFit="1" customWidth="1"/>
  </cols>
  <sheetData>
    <row r="1" spans="1:16">
      <c r="A1" s="1" t="s">
        <v>0</v>
      </c>
      <c r="B1" s="1" t="s">
        <v>36</v>
      </c>
      <c r="C1" s="1" t="s">
        <v>210</v>
      </c>
      <c r="D1" s="1" t="s">
        <v>211</v>
      </c>
      <c r="E1" s="4"/>
      <c r="F1" s="1" t="s">
        <v>212</v>
      </c>
      <c r="G1" s="1" t="s">
        <v>213</v>
      </c>
      <c r="H1" s="9"/>
      <c r="I1" s="9"/>
      <c r="J1" s="9" t="s">
        <v>214</v>
      </c>
      <c r="K1" s="10"/>
      <c r="L1" t="s">
        <v>215</v>
      </c>
    </row>
    <row r="2" spans="1:16">
      <c r="C2" s="7"/>
      <c r="D2" s="2"/>
      <c r="F2" s="2"/>
    </row>
    <row r="3" spans="1:16">
      <c r="C3" s="7"/>
      <c r="D3" s="2"/>
      <c r="F3" s="2"/>
      <c r="P3" s="2"/>
    </row>
    <row r="4" spans="1:16">
      <c r="C4" s="7"/>
      <c r="D4" s="2"/>
      <c r="F4" s="2"/>
      <c r="P4" s="2"/>
    </row>
    <row r="5" spans="1:16">
      <c r="C5" s="7"/>
      <c r="D5" s="2"/>
      <c r="F5" s="2"/>
      <c r="K5" s="15"/>
    </row>
    <row r="6" spans="1:16">
      <c r="C6" s="7"/>
      <c r="D6" s="2"/>
      <c r="F6" s="2"/>
      <c r="K6" s="2"/>
    </row>
    <row r="7" spans="1:16">
      <c r="C7" s="7"/>
      <c r="D7" s="2"/>
      <c r="F7" s="2"/>
    </row>
    <row r="8" spans="1:16">
      <c r="C8" s="7"/>
      <c r="D8" s="2"/>
      <c r="F8" s="2"/>
    </row>
    <row r="9" spans="1:16">
      <c r="C9" s="7"/>
      <c r="D9" s="2"/>
      <c r="F9" s="2"/>
    </row>
    <row r="10" spans="1:16">
      <c r="C10" s="7"/>
      <c r="D10" s="2"/>
      <c r="F10" s="2"/>
    </row>
    <row r="11" spans="1:16">
      <c r="C11" s="7"/>
      <c r="D11" s="2"/>
      <c r="F11" s="2"/>
    </row>
    <row r="12" spans="1:16">
      <c r="C12" s="7"/>
      <c r="D12" s="2"/>
      <c r="F12" s="2"/>
    </row>
    <row r="13" spans="1:16">
      <c r="C13" s="7"/>
      <c r="D13" s="2"/>
      <c r="F13" s="2"/>
    </row>
    <row r="14" spans="1:16">
      <c r="C14" s="7"/>
      <c r="D14" s="2"/>
      <c r="F14" s="2"/>
    </row>
    <row r="15" spans="1:16">
      <c r="C15" s="7"/>
      <c r="D15" s="2"/>
      <c r="F15" s="2"/>
    </row>
    <row r="16" spans="1:16">
      <c r="C16" s="7"/>
      <c r="D16" s="2"/>
      <c r="F16" s="2"/>
      <c r="K16" s="2"/>
    </row>
    <row r="17" spans="3:11">
      <c r="C17" s="7"/>
      <c r="D17" s="2"/>
      <c r="F17" s="2"/>
    </row>
    <row r="18" spans="3:11">
      <c r="C18" s="7"/>
      <c r="D18" s="2"/>
      <c r="F18" s="2"/>
    </row>
    <row r="19" spans="3:11">
      <c r="C19" s="7"/>
      <c r="D19" s="2"/>
      <c r="F19" s="2"/>
    </row>
    <row r="20" spans="3:11">
      <c r="C20" s="7"/>
      <c r="D20" s="2"/>
      <c r="F20" s="2"/>
    </row>
    <row r="21" spans="3:11">
      <c r="C21" s="7"/>
      <c r="D21" s="2"/>
      <c r="F21" s="2"/>
    </row>
    <row r="22" spans="3:11">
      <c r="C22" s="7"/>
      <c r="D22" s="2"/>
      <c r="F22" s="2"/>
    </row>
    <row r="23" spans="3:11">
      <c r="C23" s="7"/>
      <c r="D23" s="2"/>
      <c r="F23" s="2"/>
    </row>
    <row r="24" spans="3:11">
      <c r="C24" s="7"/>
      <c r="D24" s="2"/>
      <c r="F24" s="2"/>
    </row>
    <row r="25" spans="3:11">
      <c r="C25" s="7"/>
      <c r="D25" s="2"/>
      <c r="F25" s="2"/>
    </row>
    <row r="26" spans="3:11">
      <c r="C26" s="7"/>
      <c r="D26" s="2"/>
      <c r="F26" s="2"/>
      <c r="K26" s="18"/>
    </row>
    <row r="27" spans="3:11">
      <c r="C27" s="7"/>
      <c r="D27" s="2"/>
      <c r="F27" s="2"/>
      <c r="K27" s="18"/>
    </row>
    <row r="28" spans="3:11">
      <c r="C28" s="7"/>
      <c r="D28" s="2"/>
      <c r="F28" s="2"/>
      <c r="K28" s="18"/>
    </row>
    <row r="29" spans="3:11">
      <c r="C29" s="7"/>
      <c r="D29" s="2"/>
      <c r="F29" s="2"/>
      <c r="K29" s="18"/>
    </row>
    <row r="30" spans="3:11">
      <c r="C30" s="7"/>
      <c r="D30" s="2"/>
      <c r="F30" s="2"/>
      <c r="K30" s="18"/>
    </row>
    <row r="31" spans="3:11">
      <c r="C31" s="7"/>
      <c r="D31" s="2"/>
      <c r="F31" s="2"/>
    </row>
    <row r="32" spans="3:11">
      <c r="C32" s="7"/>
      <c r="D32" s="2"/>
      <c r="F32" s="2"/>
    </row>
    <row r="33" spans="3:6">
      <c r="C33" s="7"/>
      <c r="D33" s="2"/>
      <c r="F33" s="2"/>
    </row>
  </sheetData>
  <phoneticPr fontId="5" type="noConversion"/>
  <pageMargins left="0.75" right="0.75" top="1" bottom="1" header="0.5" footer="0.5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N63"/>
  <sheetViews>
    <sheetView workbookViewId="0">
      <selection activeCell="M37" sqref="M37"/>
    </sheetView>
  </sheetViews>
  <sheetFormatPr defaultRowHeight="15"/>
  <cols>
    <col min="1" max="1" width="5" bestFit="1" customWidth="1"/>
    <col min="2" max="2" width="18.5703125" bestFit="1" customWidth="1"/>
    <col min="3" max="3" width="16.28515625" customWidth="1"/>
    <col min="4" max="4" width="23.7109375" bestFit="1" customWidth="1"/>
    <col min="5" max="5" width="24.28515625" bestFit="1" customWidth="1"/>
    <col min="6" max="6" width="19.5703125" bestFit="1" customWidth="1"/>
  </cols>
  <sheetData>
    <row r="1" spans="1:14">
      <c r="A1" s="1" t="s">
        <v>0</v>
      </c>
      <c r="B1" s="1" t="s">
        <v>216</v>
      </c>
      <c r="C1" s="1" t="s">
        <v>1</v>
      </c>
      <c r="D1" s="1" t="s">
        <v>217</v>
      </c>
      <c r="E1" s="1" t="s">
        <v>218</v>
      </c>
      <c r="F1" s="4" t="s">
        <v>24</v>
      </c>
    </row>
    <row r="2" spans="1:14">
      <c r="A2">
        <v>2020</v>
      </c>
      <c r="B2" t="s">
        <v>111</v>
      </c>
      <c r="C2" t="s">
        <v>4</v>
      </c>
      <c r="D2">
        <v>6.3299999999999995E-2</v>
      </c>
      <c r="E2">
        <v>7.0400000000000004E-2</v>
      </c>
      <c r="F2" t="s">
        <v>219</v>
      </c>
      <c r="J2" s="3"/>
      <c r="K2" s="3"/>
    </row>
    <row r="3" spans="1:14">
      <c r="A3">
        <v>2021</v>
      </c>
      <c r="B3" t="s">
        <v>111</v>
      </c>
      <c r="C3" t="s">
        <v>4</v>
      </c>
      <c r="D3">
        <v>6.3299999999999995E-2</v>
      </c>
      <c r="E3">
        <v>7.0400000000000004E-2</v>
      </c>
      <c r="M3" s="3"/>
    </row>
    <row r="4" spans="1:14">
      <c r="A4">
        <v>2022</v>
      </c>
      <c r="B4" t="s">
        <v>111</v>
      </c>
      <c r="C4" t="s">
        <v>4</v>
      </c>
      <c r="D4">
        <v>6.3299999999999995E-2</v>
      </c>
      <c r="E4">
        <v>7.0400000000000004E-2</v>
      </c>
    </row>
    <row r="5" spans="1:14">
      <c r="A5">
        <v>2023</v>
      </c>
      <c r="B5" t="s">
        <v>111</v>
      </c>
      <c r="C5" t="s">
        <v>4</v>
      </c>
      <c r="D5">
        <v>6.3299999999999995E-2</v>
      </c>
      <c r="E5">
        <v>7.0400000000000004E-2</v>
      </c>
    </row>
    <row r="6" spans="1:14">
      <c r="A6">
        <v>2024</v>
      </c>
      <c r="B6" t="s">
        <v>111</v>
      </c>
      <c r="C6" t="s">
        <v>4</v>
      </c>
      <c r="D6">
        <v>6.3299999999999995E-2</v>
      </c>
      <c r="E6">
        <v>7.0400000000000004E-2</v>
      </c>
    </row>
    <row r="7" spans="1:14">
      <c r="A7">
        <v>2025</v>
      </c>
      <c r="B7" t="s">
        <v>111</v>
      </c>
      <c r="C7" t="s">
        <v>4</v>
      </c>
      <c r="D7">
        <f>D6*0.6</f>
        <v>3.7979999999999993E-2</v>
      </c>
      <c r="E7">
        <v>7.0400000000000004E-2</v>
      </c>
    </row>
    <row r="8" spans="1:14">
      <c r="A8">
        <v>2026</v>
      </c>
      <c r="B8" t="s">
        <v>111</v>
      </c>
      <c r="C8" t="s">
        <v>4</v>
      </c>
      <c r="D8">
        <f t="shared" ref="D8:D12" si="0">D7*0.6</f>
        <v>2.2787999999999996E-2</v>
      </c>
      <c r="E8">
        <v>7.0400000000000004E-2</v>
      </c>
    </row>
    <row r="9" spans="1:14">
      <c r="A9">
        <v>2027</v>
      </c>
      <c r="B9" t="s">
        <v>111</v>
      </c>
      <c r="C9" t="s">
        <v>4</v>
      </c>
      <c r="D9">
        <f t="shared" si="0"/>
        <v>1.3672799999999997E-2</v>
      </c>
      <c r="E9">
        <v>7.0400000000000004E-2</v>
      </c>
    </row>
    <row r="10" spans="1:14">
      <c r="A10">
        <v>2028</v>
      </c>
      <c r="B10" t="s">
        <v>111</v>
      </c>
      <c r="C10" t="s">
        <v>4</v>
      </c>
      <c r="D10">
        <v>0</v>
      </c>
      <c r="E10">
        <v>7.0400000000000004E-2</v>
      </c>
    </row>
    <row r="11" spans="1:14">
      <c r="A11">
        <v>2029</v>
      </c>
      <c r="B11" t="s">
        <v>111</v>
      </c>
      <c r="C11" t="s">
        <v>4</v>
      </c>
      <c r="D11">
        <f t="shared" si="0"/>
        <v>0</v>
      </c>
      <c r="E11">
        <v>7.0400000000000004E-2</v>
      </c>
    </row>
    <row r="12" spans="1:14">
      <c r="A12">
        <v>2030</v>
      </c>
      <c r="B12" t="s">
        <v>111</v>
      </c>
      <c r="C12" t="s">
        <v>4</v>
      </c>
      <c r="D12">
        <f t="shared" si="0"/>
        <v>0</v>
      </c>
      <c r="E12">
        <v>7.0400000000000004E-2</v>
      </c>
    </row>
    <row r="13" spans="1:14">
      <c r="A13">
        <v>2031</v>
      </c>
      <c r="B13" t="s">
        <v>111</v>
      </c>
      <c r="C13" t="s">
        <v>4</v>
      </c>
      <c r="D13">
        <f t="shared" ref="D13:D32" si="1">D12*0.9</f>
        <v>0</v>
      </c>
      <c r="E13">
        <v>7.0400000000000004E-2</v>
      </c>
    </row>
    <row r="14" spans="1:14">
      <c r="A14">
        <v>2032</v>
      </c>
      <c r="B14" t="s">
        <v>111</v>
      </c>
      <c r="C14" t="s">
        <v>4</v>
      </c>
      <c r="D14">
        <f t="shared" si="1"/>
        <v>0</v>
      </c>
      <c r="E14">
        <v>7.0400000000000004E-2</v>
      </c>
      <c r="N14" s="3"/>
    </row>
    <row r="15" spans="1:14">
      <c r="A15">
        <v>2033</v>
      </c>
      <c r="B15" t="s">
        <v>111</v>
      </c>
      <c r="C15" t="s">
        <v>4</v>
      </c>
      <c r="D15">
        <f t="shared" si="1"/>
        <v>0</v>
      </c>
      <c r="E15">
        <v>7.0400000000000004E-2</v>
      </c>
      <c r="K15" s="3"/>
      <c r="N15" s="3"/>
    </row>
    <row r="16" spans="1:14">
      <c r="A16">
        <v>2034</v>
      </c>
      <c r="B16" t="s">
        <v>111</v>
      </c>
      <c r="C16" t="s">
        <v>4</v>
      </c>
      <c r="D16">
        <f t="shared" si="1"/>
        <v>0</v>
      </c>
      <c r="E16">
        <v>7.0400000000000004E-2</v>
      </c>
    </row>
    <row r="17" spans="1:5">
      <c r="A17">
        <v>2035</v>
      </c>
      <c r="B17" t="s">
        <v>111</v>
      </c>
      <c r="C17" t="s">
        <v>4</v>
      </c>
      <c r="D17">
        <f t="shared" si="1"/>
        <v>0</v>
      </c>
      <c r="E17">
        <v>7.0400000000000004E-2</v>
      </c>
    </row>
    <row r="18" spans="1:5">
      <c r="A18">
        <v>2036</v>
      </c>
      <c r="B18" t="s">
        <v>111</v>
      </c>
      <c r="C18" t="s">
        <v>4</v>
      </c>
      <c r="D18">
        <f t="shared" si="1"/>
        <v>0</v>
      </c>
      <c r="E18">
        <v>7.0400000000000004E-2</v>
      </c>
    </row>
    <row r="19" spans="1:5">
      <c r="A19">
        <v>2037</v>
      </c>
      <c r="B19" t="s">
        <v>111</v>
      </c>
      <c r="C19" t="s">
        <v>4</v>
      </c>
      <c r="D19">
        <f t="shared" si="1"/>
        <v>0</v>
      </c>
      <c r="E19">
        <v>7.0400000000000004E-2</v>
      </c>
    </row>
    <row r="20" spans="1:5">
      <c r="A20">
        <v>2038</v>
      </c>
      <c r="B20" t="s">
        <v>111</v>
      </c>
      <c r="C20" t="s">
        <v>4</v>
      </c>
      <c r="D20">
        <f t="shared" si="1"/>
        <v>0</v>
      </c>
      <c r="E20">
        <v>7.0400000000000004E-2</v>
      </c>
    </row>
    <row r="21" spans="1:5">
      <c r="A21">
        <v>2039</v>
      </c>
      <c r="B21" t="s">
        <v>111</v>
      </c>
      <c r="C21" t="s">
        <v>4</v>
      </c>
      <c r="D21">
        <f t="shared" si="1"/>
        <v>0</v>
      </c>
      <c r="E21">
        <v>7.0400000000000004E-2</v>
      </c>
    </row>
    <row r="22" spans="1:5">
      <c r="A22">
        <v>2040</v>
      </c>
      <c r="B22" t="s">
        <v>111</v>
      </c>
      <c r="C22" t="s">
        <v>4</v>
      </c>
      <c r="D22">
        <f t="shared" si="1"/>
        <v>0</v>
      </c>
      <c r="E22">
        <v>7.0400000000000004E-2</v>
      </c>
    </row>
    <row r="23" spans="1:5">
      <c r="A23">
        <v>2041</v>
      </c>
      <c r="B23" t="s">
        <v>111</v>
      </c>
      <c r="C23" t="s">
        <v>4</v>
      </c>
      <c r="D23">
        <f t="shared" si="1"/>
        <v>0</v>
      </c>
      <c r="E23">
        <v>7.0400000000000004E-2</v>
      </c>
    </row>
    <row r="24" spans="1:5">
      <c r="A24">
        <v>2042</v>
      </c>
      <c r="B24" t="s">
        <v>111</v>
      </c>
      <c r="C24" t="s">
        <v>4</v>
      </c>
      <c r="D24">
        <f t="shared" si="1"/>
        <v>0</v>
      </c>
      <c r="E24">
        <v>7.0400000000000004E-2</v>
      </c>
    </row>
    <row r="25" spans="1:5">
      <c r="A25">
        <v>2043</v>
      </c>
      <c r="B25" t="s">
        <v>111</v>
      </c>
      <c r="C25" t="s">
        <v>4</v>
      </c>
      <c r="D25">
        <f t="shared" si="1"/>
        <v>0</v>
      </c>
      <c r="E25">
        <v>7.0400000000000004E-2</v>
      </c>
    </row>
    <row r="26" spans="1:5">
      <c r="A26">
        <v>2044</v>
      </c>
      <c r="B26" t="s">
        <v>111</v>
      </c>
      <c r="C26" t="s">
        <v>4</v>
      </c>
      <c r="D26">
        <f t="shared" si="1"/>
        <v>0</v>
      </c>
      <c r="E26">
        <v>7.0400000000000004E-2</v>
      </c>
    </row>
    <row r="27" spans="1:5">
      <c r="A27">
        <v>2045</v>
      </c>
      <c r="B27" t="s">
        <v>111</v>
      </c>
      <c r="C27" t="s">
        <v>4</v>
      </c>
      <c r="D27">
        <f t="shared" si="1"/>
        <v>0</v>
      </c>
      <c r="E27">
        <v>7.0400000000000004E-2</v>
      </c>
    </row>
    <row r="28" spans="1:5">
      <c r="A28">
        <v>2046</v>
      </c>
      <c r="B28" t="s">
        <v>111</v>
      </c>
      <c r="C28" t="s">
        <v>4</v>
      </c>
      <c r="D28">
        <f t="shared" si="1"/>
        <v>0</v>
      </c>
      <c r="E28">
        <v>7.0400000000000004E-2</v>
      </c>
    </row>
    <row r="29" spans="1:5">
      <c r="A29">
        <v>2047</v>
      </c>
      <c r="B29" t="s">
        <v>111</v>
      </c>
      <c r="C29" t="s">
        <v>4</v>
      </c>
      <c r="D29">
        <f t="shared" si="1"/>
        <v>0</v>
      </c>
      <c r="E29">
        <v>7.0400000000000004E-2</v>
      </c>
    </row>
    <row r="30" spans="1:5">
      <c r="A30">
        <v>2048</v>
      </c>
      <c r="B30" t="s">
        <v>111</v>
      </c>
      <c r="C30" t="s">
        <v>4</v>
      </c>
      <c r="D30">
        <f t="shared" si="1"/>
        <v>0</v>
      </c>
      <c r="E30">
        <v>7.0400000000000004E-2</v>
      </c>
    </row>
    <row r="31" spans="1:5">
      <c r="A31">
        <v>2049</v>
      </c>
      <c r="B31" t="s">
        <v>111</v>
      </c>
      <c r="C31" t="s">
        <v>4</v>
      </c>
      <c r="D31">
        <f t="shared" si="1"/>
        <v>0</v>
      </c>
      <c r="E31">
        <v>7.0400000000000004E-2</v>
      </c>
    </row>
    <row r="32" spans="1:5">
      <c r="A32">
        <v>2050</v>
      </c>
      <c r="B32" t="s">
        <v>111</v>
      </c>
      <c r="C32" t="s">
        <v>4</v>
      </c>
      <c r="D32">
        <f t="shared" si="1"/>
        <v>0</v>
      </c>
      <c r="E32">
        <v>7.0400000000000004E-2</v>
      </c>
    </row>
    <row r="33" spans="1:6">
      <c r="A33">
        <v>2020</v>
      </c>
      <c r="B33" t="s">
        <v>67</v>
      </c>
      <c r="C33" t="s">
        <v>5</v>
      </c>
      <c r="D33">
        <v>0</v>
      </c>
      <c r="E33">
        <v>0.161</v>
      </c>
      <c r="F33" t="s">
        <v>220</v>
      </c>
    </row>
    <row r="34" spans="1:6">
      <c r="A34">
        <v>2021</v>
      </c>
      <c r="B34" t="s">
        <v>67</v>
      </c>
      <c r="C34" t="s">
        <v>5</v>
      </c>
      <c r="D34">
        <v>0</v>
      </c>
      <c r="E34">
        <v>0.161</v>
      </c>
    </row>
    <row r="35" spans="1:6">
      <c r="A35">
        <v>2022</v>
      </c>
      <c r="B35" t="s">
        <v>67</v>
      </c>
      <c r="C35" t="s">
        <v>5</v>
      </c>
      <c r="D35">
        <v>0</v>
      </c>
      <c r="E35">
        <v>0.161</v>
      </c>
    </row>
    <row r="36" spans="1:6">
      <c r="A36">
        <v>2023</v>
      </c>
      <c r="B36" t="s">
        <v>67</v>
      </c>
      <c r="C36" t="s">
        <v>5</v>
      </c>
      <c r="D36">
        <v>0</v>
      </c>
      <c r="E36">
        <v>0.161</v>
      </c>
    </row>
    <row r="37" spans="1:6">
      <c r="A37">
        <v>2024</v>
      </c>
      <c r="B37" t="s">
        <v>67</v>
      </c>
      <c r="C37" t="s">
        <v>5</v>
      </c>
      <c r="D37">
        <v>0</v>
      </c>
      <c r="E37">
        <v>0.161</v>
      </c>
    </row>
    <row r="38" spans="1:6">
      <c r="A38">
        <v>2025</v>
      </c>
      <c r="B38" t="s">
        <v>67</v>
      </c>
      <c r="C38" t="s">
        <v>5</v>
      </c>
      <c r="D38">
        <v>0</v>
      </c>
      <c r="E38">
        <v>0.161</v>
      </c>
    </row>
    <row r="39" spans="1:6">
      <c r="A39">
        <v>2026</v>
      </c>
      <c r="B39" t="s">
        <v>67</v>
      </c>
      <c r="C39" t="s">
        <v>5</v>
      </c>
      <c r="D39">
        <v>0</v>
      </c>
      <c r="E39">
        <v>0.161</v>
      </c>
    </row>
    <row r="40" spans="1:6">
      <c r="A40">
        <v>2027</v>
      </c>
      <c r="B40" t="s">
        <v>67</v>
      </c>
      <c r="C40" t="s">
        <v>5</v>
      </c>
      <c r="D40">
        <v>0</v>
      </c>
      <c r="E40">
        <v>0.161</v>
      </c>
    </row>
    <row r="41" spans="1:6">
      <c r="A41">
        <v>2028</v>
      </c>
      <c r="B41" t="s">
        <v>67</v>
      </c>
      <c r="C41" t="s">
        <v>5</v>
      </c>
      <c r="D41">
        <v>0</v>
      </c>
      <c r="E41">
        <v>0.161</v>
      </c>
    </row>
    <row r="42" spans="1:6">
      <c r="A42">
        <v>2029</v>
      </c>
      <c r="B42" t="s">
        <v>67</v>
      </c>
      <c r="C42" t="s">
        <v>5</v>
      </c>
      <c r="D42">
        <v>0</v>
      </c>
      <c r="E42">
        <v>0.161</v>
      </c>
    </row>
    <row r="43" spans="1:6">
      <c r="A43">
        <v>2030</v>
      </c>
      <c r="B43" t="s">
        <v>67</v>
      </c>
      <c r="C43" t="s">
        <v>5</v>
      </c>
      <c r="D43">
        <v>0</v>
      </c>
      <c r="E43">
        <v>0.161</v>
      </c>
    </row>
    <row r="44" spans="1:6">
      <c r="A44">
        <v>2031</v>
      </c>
      <c r="B44" t="s">
        <v>67</v>
      </c>
      <c r="C44" t="s">
        <v>5</v>
      </c>
      <c r="D44">
        <v>0</v>
      </c>
      <c r="E44">
        <v>0.161</v>
      </c>
    </row>
    <row r="45" spans="1:6">
      <c r="A45">
        <v>2032</v>
      </c>
      <c r="B45" t="s">
        <v>67</v>
      </c>
      <c r="C45" t="s">
        <v>5</v>
      </c>
      <c r="D45">
        <v>0</v>
      </c>
      <c r="E45">
        <v>0.161</v>
      </c>
    </row>
    <row r="46" spans="1:6">
      <c r="A46">
        <v>2033</v>
      </c>
      <c r="B46" t="s">
        <v>67</v>
      </c>
      <c r="C46" t="s">
        <v>5</v>
      </c>
      <c r="D46">
        <v>0</v>
      </c>
      <c r="E46">
        <v>0.161</v>
      </c>
    </row>
    <row r="47" spans="1:6">
      <c r="A47">
        <v>2034</v>
      </c>
      <c r="B47" t="s">
        <v>67</v>
      </c>
      <c r="C47" t="s">
        <v>5</v>
      </c>
      <c r="D47">
        <v>0</v>
      </c>
      <c r="E47">
        <v>0.161</v>
      </c>
    </row>
    <row r="48" spans="1:6">
      <c r="A48">
        <v>2035</v>
      </c>
      <c r="B48" t="s">
        <v>67</v>
      </c>
      <c r="C48" t="s">
        <v>5</v>
      </c>
      <c r="D48">
        <v>0</v>
      </c>
      <c r="E48">
        <v>0.161</v>
      </c>
    </row>
    <row r="49" spans="1:5">
      <c r="A49">
        <v>2036</v>
      </c>
      <c r="B49" t="s">
        <v>67</v>
      </c>
      <c r="C49" t="s">
        <v>5</v>
      </c>
      <c r="D49">
        <v>0</v>
      </c>
      <c r="E49">
        <v>0.161</v>
      </c>
    </row>
    <row r="50" spans="1:5">
      <c r="A50">
        <v>2037</v>
      </c>
      <c r="B50" t="s">
        <v>67</v>
      </c>
      <c r="C50" t="s">
        <v>5</v>
      </c>
      <c r="D50">
        <v>0</v>
      </c>
      <c r="E50">
        <v>0.161</v>
      </c>
    </row>
    <row r="51" spans="1:5">
      <c r="A51">
        <v>2038</v>
      </c>
      <c r="B51" t="s">
        <v>67</v>
      </c>
      <c r="C51" t="s">
        <v>5</v>
      </c>
      <c r="D51">
        <v>0</v>
      </c>
      <c r="E51">
        <v>0.161</v>
      </c>
    </row>
    <row r="52" spans="1:5">
      <c r="A52">
        <v>2039</v>
      </c>
      <c r="B52" t="s">
        <v>67</v>
      </c>
      <c r="C52" t="s">
        <v>5</v>
      </c>
      <c r="D52">
        <v>0</v>
      </c>
      <c r="E52">
        <v>0.161</v>
      </c>
    </row>
    <row r="53" spans="1:5">
      <c r="A53">
        <v>2040</v>
      </c>
      <c r="B53" t="s">
        <v>67</v>
      </c>
      <c r="C53" t="s">
        <v>5</v>
      </c>
      <c r="D53">
        <v>0</v>
      </c>
      <c r="E53">
        <v>0.161</v>
      </c>
    </row>
    <row r="54" spans="1:5">
      <c r="A54">
        <v>2041</v>
      </c>
      <c r="B54" t="s">
        <v>67</v>
      </c>
      <c r="C54" t="s">
        <v>5</v>
      </c>
      <c r="D54">
        <v>0</v>
      </c>
      <c r="E54">
        <v>0.161</v>
      </c>
    </row>
    <row r="55" spans="1:5">
      <c r="A55">
        <v>2042</v>
      </c>
      <c r="B55" t="s">
        <v>67</v>
      </c>
      <c r="C55" t="s">
        <v>5</v>
      </c>
      <c r="D55">
        <v>0</v>
      </c>
      <c r="E55">
        <v>0.161</v>
      </c>
    </row>
    <row r="56" spans="1:5">
      <c r="A56">
        <v>2043</v>
      </c>
      <c r="B56" t="s">
        <v>67</v>
      </c>
      <c r="C56" t="s">
        <v>5</v>
      </c>
      <c r="D56">
        <v>0</v>
      </c>
      <c r="E56">
        <v>0.161</v>
      </c>
    </row>
    <row r="57" spans="1:5">
      <c r="A57">
        <v>2044</v>
      </c>
      <c r="B57" t="s">
        <v>67</v>
      </c>
      <c r="C57" t="s">
        <v>5</v>
      </c>
      <c r="D57">
        <v>0</v>
      </c>
      <c r="E57">
        <v>0.161</v>
      </c>
    </row>
    <row r="58" spans="1:5">
      <c r="A58">
        <v>2045</v>
      </c>
      <c r="B58" t="s">
        <v>67</v>
      </c>
      <c r="C58" t="s">
        <v>5</v>
      </c>
      <c r="D58">
        <v>0</v>
      </c>
      <c r="E58">
        <v>0.161</v>
      </c>
    </row>
    <row r="59" spans="1:5">
      <c r="A59">
        <v>2046</v>
      </c>
      <c r="B59" t="s">
        <v>67</v>
      </c>
      <c r="C59" t="s">
        <v>5</v>
      </c>
      <c r="D59">
        <v>0</v>
      </c>
      <c r="E59">
        <v>0.161</v>
      </c>
    </row>
    <row r="60" spans="1:5">
      <c r="A60">
        <v>2047</v>
      </c>
      <c r="B60" t="s">
        <v>67</v>
      </c>
      <c r="C60" t="s">
        <v>5</v>
      </c>
      <c r="D60">
        <v>0</v>
      </c>
      <c r="E60">
        <v>0.161</v>
      </c>
    </row>
    <row r="61" spans="1:5">
      <c r="A61">
        <v>2048</v>
      </c>
      <c r="B61" t="s">
        <v>67</v>
      </c>
      <c r="C61" t="s">
        <v>5</v>
      </c>
      <c r="D61">
        <v>0</v>
      </c>
      <c r="E61">
        <v>0.161</v>
      </c>
    </row>
    <row r="62" spans="1:5">
      <c r="A62">
        <v>2049</v>
      </c>
      <c r="B62" t="s">
        <v>67</v>
      </c>
      <c r="C62" t="s">
        <v>5</v>
      </c>
      <c r="D62">
        <v>0</v>
      </c>
      <c r="E62">
        <v>0.161</v>
      </c>
    </row>
    <row r="63" spans="1:5">
      <c r="A63">
        <v>2050</v>
      </c>
      <c r="B63" t="s">
        <v>67</v>
      </c>
      <c r="C63" t="s">
        <v>5</v>
      </c>
      <c r="D63">
        <v>0</v>
      </c>
      <c r="E63">
        <v>0.161</v>
      </c>
    </row>
  </sheetData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72601200F3D046825A75DF5A6E819F" ma:contentTypeVersion="19" ma:contentTypeDescription="Create a new document." ma:contentTypeScope="" ma:versionID="611eba3adb49cc90eb9a28f0c663ca74">
  <xsd:schema xmlns:xsd="http://www.w3.org/2001/XMLSchema" xmlns:xs="http://www.w3.org/2001/XMLSchema" xmlns:p="http://schemas.microsoft.com/office/2006/metadata/properties" xmlns:ns1="http://schemas.microsoft.com/sharepoint/v3" xmlns:ns2="79adf513-09a8-4850-8ad5-7ab91760ab77" xmlns:ns3="f01af37b-b357-48b0-a576-b64b7e6d7c4b" targetNamespace="http://schemas.microsoft.com/office/2006/metadata/properties" ma:root="true" ma:fieldsID="e31003319072309df70b17625ad7b436" ns1:_="" ns2:_="" ns3:_="">
    <xsd:import namespace="http://schemas.microsoft.com/sharepoint/v3"/>
    <xsd:import namespace="79adf513-09a8-4850-8ad5-7ab91760ab77"/>
    <xsd:import namespace="f01af37b-b357-48b0-a576-b64b7e6d7c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ObjectDetectorVersion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adf513-09a8-4850-8ad5-7ab91760ab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05073050-3fd1-4e92-a2b5-a3b9c7057e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1af37b-b357-48b0-a576-b64b7e6d7c4b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bd36659e-3135-4dd3-8b42-93ada21b5fbd}" ma:internalName="TaxCatchAll" ma:showField="CatchAllData" ma:web="f01af37b-b357-48b0-a576-b64b7e6d7c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9adf513-09a8-4850-8ad5-7ab91760ab77">
      <Terms xmlns="http://schemas.microsoft.com/office/infopath/2007/PartnerControls"/>
    </lcf76f155ced4ddcb4097134ff3c332f>
    <TaxCatchAll xmlns="f01af37b-b357-48b0-a576-b64b7e6d7c4b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288D74-9349-4536-A146-8209FE08F287}"/>
</file>

<file path=customXml/itemProps2.xml><?xml version="1.0" encoding="utf-8"?>
<ds:datastoreItem xmlns:ds="http://schemas.openxmlformats.org/officeDocument/2006/customXml" ds:itemID="{FD78ADC7-C005-422A-8658-836E3C660209}"/>
</file>

<file path=customXml/itemProps3.xml><?xml version="1.0" encoding="utf-8"?>
<ds:datastoreItem xmlns:ds="http://schemas.openxmlformats.org/officeDocument/2006/customXml" ds:itemID="{D072E330-0239-4D1C-9530-C2F3E24E165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/>
  <cp:revision/>
  <dcterms:created xsi:type="dcterms:W3CDTF">2022-03-22T21:00:26Z</dcterms:created>
  <dcterms:modified xsi:type="dcterms:W3CDTF">2024-04-09T15:18:54Z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0x010100FF72601200F3D046825A75DF5A6E819F</vt:lpwstr>
  </property>
  <property fmtid="{D5CDD505-2E9C-101B-9397-08002B2CF9AE}" pid="3" name="Order">
    <vt:r8>560200</vt:r8>
  </property>
  <property fmtid="{D5CDD505-2E9C-101B-9397-08002B2CF9AE}" pid="4" name="MediaServiceImageTags">
    <vt:lpwstr/>
  </property>
</Properties>
</file>