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0" windowWidth="10860" windowHeight="5640" tabRatio="602" firstSheet="7" activeTab="14"/>
  </bookViews>
  <sheets>
    <sheet name="5-1" sheetId="1" r:id="rId1"/>
    <sheet name="5-2" sheetId="2" r:id="rId2"/>
    <sheet name="5-3" sheetId="3" r:id="rId3"/>
    <sheet name="5-4" sheetId="4" r:id="rId4"/>
    <sheet name="5-5" sheetId="5" r:id="rId5"/>
    <sheet name="5-6" sheetId="6" r:id="rId6"/>
    <sheet name="5-7" sheetId="7" r:id="rId7"/>
    <sheet name="5-8" sheetId="8" r:id="rId8"/>
    <sheet name="5-9" sheetId="9" r:id="rId9"/>
    <sheet name="5-10" sheetId="10" r:id="rId10"/>
    <sheet name="5-11" sheetId="11" r:id="rId11"/>
    <sheet name="5-12" sheetId="12" r:id="rId12"/>
    <sheet name="5-13" sheetId="13" r:id="rId13"/>
    <sheet name="5-14" sheetId="14" r:id="rId14"/>
    <sheet name="5-15" sheetId="15" r:id="rId15"/>
    <sheet name="5-16" sheetId="16" r:id="rId16"/>
    <sheet name="5-17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<sst xmlns="http://schemas.openxmlformats.org/spreadsheetml/2006/main" count="365" uniqueCount="145">
  <si>
    <t>Survey Responses</t>
  </si>
  <si>
    <t>Group</t>
  </si>
  <si>
    <t>Surveys
Mailed</t>
  </si>
  <si>
    <t>Eliminated</t>
  </si>
  <si>
    <t>Returned
With Data</t>
  </si>
  <si>
    <t>Total
Response</t>
  </si>
  <si>
    <t>Total
Response
Percent</t>
  </si>
  <si>
    <t>Totals</t>
  </si>
  <si>
    <t>Expected
Response</t>
  </si>
  <si>
    <t>Actual
Response</t>
  </si>
  <si>
    <t>Total Responses</t>
  </si>
  <si>
    <t>Data Responses</t>
  </si>
  <si>
    <t xml:space="preserve"> County</t>
  </si>
  <si>
    <t xml:space="preserve"> Los Angeles</t>
  </si>
  <si>
    <t xml:space="preserve"> Orange</t>
  </si>
  <si>
    <t xml:space="preserve"> Riverside</t>
  </si>
  <si>
    <t xml:space="preserve"> San Bernardino</t>
  </si>
  <si>
    <t xml:space="preserve"> Totals</t>
  </si>
  <si>
    <t>SIC</t>
  </si>
  <si>
    <t xml:space="preserve"> Description</t>
  </si>
  <si>
    <t>Number</t>
  </si>
  <si>
    <t>Percent</t>
  </si>
  <si>
    <t xml:space="preserve"> Primary Metal Industries</t>
  </si>
  <si>
    <t xml:space="preserve"> Fabricated Metal Products Mfrs.</t>
  </si>
  <si>
    <t xml:space="preserve"> Industrial &amp; Commercial Machinery Mfrs.</t>
  </si>
  <si>
    <t xml:space="preserve"> Electronic &amp; Other Electrical Equipment Mfrs.</t>
  </si>
  <si>
    <t xml:space="preserve"> Transportation Equipment Mfrs.</t>
  </si>
  <si>
    <t xml:space="preserve"> Paper &amp; Allied Products Mfrs.</t>
  </si>
  <si>
    <t xml:space="preserve"> Chemicals &amp; Allied Products Mfrs.</t>
  </si>
  <si>
    <t xml:space="preserve"> Measuring and Analyzing Instruments Mfrs.</t>
  </si>
  <si>
    <t>1</t>
  </si>
  <si>
    <t>2</t>
  </si>
  <si>
    <t>3</t>
  </si>
  <si>
    <t>4</t>
  </si>
  <si>
    <t>5</t>
  </si>
  <si>
    <t>6</t>
  </si>
  <si>
    <t>Total</t>
  </si>
  <si>
    <t xml:space="preserve"> Electrogas</t>
  </si>
  <si>
    <t/>
  </si>
  <si>
    <t xml:space="preserve"> Electroslag</t>
  </si>
  <si>
    <t xml:space="preserve"> Fluxed Cored Arc</t>
  </si>
  <si>
    <t xml:space="preserve"> Gas Metal Arc</t>
  </si>
  <si>
    <t xml:space="preserve"> Gas Tungsten Arc</t>
  </si>
  <si>
    <t xml:space="preserve"> Laser</t>
  </si>
  <si>
    <t xml:space="preserve"> Oxyfuel</t>
  </si>
  <si>
    <t xml:space="preserve"> Plasma Arc</t>
  </si>
  <si>
    <t xml:space="preserve"> Resistance</t>
  </si>
  <si>
    <t xml:space="preserve"> Submerged Arc</t>
  </si>
  <si>
    <t xml:space="preserve"> Shielded Metal Arc</t>
  </si>
  <si>
    <t xml:space="preserve"> EGW</t>
  </si>
  <si>
    <t xml:space="preserve"> ESW</t>
  </si>
  <si>
    <t xml:space="preserve"> FCAW</t>
  </si>
  <si>
    <t xml:space="preserve"> GMAW</t>
  </si>
  <si>
    <t xml:space="preserve"> GTAW</t>
  </si>
  <si>
    <t xml:space="preserve"> LAS</t>
  </si>
  <si>
    <t xml:space="preserve"> OXY</t>
  </si>
  <si>
    <t xml:space="preserve"> PAW</t>
  </si>
  <si>
    <t xml:space="preserve"> RES</t>
  </si>
  <si>
    <t xml:space="preserve"> SAW</t>
  </si>
  <si>
    <t xml:space="preserve"> SMAW</t>
  </si>
  <si>
    <t xml:space="preserve"> Type</t>
  </si>
  <si>
    <t xml:space="preserve"> Name</t>
  </si>
  <si>
    <t>Survey Group</t>
  </si>
  <si>
    <t xml:space="preserve"> Welding Type</t>
  </si>
  <si>
    <t>No. of
Facilities</t>
  </si>
  <si>
    <t>Maximum</t>
  </si>
  <si>
    <t>95% Confidence Interval</t>
  </si>
  <si>
    <t xml:space="preserve"> Total</t>
  </si>
  <si>
    <t>Basin-Wide
Consumption
(lb/yr)</t>
  </si>
  <si>
    <t>Consumption per
Reporting
Facility
(lb/yr)</t>
  </si>
  <si>
    <r>
      <t>Minimum</t>
    </r>
    <r>
      <rPr>
        <vertAlign val="superscript"/>
        <sz val="12"/>
        <rFont val="Times New Roman"/>
        <family val="1"/>
      </rPr>
      <t>a</t>
    </r>
  </si>
  <si>
    <t>Alumi-
num</t>
  </si>
  <si>
    <t>Copper</t>
  </si>
  <si>
    <t>Nickel</t>
  </si>
  <si>
    <t>Mild
Steel</t>
  </si>
  <si>
    <t>Stainless
Steel</t>
  </si>
  <si>
    <t>Lead</t>
  </si>
  <si>
    <t>Other</t>
  </si>
  <si>
    <t>Chromium</t>
  </si>
  <si>
    <t>Zinc</t>
  </si>
  <si>
    <r>
      <t xml:space="preserve"> Gas Tungsten Arc</t>
    </r>
    <r>
      <rPr>
        <vertAlign val="superscript"/>
        <sz val="12"/>
        <rFont val="Times New Roman"/>
        <family val="1"/>
      </rPr>
      <t>a</t>
    </r>
  </si>
  <si>
    <r>
      <t xml:space="preserve"> </t>
    </r>
    <r>
      <rPr>
        <vertAlign val="superscript"/>
        <sz val="12"/>
        <rFont val="Times New Roman"/>
        <family val="1"/>
      </rPr>
      <t>a</t>
    </r>
    <r>
      <rPr>
        <sz val="10"/>
        <rFont val="Times New Roman"/>
        <family val="1"/>
      </rPr>
      <t>Emissions from one very large facility were omitted for the extrapolation but are included in the totals.</t>
    </r>
  </si>
  <si>
    <t xml:space="preserve"> Emissions (lb/yr)</t>
  </si>
  <si>
    <t xml:space="preserve"> CAC-A</t>
  </si>
  <si>
    <t xml:space="preserve"> Air Carbon Arc</t>
  </si>
  <si>
    <t xml:space="preserve"> CAC</t>
  </si>
  <si>
    <t xml:space="preserve"> Carbon Arc</t>
  </si>
  <si>
    <t xml:space="preserve"> GMAC</t>
  </si>
  <si>
    <t xml:space="preserve"> OAC</t>
  </si>
  <si>
    <t xml:space="preserve"> Oxygen Arc</t>
  </si>
  <si>
    <t xml:space="preserve"> PAC</t>
  </si>
  <si>
    <t xml:space="preserve"> Cutting Type</t>
  </si>
  <si>
    <t>Type of Metal on Which Cutting is Performed</t>
  </si>
  <si>
    <t xml:space="preserve"> Spray Type</t>
  </si>
  <si>
    <t>Amount
Sprayed
(lb/yr)</t>
  </si>
  <si>
    <t>Element</t>
  </si>
  <si>
    <t>Pct</t>
  </si>
  <si>
    <t xml:space="preserve"> Thermal</t>
  </si>
  <si>
    <t>Zn</t>
  </si>
  <si>
    <r>
      <t>Facility</t>
    </r>
    <r>
      <rPr>
        <vertAlign val="superscript"/>
        <sz val="12"/>
        <rFont val="Times New Roman"/>
        <family val="1"/>
      </rPr>
      <t>a</t>
    </r>
  </si>
  <si>
    <t>Composition</t>
  </si>
  <si>
    <t>Al</t>
  </si>
  <si>
    <t xml:space="preserve"> Plasma</t>
  </si>
  <si>
    <t>Cr</t>
  </si>
  <si>
    <t>Co</t>
  </si>
  <si>
    <t>Ni</t>
  </si>
  <si>
    <t>Zr</t>
  </si>
  <si>
    <t>Y</t>
  </si>
  <si>
    <t>Fe</t>
  </si>
  <si>
    <t>W</t>
  </si>
  <si>
    <t>Ca</t>
  </si>
  <si>
    <t>Hf</t>
  </si>
  <si>
    <t>ND</t>
  </si>
  <si>
    <t>Mo</t>
  </si>
  <si>
    <t>Cu</t>
  </si>
  <si>
    <r>
      <t xml:space="preserve">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Numbering is for this table only; these are not survey ID numbers.</t>
    </r>
  </si>
  <si>
    <r>
      <t xml:space="preserve"> 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ND = No data provided.</t>
    </r>
  </si>
  <si>
    <t xml:space="preserve"> Venting</t>
  </si>
  <si>
    <t xml:space="preserve"> Emission Control Equipment</t>
  </si>
  <si>
    <t>C</t>
  </si>
  <si>
    <t>S</t>
  </si>
  <si>
    <t>W &amp; C</t>
  </si>
  <si>
    <t xml:space="preserve"> Vented apparatus</t>
  </si>
  <si>
    <t xml:space="preserve"> Hooded exhaust</t>
  </si>
  <si>
    <t xml:space="preserve"> Spray booth</t>
  </si>
  <si>
    <t xml:space="preserve"> Room exhaust</t>
  </si>
  <si>
    <t xml:space="preserve"> Inertial separator (cyclone)</t>
  </si>
  <si>
    <t xml:space="preserve"> Baghouse</t>
  </si>
  <si>
    <t xml:space="preserve"> Fabric filter</t>
  </si>
  <si>
    <t xml:space="preserve"> Fabric filter and HEPA filter</t>
  </si>
  <si>
    <t xml:space="preserve"> Water scrubber</t>
  </si>
  <si>
    <t xml:space="preserve"> HEPA filter</t>
  </si>
  <si>
    <r>
      <t>Process</t>
    </r>
    <r>
      <rPr>
        <vertAlign val="superscript"/>
        <sz val="12"/>
        <rFont val="Times New Roman"/>
        <family val="1"/>
      </rPr>
      <t>a</t>
    </r>
  </si>
  <si>
    <r>
      <t xml:space="preserve">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Numbering is for this table only.  These are not survey ID numbers.</t>
    </r>
  </si>
  <si>
    <r>
      <t xml:space="preserve"> 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C = cutting, W = welding, S = metal spraying.</t>
    </r>
  </si>
  <si>
    <t>Lb/Yr
Reduced</t>
  </si>
  <si>
    <t>Pct
Reduced</t>
  </si>
  <si>
    <t xml:space="preserve"> Total Reductions</t>
  </si>
  <si>
    <r>
      <t>Nd</t>
    </r>
    <r>
      <rPr>
        <vertAlign val="superscript"/>
        <sz val="12"/>
        <rFont val="Times New Roman"/>
        <family val="1"/>
      </rPr>
      <t>a</t>
    </r>
  </si>
  <si>
    <t>Type of Metal on Which Welding is Performed (as a Percent of All Metals)</t>
  </si>
  <si>
    <r>
      <t>Other</t>
    </r>
    <r>
      <rPr>
        <vertAlign val="superscript"/>
        <sz val="10"/>
        <rFont val="Times New Roman"/>
        <family val="1"/>
      </rPr>
      <t>a</t>
    </r>
  </si>
  <si>
    <r>
      <t xml:space="preserve">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Other substrates reported included brass, bronze, magnesium and silver (brazing).  Seven facilities</t>
    </r>
  </si>
  <si>
    <t xml:space="preserve">  reported "other" but did not identify the metal(s).</t>
  </si>
  <si>
    <r>
      <t xml:space="preserve"> a</t>
    </r>
    <r>
      <rPr>
        <sz val="10"/>
        <rFont val="Times New Roman"/>
        <family val="1"/>
      </rPr>
      <t>Where calculation yielded a lower bound &lt;0, the number of facilities</t>
    </r>
  </si>
  <si>
    <t xml:space="preserve">   reporting the process was used.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</si>
</sst>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[Red]\(#,##0.0\)"/>
    <numFmt numFmtId="166" formatCode="#,##0.0_);\(#,##0.0\)"/>
  </numFmts>
  <fonts count="1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96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ck"/>
      <top style="hair"/>
      <bottom style="double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medium"/>
    </border>
    <border>
      <left style="thin"/>
      <right style="thick"/>
      <top style="medium"/>
      <bottom style="thick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medium"/>
    </border>
    <border>
      <left style="thick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thick"/>
      <top style="double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hair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medium"/>
      <top style="thick"/>
      <bottom style="hair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38" fontId="5" fillId="0" borderId="9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38" fontId="5" fillId="0" borderId="24" xfId="0" applyNumberFormat="1" applyFont="1" applyBorder="1" applyAlignment="1">
      <alignment vertical="center"/>
    </xf>
    <xf numFmtId="38" fontId="5" fillId="0" borderId="13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38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38" fontId="5" fillId="0" borderId="27" xfId="0" applyNumberFormat="1" applyFont="1" applyBorder="1" applyAlignment="1">
      <alignment vertical="center"/>
    </xf>
    <xf numFmtId="38" fontId="5" fillId="0" borderId="28" xfId="0" applyNumberFormat="1" applyFont="1" applyBorder="1" applyAlignment="1">
      <alignment vertical="center"/>
    </xf>
    <xf numFmtId="38" fontId="5" fillId="0" borderId="29" xfId="0" applyNumberFormat="1" applyFont="1" applyBorder="1" applyAlignment="1">
      <alignment vertical="center"/>
    </xf>
    <xf numFmtId="0" fontId="5" fillId="0" borderId="3" xfId="0" applyFont="1" applyBorder="1" applyAlignment="1">
      <alignment/>
    </xf>
    <xf numFmtId="38" fontId="5" fillId="0" borderId="30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" wrapText="1"/>
    </xf>
    <xf numFmtId="38" fontId="5" fillId="0" borderId="33" xfId="0" applyNumberFormat="1" applyFont="1" applyBorder="1" applyAlignment="1">
      <alignment vertical="center"/>
    </xf>
    <xf numFmtId="38" fontId="5" fillId="0" borderId="34" xfId="0" applyNumberFormat="1" applyFont="1" applyBorder="1" applyAlignment="1">
      <alignment vertical="center"/>
    </xf>
    <xf numFmtId="38" fontId="5" fillId="0" borderId="35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38" fontId="5" fillId="0" borderId="37" xfId="0" applyNumberFormat="1" applyFont="1" applyBorder="1" applyAlignment="1">
      <alignment vertical="center"/>
    </xf>
    <xf numFmtId="0" fontId="7" fillId="0" borderId="38" xfId="25" applyFont="1" applyFill="1" applyBorder="1" applyAlignment="1">
      <alignment horizontal="left" vertical="center" wrapText="1"/>
      <protection/>
    </xf>
    <xf numFmtId="38" fontId="5" fillId="0" borderId="39" xfId="0" applyNumberFormat="1" applyFont="1" applyBorder="1" applyAlignment="1">
      <alignment vertical="center"/>
    </xf>
    <xf numFmtId="38" fontId="5" fillId="0" borderId="40" xfId="0" applyNumberFormat="1" applyFont="1" applyBorder="1" applyAlignment="1">
      <alignment vertical="center"/>
    </xf>
    <xf numFmtId="38" fontId="5" fillId="0" borderId="41" xfId="0" applyNumberFormat="1" applyFont="1" applyBorder="1" applyAlignment="1">
      <alignment vertical="center"/>
    </xf>
    <xf numFmtId="38" fontId="5" fillId="0" borderId="42" xfId="0" applyNumberFormat="1" applyFont="1" applyBorder="1" applyAlignment="1">
      <alignment vertical="center"/>
    </xf>
    <xf numFmtId="0" fontId="7" fillId="0" borderId="43" xfId="25" applyFont="1" applyFill="1" applyBorder="1" applyAlignment="1">
      <alignment horizontal="left" vertical="center" wrapText="1"/>
      <protection/>
    </xf>
    <xf numFmtId="38" fontId="5" fillId="0" borderId="44" xfId="0" applyNumberFormat="1" applyFont="1" applyBorder="1" applyAlignment="1">
      <alignment vertical="center"/>
    </xf>
    <xf numFmtId="38" fontId="5" fillId="0" borderId="45" xfId="0" applyNumberFormat="1" applyFont="1" applyBorder="1" applyAlignment="1">
      <alignment vertical="center"/>
    </xf>
    <xf numFmtId="38" fontId="5" fillId="0" borderId="46" xfId="0" applyNumberFormat="1" applyFont="1" applyBorder="1" applyAlignment="1">
      <alignment vertical="center"/>
    </xf>
    <xf numFmtId="38" fontId="5" fillId="0" borderId="47" xfId="0" applyNumberFormat="1" applyFont="1" applyBorder="1" applyAlignment="1">
      <alignment vertical="center"/>
    </xf>
    <xf numFmtId="0" fontId="7" fillId="0" borderId="48" xfId="25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/>
    </xf>
    <xf numFmtId="37" fontId="5" fillId="0" borderId="11" xfId="0" applyNumberFormat="1" applyFont="1" applyBorder="1" applyAlignment="1">
      <alignment horizontal="right" vertical="center"/>
    </xf>
    <xf numFmtId="37" fontId="5" fillId="0" borderId="15" xfId="0" applyNumberFormat="1" applyFont="1" applyBorder="1" applyAlignment="1">
      <alignment horizontal="right" vertical="center"/>
    </xf>
    <xf numFmtId="166" fontId="5" fillId="0" borderId="24" xfId="0" applyNumberFormat="1" applyFont="1" applyBorder="1" applyAlignment="1">
      <alignment vertical="center"/>
    </xf>
    <xf numFmtId="166" fontId="5" fillId="0" borderId="25" xfId="0" applyNumberFormat="1" applyFont="1" applyBorder="1" applyAlignment="1">
      <alignment vertical="center"/>
    </xf>
    <xf numFmtId="166" fontId="5" fillId="0" borderId="2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166" fontId="5" fillId="0" borderId="9" xfId="0" applyNumberFormat="1" applyFont="1" applyBorder="1" applyAlignment="1">
      <alignment vertical="center"/>
    </xf>
    <xf numFmtId="166" fontId="5" fillId="0" borderId="13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left" vertical="center"/>
    </xf>
    <xf numFmtId="37" fontId="5" fillId="0" borderId="51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52" xfId="0" applyFont="1" applyBorder="1" applyAlignment="1">
      <alignment/>
    </xf>
    <xf numFmtId="37" fontId="8" fillId="0" borderId="29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37" fontId="8" fillId="0" borderId="27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37" fontId="8" fillId="0" borderId="9" xfId="0" applyNumberFormat="1" applyFont="1" applyBorder="1" applyAlignment="1">
      <alignment vertical="center"/>
    </xf>
    <xf numFmtId="37" fontId="8" fillId="0" borderId="24" xfId="0" applyNumberFormat="1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37" fontId="8" fillId="0" borderId="11" xfId="0" applyNumberFormat="1" applyFont="1" applyBorder="1" applyAlignment="1">
      <alignment vertical="center"/>
    </xf>
    <xf numFmtId="37" fontId="8" fillId="0" borderId="51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37" fontId="8" fillId="0" borderId="15" xfId="0" applyNumberFormat="1" applyFont="1" applyBorder="1" applyAlignment="1">
      <alignment vertical="center"/>
    </xf>
    <xf numFmtId="37" fontId="8" fillId="0" borderId="13" xfId="0" applyNumberFormat="1" applyFont="1" applyBorder="1" applyAlignment="1">
      <alignment vertical="center"/>
    </xf>
    <xf numFmtId="37" fontId="8" fillId="0" borderId="25" xfId="0" applyNumberFormat="1" applyFont="1" applyBorder="1" applyAlignment="1">
      <alignment vertical="center"/>
    </xf>
    <xf numFmtId="0" fontId="8" fillId="1" borderId="34" xfId="0" applyFont="1" applyFill="1" applyBorder="1" applyAlignment="1">
      <alignment vertical="center"/>
    </xf>
    <xf numFmtId="37" fontId="5" fillId="0" borderId="29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37" fontId="5" fillId="0" borderId="34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7" fontId="5" fillId="0" borderId="28" xfId="0" applyNumberFormat="1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7" fontId="5" fillId="0" borderId="49" xfId="0" applyNumberFormat="1" applyFont="1" applyBorder="1" applyAlignment="1">
      <alignment vertical="center"/>
    </xf>
    <xf numFmtId="37" fontId="5" fillId="0" borderId="10" xfId="0" applyNumberFormat="1" applyFont="1" applyBorder="1" applyAlignment="1">
      <alignment vertical="center"/>
    </xf>
    <xf numFmtId="37" fontId="5" fillId="0" borderId="24" xfId="0" applyNumberFormat="1" applyFont="1" applyBorder="1" applyAlignment="1">
      <alignment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center" vertical="center" wrapText="1"/>
    </xf>
    <xf numFmtId="37" fontId="5" fillId="0" borderId="62" xfId="0" applyNumberFormat="1" applyFont="1" applyBorder="1" applyAlignment="1">
      <alignment vertical="center"/>
    </xf>
    <xf numFmtId="37" fontId="5" fillId="0" borderId="63" xfId="0" applyNumberFormat="1" applyFont="1" applyBorder="1" applyAlignment="1">
      <alignment vertical="center"/>
    </xf>
    <xf numFmtId="37" fontId="5" fillId="0" borderId="64" xfId="0" applyNumberFormat="1" applyFont="1" applyBorder="1" applyAlignment="1">
      <alignment vertical="center"/>
    </xf>
    <xf numFmtId="37" fontId="5" fillId="0" borderId="21" xfId="0" applyNumberFormat="1" applyFont="1" applyBorder="1" applyAlignment="1">
      <alignment vertical="center"/>
    </xf>
    <xf numFmtId="37" fontId="5" fillId="0" borderId="22" xfId="0" applyNumberFormat="1" applyFont="1" applyBorder="1" applyAlignment="1">
      <alignment vertical="center"/>
    </xf>
    <xf numFmtId="0" fontId="5" fillId="1" borderId="29" xfId="0" applyFont="1" applyFill="1" applyBorder="1" applyAlignment="1">
      <alignment/>
    </xf>
    <xf numFmtId="0" fontId="8" fillId="0" borderId="0" xfId="0" applyFont="1" applyAlignment="1">
      <alignment wrapText="1"/>
    </xf>
    <xf numFmtId="166" fontId="8" fillId="0" borderId="29" xfId="0" applyNumberFormat="1" applyFont="1" applyBorder="1" applyAlignment="1">
      <alignment vertical="center"/>
    </xf>
    <xf numFmtId="166" fontId="8" fillId="0" borderId="51" xfId="0" applyNumberFormat="1" applyFont="1" applyBorder="1" applyAlignment="1">
      <alignment vertical="center"/>
    </xf>
    <xf numFmtId="166" fontId="8" fillId="0" borderId="11" xfId="0" applyNumberFormat="1" applyFont="1" applyBorder="1" applyAlignment="1">
      <alignment vertical="center"/>
    </xf>
    <xf numFmtId="166" fontId="8" fillId="0" borderId="24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7" xfId="0" applyFont="1" applyBorder="1" applyAlignment="1">
      <alignment/>
    </xf>
    <xf numFmtId="0" fontId="11" fillId="0" borderId="8" xfId="24" applyFont="1" applyFill="1" applyBorder="1" applyAlignment="1">
      <alignment horizontal="left" vertical="center" wrapText="1"/>
      <protection/>
    </xf>
    <xf numFmtId="0" fontId="11" fillId="0" borderId="49" xfId="24" applyFont="1" applyFill="1" applyBorder="1" applyAlignment="1">
      <alignment horizontal="left" vertical="center" wrapText="1"/>
      <protection/>
    </xf>
    <xf numFmtId="38" fontId="8" fillId="0" borderId="11" xfId="0" applyNumberFormat="1" applyFont="1" applyBorder="1" applyAlignment="1">
      <alignment vertical="center"/>
    </xf>
    <xf numFmtId="38" fontId="8" fillId="0" borderId="9" xfId="0" applyNumberFormat="1" applyFont="1" applyBorder="1" applyAlignment="1">
      <alignment vertical="center"/>
    </xf>
    <xf numFmtId="38" fontId="8" fillId="0" borderId="24" xfId="0" applyNumberFormat="1" applyFont="1" applyBorder="1" applyAlignment="1">
      <alignment vertical="center"/>
    </xf>
    <xf numFmtId="0" fontId="11" fillId="0" borderId="12" xfId="24" applyFont="1" applyFill="1" applyBorder="1" applyAlignment="1">
      <alignment horizontal="left" vertical="center" wrapText="1"/>
      <protection/>
    </xf>
    <xf numFmtId="0" fontId="11" fillId="0" borderId="50" xfId="24" applyFont="1" applyFill="1" applyBorder="1" applyAlignment="1">
      <alignment horizontal="left" vertical="center" wrapText="1"/>
      <protection/>
    </xf>
    <xf numFmtId="38" fontId="8" fillId="0" borderId="15" xfId="0" applyNumberFormat="1" applyFont="1" applyBorder="1" applyAlignment="1">
      <alignment vertical="center"/>
    </xf>
    <xf numFmtId="38" fontId="8" fillId="0" borderId="13" xfId="0" applyNumberFormat="1" applyFont="1" applyBorder="1" applyAlignment="1">
      <alignment vertical="center"/>
    </xf>
    <xf numFmtId="38" fontId="8" fillId="0" borderId="25" xfId="0" applyNumberFormat="1" applyFont="1" applyBorder="1" applyAlignment="1">
      <alignment vertical="center"/>
    </xf>
    <xf numFmtId="38" fontId="8" fillId="0" borderId="51" xfId="0" applyNumberFormat="1" applyFont="1" applyBorder="1" applyAlignment="1">
      <alignment vertical="center"/>
    </xf>
    <xf numFmtId="38" fontId="8" fillId="0" borderId="27" xfId="0" applyNumberFormat="1" applyFont="1" applyBorder="1" applyAlignment="1">
      <alignment vertical="center"/>
    </xf>
    <xf numFmtId="38" fontId="8" fillId="0" borderId="29" xfId="0" applyNumberFormat="1" applyFont="1" applyBorder="1" applyAlignment="1">
      <alignment vertical="center"/>
    </xf>
    <xf numFmtId="38" fontId="8" fillId="0" borderId="0" xfId="0" applyNumberFormat="1" applyFont="1" applyAlignment="1">
      <alignment/>
    </xf>
    <xf numFmtId="0" fontId="5" fillId="0" borderId="6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vertical="center"/>
    </xf>
    <xf numFmtId="0" fontId="5" fillId="0" borderId="7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72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29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6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166" fontId="5" fillId="0" borderId="30" xfId="0" applyNumberFormat="1" applyFont="1" applyBorder="1" applyAlignment="1">
      <alignment vertical="center"/>
    </xf>
    <xf numFmtId="166" fontId="5" fillId="0" borderId="35" xfId="0" applyNumberFormat="1" applyFont="1" applyBorder="1" applyAlignment="1">
      <alignment vertical="center"/>
    </xf>
    <xf numFmtId="166" fontId="5" fillId="0" borderId="27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166" fontId="5" fillId="0" borderId="37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left"/>
    </xf>
    <xf numFmtId="39" fontId="5" fillId="0" borderId="10" xfId="0" applyNumberFormat="1" applyFont="1" applyBorder="1" applyAlignment="1">
      <alignment vertical="center"/>
    </xf>
    <xf numFmtId="39" fontId="5" fillId="0" borderId="37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166" fontId="5" fillId="0" borderId="62" xfId="0" applyNumberFormat="1" applyFont="1" applyBorder="1" applyAlignment="1">
      <alignment vertical="center"/>
    </xf>
    <xf numFmtId="166" fontId="5" fillId="0" borderId="63" xfId="0" applyNumberFormat="1" applyFont="1" applyBorder="1" applyAlignment="1">
      <alignment vertical="center"/>
    </xf>
    <xf numFmtId="166" fontId="5" fillId="0" borderId="64" xfId="0" applyNumberFormat="1" applyFont="1" applyBorder="1" applyAlignment="1">
      <alignment vertical="center"/>
    </xf>
    <xf numFmtId="166" fontId="5" fillId="0" borderId="77" xfId="0" applyNumberFormat="1" applyFont="1" applyBorder="1" applyAlignment="1">
      <alignment vertical="center"/>
    </xf>
    <xf numFmtId="166" fontId="5" fillId="0" borderId="78" xfId="0" applyNumberFormat="1" applyFont="1" applyBorder="1" applyAlignment="1">
      <alignment vertical="center"/>
    </xf>
    <xf numFmtId="0" fontId="5" fillId="0" borderId="54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4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wrapText="1"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2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5-2" xfId="21"/>
    <cellStyle name="Normal_ELIMREAS" xfId="22"/>
    <cellStyle name="Normal_MidRTables" xfId="23"/>
    <cellStyle name="Normal_Sheet1" xfId="24"/>
    <cellStyle name="Normal_Shee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RE\METAL\DATAANAL\CONTINF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d"/>
      <sheetName val="Cut"/>
      <sheetName val="Sheet2"/>
      <sheetName val="Sheet3"/>
    </sheetNames>
    <sheetDataSet>
      <sheetData sheetId="0">
        <row r="42">
          <cell r="C42">
            <v>0.9528074246938769</v>
          </cell>
          <cell r="D42">
            <v>1.9056110693877548</v>
          </cell>
          <cell r="E42">
            <v>0</v>
          </cell>
        </row>
        <row r="43">
          <cell r="C43">
            <v>4.805151979591837</v>
          </cell>
          <cell r="D43">
            <v>43.55765412244898</v>
          </cell>
          <cell r="E43">
            <v>7.612833847959195</v>
          </cell>
          <cell r="F43">
            <v>0.7102505663265308</v>
          </cell>
        </row>
        <row r="44">
          <cell r="C44">
            <v>0.06271576530612233</v>
          </cell>
          <cell r="D44">
            <v>0.14650227551020434</v>
          </cell>
          <cell r="E44">
            <v>0.0016719336734694057</v>
          </cell>
        </row>
        <row r="45">
          <cell r="C45">
            <v>0</v>
          </cell>
          <cell r="D45">
            <v>0.9936046285714286</v>
          </cell>
          <cell r="E45">
            <v>0</v>
          </cell>
        </row>
      </sheetData>
      <sheetData sheetId="1">
        <row r="44">
          <cell r="C44">
            <v>0.09915093183673465</v>
          </cell>
          <cell r="D44">
            <v>38.98975853977754</v>
          </cell>
          <cell r="E44">
            <v>0.7138827220408163</v>
          </cell>
        </row>
        <row r="45">
          <cell r="C45">
            <v>0.2631965051020408</v>
          </cell>
          <cell r="D45">
            <v>0.10527860204081631</v>
          </cell>
          <cell r="E45">
            <v>1.895019217346939</v>
          </cell>
        </row>
        <row r="46">
          <cell r="C46">
            <v>0.33250014</v>
          </cell>
          <cell r="D46">
            <v>1.33000056</v>
          </cell>
          <cell r="E46">
            <v>1.6625007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9"/>
  <sheetViews>
    <sheetView workbookViewId="0" topLeftCell="A1">
      <selection activeCell="E3" sqref="E3:E8"/>
    </sheetView>
  </sheetViews>
  <sheetFormatPr defaultColWidth="9.140625" defaultRowHeight="12.75"/>
  <cols>
    <col min="1" max="2" width="9.140625" style="3" customWidth="1"/>
    <col min="3" max="3" width="10.57421875" style="3" customWidth="1"/>
    <col min="4" max="4" width="9.57421875" style="3" customWidth="1"/>
    <col min="5" max="16384" width="9.140625" style="3" customWidth="1"/>
  </cols>
  <sheetData>
    <row r="1" spans="1:6" ht="16.5" thickTop="1">
      <c r="A1" s="1"/>
      <c r="B1" s="2"/>
      <c r="C1" s="212" t="s">
        <v>0</v>
      </c>
      <c r="D1" s="213"/>
      <c r="E1" s="213"/>
      <c r="F1" s="214"/>
    </row>
    <row r="2" spans="1:6" ht="63.75" thickBo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22" t="s">
        <v>6</v>
      </c>
    </row>
    <row r="3" spans="1:6" ht="16.5" thickTop="1">
      <c r="A3" s="10">
        <v>1</v>
      </c>
      <c r="B3" s="11">
        <v>636</v>
      </c>
      <c r="C3" s="12">
        <v>342</v>
      </c>
      <c r="D3" s="13">
        <v>50</v>
      </c>
      <c r="E3" s="13">
        <f aca="true" t="shared" si="0" ref="E3:E8">C3+D3</f>
        <v>392</v>
      </c>
      <c r="F3" s="23">
        <f aca="true" t="shared" si="1" ref="F3:F9">ROUND(100*E3/B3,1)</f>
        <v>61.6</v>
      </c>
    </row>
    <row r="4" spans="1:6" ht="15.75">
      <c r="A4" s="10">
        <v>2</v>
      </c>
      <c r="B4" s="11">
        <v>607</v>
      </c>
      <c r="C4" s="12">
        <v>168</v>
      </c>
      <c r="D4" s="13">
        <v>41</v>
      </c>
      <c r="E4" s="13">
        <f t="shared" si="0"/>
        <v>209</v>
      </c>
      <c r="F4" s="24">
        <f t="shared" si="1"/>
        <v>34.4</v>
      </c>
    </row>
    <row r="5" spans="1:6" ht="15.75">
      <c r="A5" s="10">
        <v>3</v>
      </c>
      <c r="B5" s="11">
        <v>1313</v>
      </c>
      <c r="C5" s="12">
        <v>761</v>
      </c>
      <c r="D5" s="13">
        <v>35</v>
      </c>
      <c r="E5" s="13">
        <f t="shared" si="0"/>
        <v>796</v>
      </c>
      <c r="F5" s="24">
        <f t="shared" si="1"/>
        <v>60.6</v>
      </c>
    </row>
    <row r="6" spans="1:6" ht="15.75">
      <c r="A6" s="10">
        <v>4</v>
      </c>
      <c r="B6" s="11">
        <v>275</v>
      </c>
      <c r="C6" s="12">
        <v>158</v>
      </c>
      <c r="D6" s="13">
        <v>7</v>
      </c>
      <c r="E6" s="13">
        <f t="shared" si="0"/>
        <v>165</v>
      </c>
      <c r="F6" s="24">
        <f t="shared" si="1"/>
        <v>60</v>
      </c>
    </row>
    <row r="7" spans="1:6" ht="15.75">
      <c r="A7" s="10">
        <v>5</v>
      </c>
      <c r="B7" s="11">
        <v>344</v>
      </c>
      <c r="C7" s="12">
        <v>237</v>
      </c>
      <c r="D7" s="13">
        <v>5</v>
      </c>
      <c r="E7" s="13">
        <f t="shared" si="0"/>
        <v>242</v>
      </c>
      <c r="F7" s="23">
        <f t="shared" si="1"/>
        <v>70.3</v>
      </c>
    </row>
    <row r="8" spans="1:6" ht="16.5" thickBot="1">
      <c r="A8" s="14">
        <v>6</v>
      </c>
      <c r="B8" s="15">
        <v>42</v>
      </c>
      <c r="C8" s="16">
        <v>5</v>
      </c>
      <c r="D8" s="17">
        <v>5</v>
      </c>
      <c r="E8" s="17">
        <f t="shared" si="0"/>
        <v>10</v>
      </c>
      <c r="F8" s="25">
        <f t="shared" si="1"/>
        <v>23.8</v>
      </c>
    </row>
    <row r="9" spans="1:6" ht="25.5" customHeight="1" thickBot="1">
      <c r="A9" s="18" t="s">
        <v>7</v>
      </c>
      <c r="B9" s="19">
        <f>SUM(B3:B8)</f>
        <v>3217</v>
      </c>
      <c r="C9" s="20">
        <f>SUM(C3:C8)</f>
        <v>1671</v>
      </c>
      <c r="D9" s="21">
        <f>SUM(D3:D8)</f>
        <v>143</v>
      </c>
      <c r="E9" s="21">
        <f>SUM(E3:E8)</f>
        <v>1814</v>
      </c>
      <c r="F9" s="26">
        <f t="shared" si="1"/>
        <v>56.4</v>
      </c>
    </row>
    <row r="10" ht="16.5" thickTop="1"/>
  </sheetData>
  <mergeCells count="1">
    <mergeCell ref="C1:F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3" sqref="A3:I9"/>
    </sheetView>
  </sheetViews>
  <sheetFormatPr defaultColWidth="9.140625" defaultRowHeight="12.75"/>
  <cols>
    <col min="1" max="1" width="9.140625" style="80" customWidth="1"/>
    <col min="2" max="2" width="15.7109375" style="80" customWidth="1"/>
    <col min="3" max="9" width="8.28125" style="80" customWidth="1"/>
    <col min="10" max="16384" width="9.140625" style="80" customWidth="1"/>
  </cols>
  <sheetData>
    <row r="1" spans="1:9" ht="17.25" customHeight="1" thickTop="1">
      <c r="A1" s="86"/>
      <c r="B1" s="89"/>
      <c r="C1" s="223" t="s">
        <v>62</v>
      </c>
      <c r="D1" s="224"/>
      <c r="E1" s="224"/>
      <c r="F1" s="224"/>
      <c r="G1" s="224"/>
      <c r="H1" s="225"/>
      <c r="I1" s="83"/>
    </row>
    <row r="2" spans="1:9" ht="18" customHeight="1" thickBot="1">
      <c r="A2" s="87" t="s">
        <v>60</v>
      </c>
      <c r="B2" s="90" t="s">
        <v>61</v>
      </c>
      <c r="C2" s="138" t="s">
        <v>30</v>
      </c>
      <c r="D2" s="138" t="s">
        <v>31</v>
      </c>
      <c r="E2" s="138" t="s">
        <v>32</v>
      </c>
      <c r="F2" s="138" t="s">
        <v>33</v>
      </c>
      <c r="G2" s="138" t="s">
        <v>34</v>
      </c>
      <c r="H2" s="91" t="s">
        <v>35</v>
      </c>
      <c r="I2" s="85" t="s">
        <v>36</v>
      </c>
    </row>
    <row r="3" spans="1:9" ht="18" customHeight="1" thickTop="1">
      <c r="A3" s="144" t="s">
        <v>83</v>
      </c>
      <c r="B3" s="145" t="s">
        <v>84</v>
      </c>
      <c r="C3" s="146">
        <v>3</v>
      </c>
      <c r="D3" s="146">
        <v>4</v>
      </c>
      <c r="E3" s="146">
        <v>6</v>
      </c>
      <c r="F3" s="146" t="s">
        <v>38</v>
      </c>
      <c r="G3" s="146" t="s">
        <v>38</v>
      </c>
      <c r="H3" s="147">
        <v>3</v>
      </c>
      <c r="I3" s="148">
        <f>SUM(C3:H3)</f>
        <v>16</v>
      </c>
    </row>
    <row r="4" spans="1:9" ht="18" customHeight="1">
      <c r="A4" s="144" t="s">
        <v>85</v>
      </c>
      <c r="B4" s="145" t="s">
        <v>86</v>
      </c>
      <c r="C4" s="146">
        <v>2</v>
      </c>
      <c r="D4" s="146" t="s">
        <v>38</v>
      </c>
      <c r="E4" s="146">
        <v>1</v>
      </c>
      <c r="F4" s="146" t="s">
        <v>38</v>
      </c>
      <c r="G4" s="146" t="s">
        <v>38</v>
      </c>
      <c r="H4" s="147">
        <v>1</v>
      </c>
      <c r="I4" s="148">
        <f aca="true" t="shared" si="0" ref="I4:I9">SUM(C4:H4)</f>
        <v>4</v>
      </c>
    </row>
    <row r="5" spans="1:9" ht="18" customHeight="1">
      <c r="A5" s="144" t="s">
        <v>87</v>
      </c>
      <c r="B5" s="145" t="s">
        <v>41</v>
      </c>
      <c r="C5" s="146">
        <v>3</v>
      </c>
      <c r="D5" s="146" t="s">
        <v>38</v>
      </c>
      <c r="E5" s="146">
        <v>1</v>
      </c>
      <c r="F5" s="146">
        <v>2</v>
      </c>
      <c r="G5" s="146" t="s">
        <v>38</v>
      </c>
      <c r="H5" s="147">
        <v>1</v>
      </c>
      <c r="I5" s="148">
        <f t="shared" si="0"/>
        <v>7</v>
      </c>
    </row>
    <row r="6" spans="1:9" ht="18" customHeight="1">
      <c r="A6" s="144" t="s">
        <v>54</v>
      </c>
      <c r="B6" s="145" t="s">
        <v>43</v>
      </c>
      <c r="C6" s="146">
        <v>2</v>
      </c>
      <c r="D6" s="146" t="s">
        <v>38</v>
      </c>
      <c r="E6" s="146">
        <v>1</v>
      </c>
      <c r="F6" s="146" t="s">
        <v>38</v>
      </c>
      <c r="G6" s="146" t="s">
        <v>38</v>
      </c>
      <c r="H6" s="147">
        <v>1</v>
      </c>
      <c r="I6" s="148">
        <f t="shared" si="0"/>
        <v>4</v>
      </c>
    </row>
    <row r="7" spans="1:9" ht="18" customHeight="1">
      <c r="A7" s="144" t="s">
        <v>55</v>
      </c>
      <c r="B7" s="145" t="s">
        <v>44</v>
      </c>
      <c r="C7" s="146">
        <v>15</v>
      </c>
      <c r="D7" s="146">
        <v>11</v>
      </c>
      <c r="E7" s="146">
        <v>10</v>
      </c>
      <c r="F7" s="146" t="s">
        <v>38</v>
      </c>
      <c r="G7" s="146">
        <v>2</v>
      </c>
      <c r="H7" s="147">
        <v>1</v>
      </c>
      <c r="I7" s="148">
        <f t="shared" si="0"/>
        <v>39</v>
      </c>
    </row>
    <row r="8" spans="1:9" ht="18" customHeight="1">
      <c r="A8" s="144" t="s">
        <v>88</v>
      </c>
      <c r="B8" s="145" t="s">
        <v>89</v>
      </c>
      <c r="C8" s="146">
        <v>2</v>
      </c>
      <c r="D8" s="146">
        <v>2</v>
      </c>
      <c r="E8" s="146">
        <v>1</v>
      </c>
      <c r="F8" s="146" t="s">
        <v>38</v>
      </c>
      <c r="G8" s="146" t="s">
        <v>38</v>
      </c>
      <c r="H8" s="147">
        <v>2</v>
      </c>
      <c r="I8" s="148">
        <f t="shared" si="0"/>
        <v>7</v>
      </c>
    </row>
    <row r="9" spans="1:9" ht="18" customHeight="1" thickBot="1">
      <c r="A9" s="149" t="s">
        <v>90</v>
      </c>
      <c r="B9" s="150" t="s">
        <v>45</v>
      </c>
      <c r="C9" s="151">
        <v>20</v>
      </c>
      <c r="D9" s="151">
        <v>4</v>
      </c>
      <c r="E9" s="151">
        <v>9</v>
      </c>
      <c r="F9" s="151">
        <v>1</v>
      </c>
      <c r="G9" s="151">
        <v>1</v>
      </c>
      <c r="H9" s="152">
        <v>2</v>
      </c>
      <c r="I9" s="153">
        <f t="shared" si="0"/>
        <v>37</v>
      </c>
    </row>
    <row r="10" spans="1:9" ht="18" customHeight="1" thickBot="1">
      <c r="A10" s="88" t="s">
        <v>17</v>
      </c>
      <c r="B10" s="105"/>
      <c r="C10" s="154">
        <f aca="true" t="shared" si="1" ref="C10:I10">SUM(C3:C9)</f>
        <v>47</v>
      </c>
      <c r="D10" s="154">
        <f t="shared" si="1"/>
        <v>21</v>
      </c>
      <c r="E10" s="154">
        <f t="shared" si="1"/>
        <v>29</v>
      </c>
      <c r="F10" s="154">
        <f t="shared" si="1"/>
        <v>3</v>
      </c>
      <c r="G10" s="154">
        <f t="shared" si="1"/>
        <v>3</v>
      </c>
      <c r="H10" s="155">
        <f t="shared" si="1"/>
        <v>11</v>
      </c>
      <c r="I10" s="156">
        <f t="shared" si="1"/>
        <v>114</v>
      </c>
    </row>
    <row r="11" ht="13.5" thickTop="1">
      <c r="I11" s="157"/>
    </row>
  </sheetData>
  <mergeCells count="1">
    <mergeCell ref="C1:H1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1"/>
  <dimension ref="A1:D13"/>
  <sheetViews>
    <sheetView workbookViewId="0" topLeftCell="A1">
      <selection activeCell="A1" sqref="A1:D11"/>
    </sheetView>
  </sheetViews>
  <sheetFormatPr defaultColWidth="9.140625" defaultRowHeight="12.75"/>
  <cols>
    <col min="1" max="1" width="19.7109375" style="3" customWidth="1"/>
    <col min="2" max="4" width="11.7109375" style="3" customWidth="1"/>
    <col min="5" max="16384" width="9.140625" style="3" customWidth="1"/>
  </cols>
  <sheetData>
    <row r="1" spans="1:4" ht="21" customHeight="1" thickTop="1">
      <c r="A1" s="107"/>
      <c r="B1" s="109"/>
      <c r="C1" s="114" t="s">
        <v>66</v>
      </c>
      <c r="D1" s="115"/>
    </row>
    <row r="2" spans="1:4" ht="32.25" thickBot="1">
      <c r="A2" s="108" t="s">
        <v>91</v>
      </c>
      <c r="B2" s="110" t="s">
        <v>64</v>
      </c>
      <c r="C2" s="112" t="s">
        <v>70</v>
      </c>
      <c r="D2" s="77" t="s">
        <v>65</v>
      </c>
    </row>
    <row r="3" spans="1:4" ht="19.5" customHeight="1" thickTop="1">
      <c r="A3" s="116" t="s">
        <v>84</v>
      </c>
      <c r="B3" s="117">
        <v>70.91120498498742</v>
      </c>
      <c r="C3" s="118">
        <v>36.71730251379045</v>
      </c>
      <c r="D3" s="119">
        <v>105.10510745618438</v>
      </c>
    </row>
    <row r="4" spans="1:4" ht="19.5" customHeight="1">
      <c r="A4" s="116" t="s">
        <v>86</v>
      </c>
      <c r="B4" s="117">
        <v>14.416003486821864</v>
      </c>
      <c r="C4" s="118">
        <v>4</v>
      </c>
      <c r="D4" s="119">
        <v>29.22403690618132</v>
      </c>
    </row>
    <row r="5" spans="1:4" ht="19.5" customHeight="1">
      <c r="A5" s="116" t="s">
        <v>41</v>
      </c>
      <c r="B5" s="117">
        <v>44.5354221633834</v>
      </c>
      <c r="C5" s="118">
        <v>3.735444643655619</v>
      </c>
      <c r="D5" s="119">
        <v>85.33539968311118</v>
      </c>
    </row>
    <row r="6" spans="1:4" ht="19.5" customHeight="1">
      <c r="A6" s="116" t="s">
        <v>43</v>
      </c>
      <c r="B6" s="117">
        <v>14.416003486821864</v>
      </c>
      <c r="C6" s="118">
        <v>4</v>
      </c>
      <c r="D6" s="119">
        <v>29.22403690618132</v>
      </c>
    </row>
    <row r="7" spans="1:4" ht="19.5" customHeight="1">
      <c r="A7" s="116" t="s">
        <v>44</v>
      </c>
      <c r="B7" s="117">
        <v>154.10424930040298</v>
      </c>
      <c r="C7" s="118">
        <v>100.13035827415418</v>
      </c>
      <c r="D7" s="119">
        <v>208.0781403266518</v>
      </c>
    </row>
    <row r="8" spans="1:4" ht="19.5" customHeight="1">
      <c r="A8" s="116" t="s">
        <v>89</v>
      </c>
      <c r="B8" s="117">
        <v>24.42461592701325</v>
      </c>
      <c r="C8" s="118">
        <v>7.054398050536712</v>
      </c>
      <c r="D8" s="119">
        <v>41.79483380348979</v>
      </c>
    </row>
    <row r="9" spans="1:4" ht="19.5" customHeight="1" thickBot="1">
      <c r="A9" s="43" t="s">
        <v>45</v>
      </c>
      <c r="B9" s="111">
        <v>141.40918452399356</v>
      </c>
      <c r="C9" s="113">
        <v>87.53599542305372</v>
      </c>
      <c r="D9" s="106">
        <v>195.2823736249334</v>
      </c>
    </row>
    <row r="10" spans="1:4" ht="15.75" customHeight="1" thickTop="1">
      <c r="A10" s="228" t="s">
        <v>143</v>
      </c>
      <c r="B10" s="228"/>
      <c r="C10" s="228"/>
      <c r="D10" s="228"/>
    </row>
    <row r="11" s="80" customFormat="1" ht="12.75">
      <c r="A11" s="80" t="s">
        <v>144</v>
      </c>
    </row>
    <row r="13" ht="18.75">
      <c r="D13" s="206"/>
    </row>
  </sheetData>
  <mergeCells count="1">
    <mergeCell ref="A10:D10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1"/>
  <dimension ref="A1:H9"/>
  <sheetViews>
    <sheetView workbookViewId="0" topLeftCell="A1">
      <selection activeCell="A1" sqref="A1:H9"/>
    </sheetView>
  </sheetViews>
  <sheetFormatPr defaultColWidth="9.140625" defaultRowHeight="12.75"/>
  <cols>
    <col min="1" max="1" width="16.140625" style="80" bestFit="1" customWidth="1"/>
    <col min="2" max="16384" width="9.140625" style="80" customWidth="1"/>
  </cols>
  <sheetData>
    <row r="1" spans="1:8" ht="20.25" customHeight="1" thickTop="1">
      <c r="A1" s="86"/>
      <c r="B1" s="223" t="s">
        <v>92</v>
      </c>
      <c r="C1" s="224"/>
      <c r="D1" s="224"/>
      <c r="E1" s="224"/>
      <c r="F1" s="224"/>
      <c r="G1" s="224"/>
      <c r="H1" s="226"/>
    </row>
    <row r="2" spans="1:8" ht="26.25" thickBot="1">
      <c r="A2" s="87" t="s">
        <v>91</v>
      </c>
      <c r="B2" s="137" t="s">
        <v>71</v>
      </c>
      <c r="C2" s="138" t="s">
        <v>72</v>
      </c>
      <c r="D2" s="138" t="s">
        <v>73</v>
      </c>
      <c r="E2" s="137" t="s">
        <v>74</v>
      </c>
      <c r="F2" s="137" t="s">
        <v>75</v>
      </c>
      <c r="G2" s="138" t="s">
        <v>76</v>
      </c>
      <c r="H2" s="85" t="s">
        <v>77</v>
      </c>
    </row>
    <row r="3" spans="1:8" ht="18" customHeight="1" thickTop="1">
      <c r="A3" s="93" t="s">
        <v>84</v>
      </c>
      <c r="B3" s="135">
        <v>0.2</v>
      </c>
      <c r="C3" s="135">
        <v>0</v>
      </c>
      <c r="D3" s="135">
        <v>0</v>
      </c>
      <c r="E3" s="135">
        <v>71.6</v>
      </c>
      <c r="F3" s="135">
        <v>28.1</v>
      </c>
      <c r="G3" s="135">
        <v>0</v>
      </c>
      <c r="H3" s="136">
        <v>0</v>
      </c>
    </row>
    <row r="4" spans="1:8" ht="18" customHeight="1">
      <c r="A4" s="93" t="s">
        <v>86</v>
      </c>
      <c r="B4" s="135">
        <v>7.8</v>
      </c>
      <c r="C4" s="135">
        <v>0</v>
      </c>
      <c r="D4" s="135">
        <v>0</v>
      </c>
      <c r="E4" s="135">
        <v>84.2</v>
      </c>
      <c r="F4" s="135">
        <v>8</v>
      </c>
      <c r="G4" s="135">
        <v>0</v>
      </c>
      <c r="H4" s="136">
        <v>0</v>
      </c>
    </row>
    <row r="5" spans="1:8" ht="18" customHeight="1">
      <c r="A5" s="93" t="s">
        <v>41</v>
      </c>
      <c r="B5" s="135">
        <v>14.8</v>
      </c>
      <c r="C5" s="135">
        <v>0.7</v>
      </c>
      <c r="D5" s="135">
        <v>0.4</v>
      </c>
      <c r="E5" s="135">
        <v>73.8</v>
      </c>
      <c r="F5" s="135">
        <v>10</v>
      </c>
      <c r="G5" s="135">
        <v>0.4</v>
      </c>
      <c r="H5" s="136">
        <v>0</v>
      </c>
    </row>
    <row r="6" spans="1:8" ht="18" customHeight="1">
      <c r="A6" s="93" t="s">
        <v>43</v>
      </c>
      <c r="B6" s="135">
        <v>17.3</v>
      </c>
      <c r="C6" s="135">
        <v>0</v>
      </c>
      <c r="D6" s="135">
        <v>0.4</v>
      </c>
      <c r="E6" s="135">
        <v>42.4</v>
      </c>
      <c r="F6" s="135">
        <v>39.8</v>
      </c>
      <c r="G6" s="135">
        <v>0</v>
      </c>
      <c r="H6" s="136">
        <v>0</v>
      </c>
    </row>
    <row r="7" spans="1:8" ht="18" customHeight="1">
      <c r="A7" s="93" t="s">
        <v>44</v>
      </c>
      <c r="B7" s="135">
        <v>5.1</v>
      </c>
      <c r="C7" s="135">
        <v>0</v>
      </c>
      <c r="D7" s="135">
        <v>0.1</v>
      </c>
      <c r="E7" s="135">
        <v>80.6</v>
      </c>
      <c r="F7" s="135">
        <v>8.6</v>
      </c>
      <c r="G7" s="135">
        <v>0</v>
      </c>
      <c r="H7" s="136">
        <v>5.6</v>
      </c>
    </row>
    <row r="8" spans="1:8" ht="18" customHeight="1">
      <c r="A8" s="93" t="s">
        <v>89</v>
      </c>
      <c r="B8" s="135">
        <v>1.4</v>
      </c>
      <c r="C8" s="135">
        <v>0</v>
      </c>
      <c r="D8" s="135">
        <v>0.1</v>
      </c>
      <c r="E8" s="135">
        <v>98.3</v>
      </c>
      <c r="F8" s="135">
        <v>0.1</v>
      </c>
      <c r="G8" s="135">
        <v>0</v>
      </c>
      <c r="H8" s="136">
        <v>0</v>
      </c>
    </row>
    <row r="9" spans="1:8" ht="18" customHeight="1" thickBot="1">
      <c r="A9" s="88" t="s">
        <v>45</v>
      </c>
      <c r="B9" s="134">
        <v>7.6</v>
      </c>
      <c r="C9" s="134">
        <v>0</v>
      </c>
      <c r="D9" s="134">
        <v>0</v>
      </c>
      <c r="E9" s="134">
        <v>81.5</v>
      </c>
      <c r="F9" s="134">
        <v>10.9</v>
      </c>
      <c r="G9" s="134">
        <v>0</v>
      </c>
      <c r="H9" s="133">
        <v>0</v>
      </c>
    </row>
    <row r="10" ht="13.5" thickTop="1"/>
  </sheetData>
  <mergeCells count="1">
    <mergeCell ref="B1:H1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1"/>
  <dimension ref="A1:D10"/>
  <sheetViews>
    <sheetView workbookViewId="0" topLeftCell="A1">
      <selection activeCell="E14" sqref="E14"/>
    </sheetView>
  </sheetViews>
  <sheetFormatPr defaultColWidth="9.140625" defaultRowHeight="12.75"/>
  <cols>
    <col min="1" max="1" width="19.7109375" style="3" customWidth="1"/>
    <col min="2" max="5" width="12.7109375" style="3" customWidth="1"/>
    <col min="6" max="16384" width="9.140625" style="3" customWidth="1"/>
  </cols>
  <sheetData>
    <row r="1" spans="1:4" ht="21.75" customHeight="1" thickTop="1">
      <c r="A1" s="143"/>
      <c r="B1" s="227" t="s">
        <v>82</v>
      </c>
      <c r="C1" s="217"/>
      <c r="D1" s="218"/>
    </row>
    <row r="2" spans="1:4" ht="16.5" thickBot="1">
      <c r="A2" s="139" t="s">
        <v>91</v>
      </c>
      <c r="B2" s="140" t="s">
        <v>73</v>
      </c>
      <c r="C2" s="140" t="s">
        <v>78</v>
      </c>
      <c r="D2" s="142" t="s">
        <v>79</v>
      </c>
    </row>
    <row r="3" spans="1:4" ht="19.5" customHeight="1" thickTop="1">
      <c r="A3" s="122" t="s">
        <v>84</v>
      </c>
      <c r="B3" s="207">
        <v>0.9368647477338444</v>
      </c>
      <c r="C3" s="207">
        <v>3.7474589909353777</v>
      </c>
      <c r="D3" s="65">
        <v>4.684323738669222</v>
      </c>
    </row>
    <row r="4" spans="1:4" ht="19.5" customHeight="1">
      <c r="A4" s="122" t="s">
        <v>86</v>
      </c>
      <c r="B4" s="207">
        <v>0.013571984646534693</v>
      </c>
      <c r="C4" s="207">
        <v>0.005428793858613877</v>
      </c>
      <c r="D4" s="65">
        <v>0.09771828945504979</v>
      </c>
    </row>
    <row r="5" spans="1:4" ht="19.5" customHeight="1">
      <c r="A5" s="122" t="s">
        <v>41</v>
      </c>
      <c r="B5" s="207">
        <v>0.08832607693390007</v>
      </c>
      <c r="C5" s="207">
        <v>0.035330430773560025</v>
      </c>
      <c r="D5" s="65">
        <v>0.6359477539240803</v>
      </c>
    </row>
    <row r="6" spans="1:4" ht="19.5" customHeight="1">
      <c r="A6" s="122" t="s">
        <v>43</v>
      </c>
      <c r="B6" s="207">
        <v>0.35073701340630375</v>
      </c>
      <c r="C6" s="207">
        <v>0.14029480536252148</v>
      </c>
      <c r="D6" s="65">
        <v>2.525306496525387</v>
      </c>
    </row>
    <row r="7" spans="1:4" ht="19.5" customHeight="1">
      <c r="A7" s="122" t="s">
        <v>44</v>
      </c>
      <c r="B7" s="207">
        <v>0.8028610050505914</v>
      </c>
      <c r="C7" s="207">
        <v>0.3211444020202366</v>
      </c>
      <c r="D7" s="65">
        <v>5.780599236364257</v>
      </c>
    </row>
    <row r="8" spans="1:4" ht="19.5" customHeight="1">
      <c r="A8" s="158" t="s">
        <v>89</v>
      </c>
      <c r="B8" s="210">
        <v>0.06666159837258956</v>
      </c>
      <c r="C8" s="210">
        <v>0.02666463934903582</v>
      </c>
      <c r="D8" s="211">
        <v>0.4799635082826447</v>
      </c>
    </row>
    <row r="9" spans="1:4" ht="19.5" customHeight="1" thickBot="1">
      <c r="A9" s="123" t="s">
        <v>45</v>
      </c>
      <c r="B9" s="208">
        <v>0.8198519280538346</v>
      </c>
      <c r="C9" s="208">
        <v>136.15361089023543</v>
      </c>
      <c r="D9" s="66">
        <v>5.902933881987609</v>
      </c>
    </row>
    <row r="10" spans="1:4" ht="19.5" customHeight="1" thickBot="1">
      <c r="A10" s="124" t="s">
        <v>67</v>
      </c>
      <c r="B10" s="209">
        <f>SUM(B3:B9)</f>
        <v>3.0788743541975983</v>
      </c>
      <c r="C10" s="209">
        <f>SUM(C3:C9)</f>
        <v>140.42993295253478</v>
      </c>
      <c r="D10" s="67">
        <f>SUM(D3:D9)</f>
        <v>20.10679290520825</v>
      </c>
    </row>
    <row r="11" ht="16.5" thickTop="1"/>
  </sheetData>
  <mergeCells count="1">
    <mergeCell ref="B1:D1"/>
  </mergeCell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21">
      <selection activeCell="A1" sqref="A1:E33"/>
    </sheetView>
  </sheetViews>
  <sheetFormatPr defaultColWidth="9.140625" defaultRowHeight="12.75"/>
  <cols>
    <col min="1" max="1" width="10.421875" style="9" customWidth="1"/>
    <col min="2" max="2" width="12.57421875" style="3" customWidth="1"/>
    <col min="3" max="3" width="10.28125" style="9" customWidth="1"/>
    <col min="4" max="5" width="10.7109375" style="3" customWidth="1"/>
    <col min="6" max="16384" width="9.140625" style="3" customWidth="1"/>
  </cols>
  <sheetData>
    <row r="1" spans="1:5" ht="16.5" thickTop="1">
      <c r="A1" s="27"/>
      <c r="B1" s="44"/>
      <c r="C1" s="175"/>
      <c r="D1" s="212" t="s">
        <v>100</v>
      </c>
      <c r="E1" s="214"/>
    </row>
    <row r="2" spans="1:5" ht="48" thickBot="1">
      <c r="A2" s="4" t="s">
        <v>99</v>
      </c>
      <c r="B2" s="169" t="s">
        <v>93</v>
      </c>
      <c r="C2" s="45" t="s">
        <v>94</v>
      </c>
      <c r="D2" s="6" t="s">
        <v>95</v>
      </c>
      <c r="E2" s="142" t="s">
        <v>96</v>
      </c>
    </row>
    <row r="3" spans="1:5" ht="17.25" thickBot="1" thickTop="1">
      <c r="A3" s="165">
        <v>1</v>
      </c>
      <c r="B3" s="170" t="s">
        <v>97</v>
      </c>
      <c r="C3" s="176">
        <v>1500</v>
      </c>
      <c r="D3" s="179" t="s">
        <v>98</v>
      </c>
      <c r="E3" s="160">
        <v>100</v>
      </c>
    </row>
    <row r="4" spans="1:5" ht="16.5" thickBot="1">
      <c r="A4" s="165">
        <v>2</v>
      </c>
      <c r="B4" s="170" t="s">
        <v>97</v>
      </c>
      <c r="C4" s="176">
        <v>1000</v>
      </c>
      <c r="D4" s="179" t="s">
        <v>98</v>
      </c>
      <c r="E4" s="160">
        <v>99.9</v>
      </c>
    </row>
    <row r="5" spans="1:5" ht="16.5" thickBot="1">
      <c r="A5" s="229">
        <v>3</v>
      </c>
      <c r="B5" s="230" t="s">
        <v>97</v>
      </c>
      <c r="C5" s="231">
        <v>50</v>
      </c>
      <c r="D5" s="232" t="s">
        <v>101</v>
      </c>
      <c r="E5" s="233">
        <v>100</v>
      </c>
    </row>
    <row r="6" spans="1:5" ht="15.75">
      <c r="A6" s="167"/>
      <c r="B6" s="171"/>
      <c r="C6" s="173"/>
      <c r="D6" s="180" t="s">
        <v>103</v>
      </c>
      <c r="E6" s="161">
        <v>29</v>
      </c>
    </row>
    <row r="7" spans="1:5" ht="15.75">
      <c r="A7" s="167">
        <v>4</v>
      </c>
      <c r="B7" s="171" t="s">
        <v>102</v>
      </c>
      <c r="C7" s="173">
        <v>3000</v>
      </c>
      <c r="D7" s="181" t="s">
        <v>104</v>
      </c>
      <c r="E7" s="164">
        <v>57.5</v>
      </c>
    </row>
    <row r="8" spans="1:5" ht="16.5" thickBot="1">
      <c r="A8" s="166"/>
      <c r="B8" s="172"/>
      <c r="C8" s="177"/>
      <c r="D8" s="179" t="s">
        <v>105</v>
      </c>
      <c r="E8" s="160">
        <v>2.8</v>
      </c>
    </row>
    <row r="9" spans="1:5" ht="15.75">
      <c r="A9" s="167"/>
      <c r="B9" s="171"/>
      <c r="C9" s="173">
        <v>1</v>
      </c>
      <c r="D9" s="181" t="s">
        <v>107</v>
      </c>
      <c r="E9" s="164">
        <v>7</v>
      </c>
    </row>
    <row r="10" spans="1:5" ht="15.75">
      <c r="A10" s="167"/>
      <c r="B10" s="171"/>
      <c r="C10" s="178"/>
      <c r="D10" s="182" t="s">
        <v>106</v>
      </c>
      <c r="E10" s="163">
        <v>93</v>
      </c>
    </row>
    <row r="11" spans="1:5" ht="15.75">
      <c r="A11" s="167"/>
      <c r="B11" s="171"/>
      <c r="C11" s="173"/>
      <c r="D11" s="181" t="s">
        <v>101</v>
      </c>
      <c r="E11" s="164">
        <v>10</v>
      </c>
    </row>
    <row r="12" spans="1:5" ht="15.75">
      <c r="A12" s="167"/>
      <c r="B12" s="171"/>
      <c r="C12" s="173">
        <v>0.5</v>
      </c>
      <c r="D12" s="181" t="s">
        <v>103</v>
      </c>
      <c r="E12" s="164">
        <v>10</v>
      </c>
    </row>
    <row r="13" spans="1:5" ht="15.75">
      <c r="A13" s="167"/>
      <c r="B13" s="171"/>
      <c r="C13" s="178"/>
      <c r="D13" s="182" t="s">
        <v>107</v>
      </c>
      <c r="E13" s="163">
        <v>1</v>
      </c>
    </row>
    <row r="14" spans="1:5" ht="15.75">
      <c r="A14" s="167"/>
      <c r="C14" s="173"/>
      <c r="D14" s="181" t="s">
        <v>104</v>
      </c>
      <c r="E14" s="164">
        <v>12</v>
      </c>
    </row>
    <row r="15" spans="1:5" ht="15.75">
      <c r="A15" s="167">
        <v>5</v>
      </c>
      <c r="B15" s="171" t="s">
        <v>102</v>
      </c>
      <c r="C15" s="173">
        <v>4</v>
      </c>
      <c r="D15" s="181" t="s">
        <v>108</v>
      </c>
      <c r="E15" s="164">
        <v>1</v>
      </c>
    </row>
    <row r="16" spans="1:5" ht="15.75">
      <c r="A16" s="167"/>
      <c r="B16" s="171"/>
      <c r="C16" s="178"/>
      <c r="D16" s="182" t="s">
        <v>109</v>
      </c>
      <c r="E16" s="163">
        <v>87</v>
      </c>
    </row>
    <row r="17" spans="1:5" ht="15.75">
      <c r="A17" s="167"/>
      <c r="B17" s="171"/>
      <c r="C17" s="173"/>
      <c r="D17" s="181" t="s">
        <v>110</v>
      </c>
      <c r="E17" s="164">
        <v>5</v>
      </c>
    </row>
    <row r="18" spans="1:5" ht="15.75">
      <c r="A18" s="167"/>
      <c r="B18" s="171"/>
      <c r="C18" s="173">
        <v>35</v>
      </c>
      <c r="D18" s="181" t="s">
        <v>111</v>
      </c>
      <c r="E18" s="164">
        <v>2</v>
      </c>
    </row>
    <row r="19" spans="1:5" ht="15.75">
      <c r="A19" s="167"/>
      <c r="B19" s="171"/>
      <c r="C19" s="178"/>
      <c r="D19" s="182" t="s">
        <v>106</v>
      </c>
      <c r="E19" s="163">
        <v>93</v>
      </c>
    </row>
    <row r="20" spans="1:5" ht="15.75">
      <c r="A20" s="167"/>
      <c r="B20" s="171"/>
      <c r="C20" s="173">
        <v>10</v>
      </c>
      <c r="D20" s="181" t="s">
        <v>103</v>
      </c>
      <c r="E20" s="164">
        <v>22</v>
      </c>
    </row>
    <row r="21" spans="1:5" ht="15.75">
      <c r="A21" s="167"/>
      <c r="B21" s="171"/>
      <c r="C21" s="173"/>
      <c r="D21" s="181" t="s">
        <v>108</v>
      </c>
      <c r="E21" s="164">
        <v>2</v>
      </c>
    </row>
    <row r="22" spans="1:5" ht="16.5" thickBot="1">
      <c r="A22" s="166"/>
      <c r="B22" s="172"/>
      <c r="C22" s="177"/>
      <c r="D22" s="179" t="s">
        <v>105</v>
      </c>
      <c r="E22" s="160">
        <v>75</v>
      </c>
    </row>
    <row r="23" spans="1:5" ht="18.75" customHeight="1">
      <c r="A23" s="167"/>
      <c r="B23" s="173"/>
      <c r="C23" s="173" t="s">
        <v>138</v>
      </c>
      <c r="D23" s="181" t="s">
        <v>103</v>
      </c>
      <c r="E23" s="164">
        <v>13</v>
      </c>
    </row>
    <row r="24" spans="1:5" ht="15.75">
      <c r="A24" s="167"/>
      <c r="B24" s="171"/>
      <c r="C24" s="178"/>
      <c r="D24" s="182" t="s">
        <v>105</v>
      </c>
      <c r="E24" s="163">
        <v>0.5</v>
      </c>
    </row>
    <row r="25" spans="1:5" ht="15.75">
      <c r="A25" s="167"/>
      <c r="B25" s="173"/>
      <c r="C25" s="234" t="s">
        <v>112</v>
      </c>
      <c r="D25" s="181" t="s">
        <v>103</v>
      </c>
      <c r="E25" s="164">
        <v>17</v>
      </c>
    </row>
    <row r="26" spans="1:5" ht="15.75">
      <c r="A26" s="167"/>
      <c r="B26" s="171"/>
      <c r="C26" s="235"/>
      <c r="D26" s="182" t="s">
        <v>105</v>
      </c>
      <c r="E26" s="163">
        <v>12</v>
      </c>
    </row>
    <row r="27" spans="1:5" ht="15.75">
      <c r="A27" s="167">
        <v>6</v>
      </c>
      <c r="B27" s="203" t="s">
        <v>97</v>
      </c>
      <c r="C27" s="234" t="s">
        <v>112</v>
      </c>
      <c r="D27" s="181" t="s">
        <v>101</v>
      </c>
      <c r="E27" s="164">
        <v>20</v>
      </c>
    </row>
    <row r="28" spans="1:5" ht="15.75">
      <c r="A28" s="167"/>
      <c r="B28" s="171"/>
      <c r="C28" s="235"/>
      <c r="D28" s="182" t="s">
        <v>105</v>
      </c>
      <c r="E28" s="163">
        <v>80</v>
      </c>
    </row>
    <row r="29" spans="1:5" ht="15.75">
      <c r="A29" s="167"/>
      <c r="B29" s="173"/>
      <c r="C29" s="178" t="s">
        <v>112</v>
      </c>
      <c r="D29" s="182" t="s">
        <v>113</v>
      </c>
      <c r="E29" s="163">
        <v>99.9</v>
      </c>
    </row>
    <row r="30" spans="1:5" ht="15.75">
      <c r="A30" s="167"/>
      <c r="B30" s="173"/>
      <c r="C30" s="234" t="s">
        <v>112</v>
      </c>
      <c r="D30" s="181" t="s">
        <v>101</v>
      </c>
      <c r="E30" s="164">
        <v>9</v>
      </c>
    </row>
    <row r="31" spans="1:5" ht="16.5" thickBot="1">
      <c r="A31" s="168"/>
      <c r="B31" s="174"/>
      <c r="C31" s="236"/>
      <c r="D31" s="183" t="s">
        <v>114</v>
      </c>
      <c r="E31" s="162">
        <v>90</v>
      </c>
    </row>
    <row r="32" spans="1:3" s="80" customFormat="1" ht="16.5" thickTop="1">
      <c r="A32" s="184" t="s">
        <v>115</v>
      </c>
      <c r="C32" s="159"/>
    </row>
    <row r="33" spans="1:3" s="80" customFormat="1" ht="15.75">
      <c r="A33" s="184" t="s">
        <v>116</v>
      </c>
      <c r="C33" s="159"/>
    </row>
  </sheetData>
  <mergeCells count="4">
    <mergeCell ref="C27:C28"/>
    <mergeCell ref="C30:C31"/>
    <mergeCell ref="D1:E1"/>
    <mergeCell ref="C25:C26"/>
  </mergeCell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:D13"/>
    </sheetView>
  </sheetViews>
  <sheetFormatPr defaultColWidth="9.140625" defaultRowHeight="12.75"/>
  <cols>
    <col min="1" max="2" width="9.140625" style="9" customWidth="1"/>
    <col min="3" max="3" width="19.7109375" style="3" customWidth="1"/>
    <col min="4" max="4" width="28.57421875" style="3" customWidth="1"/>
    <col min="5" max="16384" width="9.140625" style="3" customWidth="1"/>
  </cols>
  <sheetData>
    <row r="1" spans="1:4" ht="23.25" customHeight="1" thickBot="1" thickTop="1">
      <c r="A1" s="187" t="s">
        <v>99</v>
      </c>
      <c r="B1" s="189" t="s">
        <v>132</v>
      </c>
      <c r="C1" s="191" t="s">
        <v>117</v>
      </c>
      <c r="D1" s="186" t="s">
        <v>118</v>
      </c>
    </row>
    <row r="2" spans="1:4" ht="18" customHeight="1" thickTop="1">
      <c r="A2" s="239">
        <v>1</v>
      </c>
      <c r="B2" s="240" t="s">
        <v>119</v>
      </c>
      <c r="C2" s="241" t="s">
        <v>122</v>
      </c>
      <c r="D2" s="242" t="s">
        <v>126</v>
      </c>
    </row>
    <row r="3" spans="1:4" ht="18" customHeight="1">
      <c r="A3" s="239">
        <v>2</v>
      </c>
      <c r="B3" s="240" t="s">
        <v>109</v>
      </c>
      <c r="C3" s="241" t="s">
        <v>123</v>
      </c>
      <c r="D3" s="242" t="s">
        <v>127</v>
      </c>
    </row>
    <row r="4" spans="1:4" ht="18" customHeight="1">
      <c r="A4" s="239">
        <v>3</v>
      </c>
      <c r="B4" s="240" t="s">
        <v>119</v>
      </c>
      <c r="C4" s="241" t="s">
        <v>123</v>
      </c>
      <c r="D4" s="242" t="s">
        <v>128</v>
      </c>
    </row>
    <row r="5" spans="1:4" ht="18" customHeight="1">
      <c r="A5" s="239">
        <v>4</v>
      </c>
      <c r="B5" s="240" t="s">
        <v>121</v>
      </c>
      <c r="C5" s="241" t="s">
        <v>124</v>
      </c>
      <c r="D5" s="242" t="s">
        <v>128</v>
      </c>
    </row>
    <row r="6" spans="1:4" ht="18" customHeight="1">
      <c r="A6" s="239">
        <v>5</v>
      </c>
      <c r="B6" s="240" t="s">
        <v>109</v>
      </c>
      <c r="C6" s="241" t="s">
        <v>123</v>
      </c>
      <c r="D6" s="242" t="s">
        <v>127</v>
      </c>
    </row>
    <row r="7" spans="1:4" ht="18" customHeight="1">
      <c r="A7" s="239">
        <v>6</v>
      </c>
      <c r="B7" s="240" t="s">
        <v>120</v>
      </c>
      <c r="C7" s="241" t="s">
        <v>124</v>
      </c>
      <c r="D7" s="242" t="s">
        <v>128</v>
      </c>
    </row>
    <row r="8" spans="1:4" ht="18" customHeight="1">
      <c r="A8" s="245">
        <v>7</v>
      </c>
      <c r="B8" s="243" t="s">
        <v>120</v>
      </c>
      <c r="C8" s="237" t="s">
        <v>123</v>
      </c>
      <c r="D8" s="238" t="s">
        <v>129</v>
      </c>
    </row>
    <row r="9" spans="1:4" ht="18" customHeight="1">
      <c r="A9" s="246"/>
      <c r="B9" s="244"/>
      <c r="C9" s="241" t="s">
        <v>124</v>
      </c>
      <c r="D9" s="242" t="s">
        <v>130</v>
      </c>
    </row>
    <row r="10" spans="1:4" ht="18" customHeight="1">
      <c r="A10" s="239">
        <v>8</v>
      </c>
      <c r="B10" s="240" t="s">
        <v>121</v>
      </c>
      <c r="C10" s="241" t="s">
        <v>122</v>
      </c>
      <c r="D10" s="242" t="s">
        <v>128</v>
      </c>
    </row>
    <row r="11" spans="1:4" ht="18" customHeight="1" thickBot="1">
      <c r="A11" s="188">
        <v>9</v>
      </c>
      <c r="B11" s="190" t="s">
        <v>121</v>
      </c>
      <c r="C11" s="192" t="s">
        <v>125</v>
      </c>
      <c r="D11" s="185" t="s">
        <v>131</v>
      </c>
    </row>
    <row r="12" ht="17.25" thickTop="1">
      <c r="A12" s="184" t="s">
        <v>133</v>
      </c>
    </row>
    <row r="13" spans="1:2" s="80" customFormat="1" ht="15.75">
      <c r="A13" s="184" t="s">
        <v>134</v>
      </c>
      <c r="B13" s="159"/>
    </row>
  </sheetData>
  <mergeCells count="2">
    <mergeCell ref="A8:A9"/>
    <mergeCell ref="B8:B9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I7"/>
    </sheetView>
  </sheetViews>
  <sheetFormatPr defaultColWidth="9.140625" defaultRowHeight="12.75"/>
  <cols>
    <col min="1" max="1" width="21.28125" style="3" customWidth="1"/>
    <col min="2" max="9" width="8.7109375" style="3" customWidth="1"/>
    <col min="10" max="16384" width="9.140625" style="3" customWidth="1"/>
  </cols>
  <sheetData>
    <row r="1" spans="1:9" ht="16.5" thickTop="1">
      <c r="A1" s="107"/>
      <c r="B1" s="215" t="s">
        <v>73</v>
      </c>
      <c r="C1" s="216"/>
      <c r="D1" s="215" t="s">
        <v>78</v>
      </c>
      <c r="E1" s="216"/>
      <c r="F1" s="215" t="s">
        <v>79</v>
      </c>
      <c r="G1" s="216"/>
      <c r="H1" s="215" t="s">
        <v>76</v>
      </c>
      <c r="I1" s="218"/>
    </row>
    <row r="2" spans="1:9" ht="32.25" thickBot="1">
      <c r="A2" s="108" t="s">
        <v>63</v>
      </c>
      <c r="B2" s="200" t="s">
        <v>135</v>
      </c>
      <c r="C2" s="201" t="s">
        <v>136</v>
      </c>
      <c r="D2" s="200" t="s">
        <v>135</v>
      </c>
      <c r="E2" s="201" t="s">
        <v>136</v>
      </c>
      <c r="F2" s="200" t="s">
        <v>135</v>
      </c>
      <c r="G2" s="201" t="s">
        <v>136</v>
      </c>
      <c r="H2" s="200" t="s">
        <v>135</v>
      </c>
      <c r="I2" s="202" t="s">
        <v>136</v>
      </c>
    </row>
    <row r="3" spans="1:9" ht="16.5" thickTop="1">
      <c r="A3" s="116" t="s">
        <v>41</v>
      </c>
      <c r="B3" s="198">
        <f>'[1]Weld'!$C$44</f>
        <v>0.06271576530612233</v>
      </c>
      <c r="C3" s="73">
        <f>100*B3/11.0918919291893</f>
        <v>0.5654199094843344</v>
      </c>
      <c r="D3" s="198">
        <f>'[1]Weld'!$D$44</f>
        <v>0.14650227551020434</v>
      </c>
      <c r="E3" s="73">
        <f>100*D3/7.9112486792087</f>
        <v>1.8518224044103466</v>
      </c>
      <c r="F3" s="198">
        <f>'[1]Weld'!$E$44</f>
        <v>0.0016719336734694057</v>
      </c>
      <c r="G3" s="73">
        <f>100*F3/3.14231339863886</f>
        <v>0.05320709494455992</v>
      </c>
      <c r="H3" s="198">
        <v>0</v>
      </c>
      <c r="I3" s="65">
        <v>0</v>
      </c>
    </row>
    <row r="4" spans="1:9" ht="15.75">
      <c r="A4" s="116" t="s">
        <v>42</v>
      </c>
      <c r="B4" s="198">
        <f>'[1]Weld'!$C$42</f>
        <v>0.9528074246938769</v>
      </c>
      <c r="C4" s="73">
        <f>100*B4/26.0034565983638</f>
        <v>3.6641568058064626</v>
      </c>
      <c r="D4" s="198">
        <f>'[1]Weld'!$D$42</f>
        <v>1.9056110693877548</v>
      </c>
      <c r="E4" s="73">
        <f>100*D4/26.784624272743</f>
        <v>7.114570844762506</v>
      </c>
      <c r="F4" s="198">
        <f>'[1]Weld'!$E$42</f>
        <v>0</v>
      </c>
      <c r="G4" s="73">
        <v>0</v>
      </c>
      <c r="H4" s="198">
        <v>0</v>
      </c>
      <c r="I4" s="65">
        <v>0</v>
      </c>
    </row>
    <row r="5" spans="1:9" ht="15.75">
      <c r="A5" s="116" t="s">
        <v>44</v>
      </c>
      <c r="B5" s="198">
        <f>'[1]Weld'!$C$45</f>
        <v>0</v>
      </c>
      <c r="C5" s="73">
        <f>100*B5/2.56849055083171</f>
        <v>0</v>
      </c>
      <c r="D5" s="198">
        <f>'[1]Weld'!$D$45</f>
        <v>0.9936046285714286</v>
      </c>
      <c r="E5" s="73">
        <f>100*D5/2.56849055083171</f>
        <v>38.684379362411384</v>
      </c>
      <c r="F5" s="198">
        <f>'[1]Weld'!$E$45</f>
        <v>0</v>
      </c>
      <c r="G5" s="73">
        <v>0</v>
      </c>
      <c r="H5" s="198">
        <v>0</v>
      </c>
      <c r="I5" s="65">
        <v>0</v>
      </c>
    </row>
    <row r="6" spans="1:9" ht="16.5" thickBot="1">
      <c r="A6" s="193" t="s">
        <v>48</v>
      </c>
      <c r="B6" s="199">
        <f>'[1]Weld'!$C$43</f>
        <v>4.805151979591837</v>
      </c>
      <c r="C6" s="195">
        <f>100*B5/18.9771072949962</f>
        <v>0</v>
      </c>
      <c r="D6" s="199">
        <f>'[1]Weld'!$D$43</f>
        <v>43.55765412244898</v>
      </c>
      <c r="E6" s="195">
        <f>100*D6/57.4724312573253</f>
        <v>75.78877936697211</v>
      </c>
      <c r="F6" s="199">
        <f>'[1]Weld'!$E$43</f>
        <v>7.612833847959195</v>
      </c>
      <c r="G6" s="195">
        <f>100*F6/329.968740717024</f>
        <v>2.3071378917337633</v>
      </c>
      <c r="H6" s="199">
        <f>'[1]Weld'!$F$43</f>
        <v>0.7102505663265308</v>
      </c>
      <c r="I6" s="194">
        <f>100*H6/32.7383018851417</f>
        <v>2.1694789449323224</v>
      </c>
    </row>
    <row r="7" spans="1:9" ht="19.5" customHeight="1" thickBot="1">
      <c r="A7" s="43" t="s">
        <v>137</v>
      </c>
      <c r="B7" s="197">
        <f>SUM(B3:B6)</f>
        <v>5.820675169591837</v>
      </c>
      <c r="C7" s="196">
        <f>100*B7/60.2571646196799</f>
        <v>9.659722966272483</v>
      </c>
      <c r="D7" s="197">
        <f>SUM(D3:D6)</f>
        <v>46.60337209591837</v>
      </c>
      <c r="E7" s="196">
        <f>100*D7/115.135447517969</f>
        <v>40.476997397908285</v>
      </c>
      <c r="F7" s="197">
        <f>SUM(F3:F6)</f>
        <v>7.614505781632664</v>
      </c>
      <c r="G7" s="196">
        <f>100*F7/337.474436302067</f>
        <v>2.2563207646392107</v>
      </c>
      <c r="H7" s="197">
        <f>SUM(H3:H6)</f>
        <v>0.7102505663265308</v>
      </c>
      <c r="I7" s="67">
        <f>100*H7/32.7383018851417</f>
        <v>2.1694789449323224</v>
      </c>
    </row>
    <row r="8" ht="16.5" thickTop="1"/>
  </sheetData>
  <mergeCells count="4">
    <mergeCell ref="B1:C1"/>
    <mergeCell ref="D1:E1"/>
    <mergeCell ref="F1:G1"/>
    <mergeCell ref="H1:I1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C13" sqref="C13"/>
    </sheetView>
  </sheetViews>
  <sheetFormatPr defaultColWidth="9.140625" defaultRowHeight="12.75"/>
  <cols>
    <col min="1" max="1" width="21.28125" style="3" customWidth="1"/>
    <col min="2" max="7" width="8.7109375" style="3" customWidth="1"/>
    <col min="8" max="16384" width="9.140625" style="3" customWidth="1"/>
  </cols>
  <sheetData>
    <row r="1" spans="1:7" ht="16.5" thickTop="1">
      <c r="A1" s="107"/>
      <c r="B1" s="215" t="s">
        <v>73</v>
      </c>
      <c r="C1" s="216"/>
      <c r="D1" s="215" t="s">
        <v>78</v>
      </c>
      <c r="E1" s="216"/>
      <c r="F1" s="215" t="s">
        <v>79</v>
      </c>
      <c r="G1" s="218"/>
    </row>
    <row r="2" spans="1:7" ht="32.25" thickBot="1">
      <c r="A2" s="108" t="s">
        <v>91</v>
      </c>
      <c r="B2" s="200" t="s">
        <v>135</v>
      </c>
      <c r="C2" s="201" t="s">
        <v>136</v>
      </c>
      <c r="D2" s="200" t="s">
        <v>135</v>
      </c>
      <c r="E2" s="201" t="s">
        <v>136</v>
      </c>
      <c r="F2" s="200" t="s">
        <v>135</v>
      </c>
      <c r="G2" s="202" t="s">
        <v>136</v>
      </c>
    </row>
    <row r="3" spans="1:7" ht="16.5" thickTop="1">
      <c r="A3" s="116" t="s">
        <v>84</v>
      </c>
      <c r="B3" s="204">
        <f>'[1]Cut'!$C$46</f>
        <v>0.33250014</v>
      </c>
      <c r="C3" s="73">
        <f>100*(B3/'5-13'!B3)</f>
        <v>35.49073020457597</v>
      </c>
      <c r="D3" s="204">
        <f>'[1]Cut'!$D$46</f>
        <v>1.33000056</v>
      </c>
      <c r="E3" s="73">
        <f>100*D3/'5-13'!C3</f>
        <v>35.49073020457597</v>
      </c>
      <c r="F3" s="204">
        <f>'[1]Cut'!$E$46</f>
        <v>1.6625007</v>
      </c>
      <c r="G3" s="65">
        <f>100*F3/'5-13'!D3</f>
        <v>35.490730204575975</v>
      </c>
    </row>
    <row r="4" spans="1:7" ht="15.75">
      <c r="A4" s="116" t="s">
        <v>43</v>
      </c>
      <c r="B4" s="204">
        <f>'[1]Cut'!$C$45</f>
        <v>0.2631965051020408</v>
      </c>
      <c r="C4" s="73">
        <f>100*B4/'5-13'!B6</f>
        <v>75.04098371196041</v>
      </c>
      <c r="D4" s="204">
        <f>'[1]Cut'!$D$45</f>
        <v>0.10527860204081631</v>
      </c>
      <c r="E4" s="73">
        <f>100*D4/'5-13'!C6</f>
        <v>75.04098371196041</v>
      </c>
      <c r="F4" s="204">
        <f>'[1]Cut'!$E$45</f>
        <v>1.895019217346939</v>
      </c>
      <c r="G4" s="65">
        <f>100*F4/'5-13'!D6</f>
        <v>75.04115718049783</v>
      </c>
    </row>
    <row r="5" spans="1:7" ht="16.5" thickBot="1">
      <c r="A5" s="193" t="s">
        <v>45</v>
      </c>
      <c r="B5" s="205">
        <f>'[1]Cut'!$C$44</f>
        <v>0.09915093183673465</v>
      </c>
      <c r="C5" s="195">
        <f>100*B5/'5-13'!B9</f>
        <v>12.09376089071343</v>
      </c>
      <c r="D5" s="205">
        <f>'[1]Cut'!$D$44</f>
        <v>38.98975853977754</v>
      </c>
      <c r="E5" s="195">
        <f>100*D5/'5-13'!C9</f>
        <v>28.636595302059508</v>
      </c>
      <c r="F5" s="205">
        <f>'[1]Cut'!$E$44</f>
        <v>0.7138827220408163</v>
      </c>
      <c r="G5" s="194">
        <f>100*F5/'5-13'!D9</f>
        <v>12.09369334491751</v>
      </c>
    </row>
    <row r="6" spans="1:7" ht="19.5" customHeight="1" thickBot="1">
      <c r="A6" s="43" t="s">
        <v>137</v>
      </c>
      <c r="B6" s="197">
        <f>SUM(B3:B5)</f>
        <v>0.6948475769387754</v>
      </c>
      <c r="C6" s="196">
        <f>100*B6/'5-13'!B10</f>
        <v>22.568234263650663</v>
      </c>
      <c r="D6" s="197">
        <f>SUM(D3:D5)</f>
        <v>40.425037701818354</v>
      </c>
      <c r="E6" s="196">
        <f>100*D6/'5-13'!C10</f>
        <v>28.786624654646804</v>
      </c>
      <c r="F6" s="197">
        <f>SUM(F3:F5)</f>
        <v>4.271402639387755</v>
      </c>
      <c r="G6" s="67">
        <f>100*F6/'5-13'!D10</f>
        <v>21.24358001559432</v>
      </c>
    </row>
    <row r="7" ht="16.5" thickTop="1"/>
  </sheetData>
  <mergeCells count="3">
    <mergeCell ref="B1:C1"/>
    <mergeCell ref="D1:E1"/>
    <mergeCell ref="F1:G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9"/>
  <sheetViews>
    <sheetView workbookViewId="0" topLeftCell="A1">
      <selection activeCell="A1" sqref="A1:F9"/>
    </sheetView>
  </sheetViews>
  <sheetFormatPr defaultColWidth="9.140625" defaultRowHeight="12.75"/>
  <cols>
    <col min="1" max="1" width="9.140625" style="9" customWidth="1"/>
    <col min="2" max="6" width="10.7109375" style="3" customWidth="1"/>
    <col min="7" max="16384" width="9.140625" style="3" customWidth="1"/>
  </cols>
  <sheetData>
    <row r="1" spans="1:6" ht="16.5" thickTop="1">
      <c r="A1" s="27"/>
      <c r="B1" s="2"/>
      <c r="C1" s="215" t="s">
        <v>10</v>
      </c>
      <c r="D1" s="216"/>
      <c r="E1" s="217" t="s">
        <v>11</v>
      </c>
      <c r="F1" s="218"/>
    </row>
    <row r="2" spans="1:6" ht="35.25" customHeight="1" thickBot="1">
      <c r="A2" s="4" t="s">
        <v>1</v>
      </c>
      <c r="B2" s="5" t="s">
        <v>2</v>
      </c>
      <c r="C2" s="28" t="s">
        <v>8</v>
      </c>
      <c r="D2" s="5" t="s">
        <v>9</v>
      </c>
      <c r="E2" s="28" t="s">
        <v>8</v>
      </c>
      <c r="F2" s="8" t="s">
        <v>9</v>
      </c>
    </row>
    <row r="3" spans="1:6" ht="18" customHeight="1" thickTop="1">
      <c r="A3" s="10">
        <v>1</v>
      </c>
      <c r="B3" s="29">
        <v>636</v>
      </c>
      <c r="C3" s="30">
        <f aca="true" t="shared" si="0" ref="C3:C8">ROUND(1814*B3/$B$9,0)</f>
        <v>359</v>
      </c>
      <c r="D3" s="29">
        <v>392</v>
      </c>
      <c r="E3" s="31">
        <f aca="true" t="shared" si="1" ref="E3:E8">ROUND(143*B3/$B$9,1)</f>
        <v>28.3</v>
      </c>
      <c r="F3" s="32">
        <v>50</v>
      </c>
    </row>
    <row r="4" spans="1:6" ht="18" customHeight="1">
      <c r="A4" s="10">
        <v>2</v>
      </c>
      <c r="B4" s="29">
        <v>607</v>
      </c>
      <c r="C4" s="30">
        <f t="shared" si="0"/>
        <v>342</v>
      </c>
      <c r="D4" s="29">
        <v>209</v>
      </c>
      <c r="E4" s="31">
        <f t="shared" si="1"/>
        <v>27</v>
      </c>
      <c r="F4" s="32">
        <v>41</v>
      </c>
    </row>
    <row r="5" spans="1:6" ht="18" customHeight="1">
      <c r="A5" s="10">
        <v>3</v>
      </c>
      <c r="B5" s="29">
        <v>1313</v>
      </c>
      <c r="C5" s="30">
        <f t="shared" si="0"/>
        <v>740</v>
      </c>
      <c r="D5" s="29">
        <v>796</v>
      </c>
      <c r="E5" s="31">
        <f t="shared" si="1"/>
        <v>58.4</v>
      </c>
      <c r="F5" s="32">
        <v>35</v>
      </c>
    </row>
    <row r="6" spans="1:6" ht="18" customHeight="1">
      <c r="A6" s="10">
        <v>4</v>
      </c>
      <c r="B6" s="29">
        <v>275</v>
      </c>
      <c r="C6" s="30">
        <f t="shared" si="0"/>
        <v>155</v>
      </c>
      <c r="D6" s="29">
        <v>165</v>
      </c>
      <c r="E6" s="31">
        <f t="shared" si="1"/>
        <v>12.2</v>
      </c>
      <c r="F6" s="32">
        <v>7</v>
      </c>
    </row>
    <row r="7" spans="1:6" ht="18" customHeight="1">
      <c r="A7" s="10">
        <v>5</v>
      </c>
      <c r="B7" s="29">
        <v>344</v>
      </c>
      <c r="C7" s="30">
        <f t="shared" si="0"/>
        <v>194</v>
      </c>
      <c r="D7" s="29">
        <v>242</v>
      </c>
      <c r="E7" s="31">
        <f t="shared" si="1"/>
        <v>15.3</v>
      </c>
      <c r="F7" s="32">
        <v>5</v>
      </c>
    </row>
    <row r="8" spans="1:6" ht="18" customHeight="1" thickBot="1">
      <c r="A8" s="14">
        <v>6</v>
      </c>
      <c r="B8" s="33">
        <v>42</v>
      </c>
      <c r="C8" s="34">
        <f t="shared" si="0"/>
        <v>24</v>
      </c>
      <c r="D8" s="33">
        <v>10</v>
      </c>
      <c r="E8" s="35">
        <f t="shared" si="1"/>
        <v>1.9</v>
      </c>
      <c r="F8" s="36">
        <v>5</v>
      </c>
    </row>
    <row r="9" spans="1:6" ht="18" customHeight="1" thickBot="1">
      <c r="A9" s="37" t="s">
        <v>7</v>
      </c>
      <c r="B9" s="38">
        <v>3217</v>
      </c>
      <c r="C9" s="39">
        <f>SUM(C3:C8)</f>
        <v>1814</v>
      </c>
      <c r="D9" s="38">
        <v>1814</v>
      </c>
      <c r="E9" s="39">
        <f>SUM(E3:E8)</f>
        <v>143.1</v>
      </c>
      <c r="F9" s="40">
        <f>SUM(F3:F8)</f>
        <v>143</v>
      </c>
    </row>
    <row r="10" ht="16.5" thickTop="1"/>
  </sheetData>
  <mergeCells count="2">
    <mergeCell ref="C1:D1"/>
    <mergeCell ref="E1:F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7"/>
  <sheetViews>
    <sheetView workbookViewId="0" topLeftCell="A1">
      <selection activeCell="D3" sqref="D3:D7"/>
    </sheetView>
  </sheetViews>
  <sheetFormatPr defaultColWidth="9.140625" defaultRowHeight="12.75"/>
  <cols>
    <col min="1" max="1" width="19.8515625" style="3" customWidth="1"/>
    <col min="2" max="6" width="10.7109375" style="3" customWidth="1"/>
    <col min="7" max="16384" width="9.140625" style="3" customWidth="1"/>
  </cols>
  <sheetData>
    <row r="1" spans="1:6" ht="16.5" thickTop="1">
      <c r="A1" s="1"/>
      <c r="B1" s="44"/>
      <c r="C1" s="212" t="s">
        <v>10</v>
      </c>
      <c r="D1" s="219"/>
      <c r="E1" s="213" t="s">
        <v>11</v>
      </c>
      <c r="F1" s="214"/>
    </row>
    <row r="2" spans="1:6" ht="32.25" thickBot="1">
      <c r="A2" s="41" t="s">
        <v>12</v>
      </c>
      <c r="B2" s="45" t="s">
        <v>2</v>
      </c>
      <c r="C2" s="49" t="s">
        <v>8</v>
      </c>
      <c r="D2" s="5" t="s">
        <v>9</v>
      </c>
      <c r="E2" s="49" t="s">
        <v>8</v>
      </c>
      <c r="F2" s="8" t="s">
        <v>9</v>
      </c>
    </row>
    <row r="3" spans="1:8" ht="18" customHeight="1" thickTop="1">
      <c r="A3" s="51" t="s">
        <v>13</v>
      </c>
      <c r="B3" s="52">
        <v>1974</v>
      </c>
      <c r="C3" s="53">
        <f>ROUND($D$7*B3/$B$7,0)</f>
        <v>1113</v>
      </c>
      <c r="D3" s="54">
        <f>F3+H3</f>
        <v>1112</v>
      </c>
      <c r="E3" s="53">
        <f>ROUND($F$7*B3/$B$7,1)</f>
        <v>87.7</v>
      </c>
      <c r="F3" s="55">
        <v>82</v>
      </c>
      <c r="H3" s="3">
        <v>1030</v>
      </c>
    </row>
    <row r="4" spans="1:8" ht="18" customHeight="1">
      <c r="A4" s="56" t="s">
        <v>14</v>
      </c>
      <c r="B4" s="57">
        <v>742</v>
      </c>
      <c r="C4" s="58">
        <f>ROUND($D$7*B4/$B$7,0)</f>
        <v>418</v>
      </c>
      <c r="D4" s="59">
        <f>F4+H4</f>
        <v>420</v>
      </c>
      <c r="E4" s="58">
        <f>ROUND($F$7*B4/$B$7,1)</f>
        <v>33</v>
      </c>
      <c r="F4" s="60">
        <v>21</v>
      </c>
      <c r="H4" s="3">
        <v>399</v>
      </c>
    </row>
    <row r="5" spans="1:8" ht="18" customHeight="1">
      <c r="A5" s="56" t="s">
        <v>15</v>
      </c>
      <c r="B5" s="57">
        <v>195</v>
      </c>
      <c r="C5" s="58">
        <f>ROUND($D$7*B5/$B$7,0)</f>
        <v>110</v>
      </c>
      <c r="D5" s="59">
        <f>F5+H5</f>
        <v>121</v>
      </c>
      <c r="E5" s="58">
        <f>ROUND($F$7*B5/$B$7,1)</f>
        <v>8.7</v>
      </c>
      <c r="F5" s="60">
        <v>17</v>
      </c>
      <c r="H5" s="3">
        <v>104</v>
      </c>
    </row>
    <row r="6" spans="1:8" ht="18" customHeight="1" thickBot="1">
      <c r="A6" s="61" t="s">
        <v>16</v>
      </c>
      <c r="B6" s="46">
        <v>306</v>
      </c>
      <c r="C6" s="50">
        <f>ROUND($D$7*B6/$B$7,0)</f>
        <v>173</v>
      </c>
      <c r="D6" s="48">
        <f>F6+H6</f>
        <v>161</v>
      </c>
      <c r="E6" s="50">
        <f>ROUND($F$7*B6/$B$7,1)</f>
        <v>13.6</v>
      </c>
      <c r="F6" s="42">
        <v>23</v>
      </c>
      <c r="H6" s="3">
        <v>138</v>
      </c>
    </row>
    <row r="7" spans="1:8" ht="18" customHeight="1" thickBot="1">
      <c r="A7" s="43" t="s">
        <v>17</v>
      </c>
      <c r="B7" s="47">
        <f>SUM(B3:B6)</f>
        <v>3217</v>
      </c>
      <c r="C7" s="39">
        <f>SUM(C3:C6)</f>
        <v>1814</v>
      </c>
      <c r="D7" s="38">
        <f>F7+H7</f>
        <v>1814</v>
      </c>
      <c r="E7" s="39">
        <f>SUM(E3:E6)</f>
        <v>143</v>
      </c>
      <c r="F7" s="40">
        <f>SUM(F3:F6)</f>
        <v>143</v>
      </c>
      <c r="H7" s="3">
        <f>SUM(H3:H6)</f>
        <v>1671</v>
      </c>
    </row>
    <row r="8" ht="16.5" thickTop="1"/>
  </sheetData>
  <mergeCells count="2">
    <mergeCell ref="C1:D1"/>
    <mergeCell ref="E1:F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6"/>
  <sheetViews>
    <sheetView showGridLines="0" workbookViewId="0" topLeftCell="A1">
      <selection activeCell="B14" sqref="B14"/>
    </sheetView>
  </sheetViews>
  <sheetFormatPr defaultColWidth="9.140625" defaultRowHeight="12.75"/>
  <cols>
    <col min="1" max="1" width="11.00390625" style="9" customWidth="1"/>
    <col min="2" max="2" width="41.421875" style="62" bestFit="1" customWidth="1"/>
    <col min="3" max="4" width="9.140625" style="9" customWidth="1"/>
    <col min="5" max="16384" width="9.140625" style="3" customWidth="1"/>
  </cols>
  <sheetData>
    <row r="1" spans="1:6" ht="20.25" customHeight="1" thickTop="1">
      <c r="A1" s="27"/>
      <c r="B1" s="69"/>
      <c r="C1" s="220" t="s">
        <v>10</v>
      </c>
      <c r="D1" s="221"/>
      <c r="E1" s="220" t="s">
        <v>11</v>
      </c>
      <c r="F1" s="222"/>
    </row>
    <row r="2" spans="1:6" ht="21" customHeight="1" thickBot="1">
      <c r="A2" s="68" t="s">
        <v>18</v>
      </c>
      <c r="B2" s="70" t="s">
        <v>19</v>
      </c>
      <c r="C2" s="75" t="s">
        <v>20</v>
      </c>
      <c r="D2" s="76" t="s">
        <v>21</v>
      </c>
      <c r="E2" s="75" t="s">
        <v>20</v>
      </c>
      <c r="F2" s="77" t="s">
        <v>21</v>
      </c>
    </row>
    <row r="3" spans="1:6" ht="21" customHeight="1" thickTop="1">
      <c r="A3" s="10">
        <v>26</v>
      </c>
      <c r="B3" s="71" t="s">
        <v>27</v>
      </c>
      <c r="C3" s="63">
        <v>1</v>
      </c>
      <c r="D3" s="73">
        <f>100*C3/$C$11</f>
        <v>0.05512679162072767</v>
      </c>
      <c r="E3" s="63">
        <v>0</v>
      </c>
      <c r="F3" s="65">
        <f>100*E3/$E$11</f>
        <v>0</v>
      </c>
    </row>
    <row r="4" spans="1:6" ht="21" customHeight="1">
      <c r="A4" s="10">
        <v>28</v>
      </c>
      <c r="B4" s="71" t="s">
        <v>28</v>
      </c>
      <c r="C4" s="63">
        <v>1</v>
      </c>
      <c r="D4" s="73">
        <f aca="true" t="shared" si="0" ref="D4:D10">100*C4/$C$11</f>
        <v>0.05512679162072767</v>
      </c>
      <c r="E4" s="63">
        <v>0</v>
      </c>
      <c r="F4" s="65">
        <f aca="true" t="shared" si="1" ref="F4:F10">100*E4/$E$11</f>
        <v>0</v>
      </c>
    </row>
    <row r="5" spans="1:6" ht="18" customHeight="1">
      <c r="A5" s="10">
        <v>33</v>
      </c>
      <c r="B5" s="71" t="s">
        <v>22</v>
      </c>
      <c r="C5" s="63">
        <v>91</v>
      </c>
      <c r="D5" s="73">
        <f t="shared" si="0"/>
        <v>5.016538037486218</v>
      </c>
      <c r="E5" s="63">
        <v>7</v>
      </c>
      <c r="F5" s="65">
        <f t="shared" si="1"/>
        <v>4.895104895104895</v>
      </c>
    </row>
    <row r="6" spans="1:6" ht="18" customHeight="1">
      <c r="A6" s="10">
        <v>34</v>
      </c>
      <c r="B6" s="71" t="s">
        <v>23</v>
      </c>
      <c r="C6" s="63">
        <v>495</v>
      </c>
      <c r="D6" s="73">
        <f t="shared" si="0"/>
        <v>27.2877618522602</v>
      </c>
      <c r="E6" s="63">
        <v>67</v>
      </c>
      <c r="F6" s="65">
        <f t="shared" si="1"/>
        <v>46.85314685314685</v>
      </c>
    </row>
    <row r="7" spans="1:6" ht="18" customHeight="1">
      <c r="A7" s="10">
        <v>35</v>
      </c>
      <c r="B7" s="71" t="s">
        <v>24</v>
      </c>
      <c r="C7" s="63">
        <v>793</v>
      </c>
      <c r="D7" s="73">
        <f t="shared" si="0"/>
        <v>43.715545755237045</v>
      </c>
      <c r="E7" s="63">
        <v>51</v>
      </c>
      <c r="F7" s="65">
        <f t="shared" si="1"/>
        <v>35.66433566433567</v>
      </c>
    </row>
    <row r="8" spans="1:6" ht="18" customHeight="1">
      <c r="A8" s="10">
        <v>36</v>
      </c>
      <c r="B8" s="71" t="s">
        <v>25</v>
      </c>
      <c r="C8" s="63">
        <v>211</v>
      </c>
      <c r="D8" s="73">
        <f t="shared" si="0"/>
        <v>11.631753031973538</v>
      </c>
      <c r="E8" s="63">
        <v>7</v>
      </c>
      <c r="F8" s="65">
        <f t="shared" si="1"/>
        <v>4.895104895104895</v>
      </c>
    </row>
    <row r="9" spans="1:6" ht="18" customHeight="1">
      <c r="A9" s="10">
        <v>37</v>
      </c>
      <c r="B9" s="71" t="s">
        <v>26</v>
      </c>
      <c r="C9" s="63">
        <v>165</v>
      </c>
      <c r="D9" s="73">
        <f t="shared" si="0"/>
        <v>9.095920617420067</v>
      </c>
      <c r="E9" s="63">
        <v>11</v>
      </c>
      <c r="F9" s="65">
        <f t="shared" si="1"/>
        <v>7.6923076923076925</v>
      </c>
    </row>
    <row r="10" spans="1:6" ht="18" customHeight="1" thickBot="1">
      <c r="A10" s="14">
        <v>38</v>
      </c>
      <c r="B10" s="72" t="s">
        <v>29</v>
      </c>
      <c r="C10" s="64">
        <v>57</v>
      </c>
      <c r="D10" s="74">
        <f t="shared" si="0"/>
        <v>3.1422271223814775</v>
      </c>
      <c r="E10" s="64">
        <v>0</v>
      </c>
      <c r="F10" s="66">
        <f t="shared" si="1"/>
        <v>0</v>
      </c>
    </row>
    <row r="11" spans="1:6" ht="18" customHeight="1" thickBot="1">
      <c r="A11" s="37" t="s">
        <v>7</v>
      </c>
      <c r="B11" s="78"/>
      <c r="C11" s="79">
        <f>SUM(C3:C10)</f>
        <v>1814</v>
      </c>
      <c r="D11" s="67">
        <f>SUM(D3:D10)</f>
        <v>100</v>
      </c>
      <c r="E11" s="79">
        <f>SUM(E3:E10)</f>
        <v>143</v>
      </c>
      <c r="F11" s="67">
        <f>SUM(F3:F10)</f>
        <v>100</v>
      </c>
    </row>
    <row r="12" ht="16.5" thickTop="1"/>
    <row r="16" ht="15.75">
      <c r="E16" s="62"/>
    </row>
  </sheetData>
  <mergeCells count="2">
    <mergeCell ref="C1:D1"/>
    <mergeCell ref="E1:F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4"/>
  <sheetViews>
    <sheetView workbookViewId="0" topLeftCell="A1">
      <selection activeCell="A1" sqref="A1:IV1"/>
    </sheetView>
  </sheetViews>
  <sheetFormatPr defaultColWidth="9.140625" defaultRowHeight="12.75"/>
  <cols>
    <col min="1" max="1" width="9.140625" style="80" customWidth="1"/>
    <col min="2" max="2" width="19.57421875" style="80" customWidth="1"/>
    <col min="3" max="8" width="7.7109375" style="80" customWidth="1"/>
    <col min="9" max="9" width="6.00390625" style="80" customWidth="1"/>
    <col min="10" max="16384" width="9.140625" style="80" customWidth="1"/>
  </cols>
  <sheetData>
    <row r="1" spans="1:9" ht="17.25" customHeight="1" thickTop="1">
      <c r="A1" s="86"/>
      <c r="B1" s="89"/>
      <c r="C1" s="223" t="s">
        <v>62</v>
      </c>
      <c r="D1" s="224"/>
      <c r="E1" s="224"/>
      <c r="F1" s="224"/>
      <c r="G1" s="224"/>
      <c r="H1" s="225"/>
      <c r="I1" s="83"/>
    </row>
    <row r="2" spans="1:9" s="81" customFormat="1" ht="18" customHeight="1" thickBot="1">
      <c r="A2" s="87" t="s">
        <v>60</v>
      </c>
      <c r="B2" s="90" t="s">
        <v>61</v>
      </c>
      <c r="C2" s="97" t="s">
        <v>30</v>
      </c>
      <c r="D2" s="97" t="s">
        <v>31</v>
      </c>
      <c r="E2" s="97" t="s">
        <v>32</v>
      </c>
      <c r="F2" s="97" t="s">
        <v>33</v>
      </c>
      <c r="G2" s="97" t="s">
        <v>34</v>
      </c>
      <c r="H2" s="91" t="s">
        <v>35</v>
      </c>
      <c r="I2" s="85" t="s">
        <v>36</v>
      </c>
    </row>
    <row r="3" spans="1:9" s="81" customFormat="1" ht="18" customHeight="1" thickTop="1">
      <c r="A3" s="93" t="s">
        <v>49</v>
      </c>
      <c r="B3" s="94" t="s">
        <v>37</v>
      </c>
      <c r="C3" s="98">
        <v>1</v>
      </c>
      <c r="D3" s="98">
        <v>1</v>
      </c>
      <c r="E3" s="98" t="s">
        <v>38</v>
      </c>
      <c r="F3" s="98" t="s">
        <v>38</v>
      </c>
      <c r="G3" s="98" t="s">
        <v>38</v>
      </c>
      <c r="H3" s="95" t="s">
        <v>38</v>
      </c>
      <c r="I3" s="96">
        <f aca="true" t="shared" si="0" ref="I3:I13">SUM(C3:H3)</f>
        <v>2</v>
      </c>
    </row>
    <row r="4" spans="1:9" s="81" customFormat="1" ht="18" customHeight="1">
      <c r="A4" s="93" t="s">
        <v>50</v>
      </c>
      <c r="B4" s="94" t="s">
        <v>39</v>
      </c>
      <c r="C4" s="98">
        <v>2</v>
      </c>
      <c r="D4" s="98" t="s">
        <v>38</v>
      </c>
      <c r="E4" s="98" t="s">
        <v>38</v>
      </c>
      <c r="F4" s="98" t="s">
        <v>38</v>
      </c>
      <c r="G4" s="98" t="s">
        <v>38</v>
      </c>
      <c r="H4" s="95" t="s">
        <v>38</v>
      </c>
      <c r="I4" s="96">
        <f t="shared" si="0"/>
        <v>2</v>
      </c>
    </row>
    <row r="5" spans="1:9" s="82" customFormat="1" ht="18" customHeight="1">
      <c r="A5" s="93" t="s">
        <v>51</v>
      </c>
      <c r="B5" s="94" t="s">
        <v>40</v>
      </c>
      <c r="C5" s="98">
        <v>9</v>
      </c>
      <c r="D5" s="98">
        <v>10</v>
      </c>
      <c r="E5" s="98">
        <v>4</v>
      </c>
      <c r="F5" s="98">
        <v>3</v>
      </c>
      <c r="G5" s="98" t="s">
        <v>38</v>
      </c>
      <c r="H5" s="95">
        <v>1</v>
      </c>
      <c r="I5" s="96">
        <f t="shared" si="0"/>
        <v>27</v>
      </c>
    </row>
    <row r="6" spans="1:9" s="82" customFormat="1" ht="18" customHeight="1">
      <c r="A6" s="93" t="s">
        <v>52</v>
      </c>
      <c r="B6" s="94" t="s">
        <v>41</v>
      </c>
      <c r="C6" s="98">
        <v>30</v>
      </c>
      <c r="D6" s="98">
        <v>31</v>
      </c>
      <c r="E6" s="98">
        <v>11</v>
      </c>
      <c r="F6" s="98">
        <v>4</v>
      </c>
      <c r="G6" s="98">
        <v>2</v>
      </c>
      <c r="H6" s="95">
        <v>2</v>
      </c>
      <c r="I6" s="96">
        <f t="shared" si="0"/>
        <v>80</v>
      </c>
    </row>
    <row r="7" spans="1:9" s="82" customFormat="1" ht="18" customHeight="1">
      <c r="A7" s="93" t="s">
        <v>53</v>
      </c>
      <c r="B7" s="94" t="s">
        <v>42</v>
      </c>
      <c r="C7" s="98">
        <v>18</v>
      </c>
      <c r="D7" s="98">
        <v>7</v>
      </c>
      <c r="E7" s="98">
        <v>24</v>
      </c>
      <c r="F7" s="98">
        <v>2</v>
      </c>
      <c r="G7" s="98">
        <v>3</v>
      </c>
      <c r="H7" s="95">
        <v>3</v>
      </c>
      <c r="I7" s="96">
        <f t="shared" si="0"/>
        <v>57</v>
      </c>
    </row>
    <row r="8" spans="1:9" s="81" customFormat="1" ht="18" customHeight="1">
      <c r="A8" s="93" t="s">
        <v>54</v>
      </c>
      <c r="B8" s="94" t="s">
        <v>43</v>
      </c>
      <c r="C8" s="98">
        <v>1</v>
      </c>
      <c r="D8" s="98" t="s">
        <v>38</v>
      </c>
      <c r="E8" s="98" t="s">
        <v>38</v>
      </c>
      <c r="F8" s="98" t="s">
        <v>38</v>
      </c>
      <c r="G8" s="98">
        <v>1</v>
      </c>
      <c r="H8" s="95" t="s">
        <v>38</v>
      </c>
      <c r="I8" s="96">
        <f t="shared" si="0"/>
        <v>2</v>
      </c>
    </row>
    <row r="9" spans="1:9" s="82" customFormat="1" ht="18" customHeight="1">
      <c r="A9" s="93" t="s">
        <v>55</v>
      </c>
      <c r="B9" s="94" t="s">
        <v>44</v>
      </c>
      <c r="C9" s="98">
        <v>6</v>
      </c>
      <c r="D9" s="98">
        <v>2</v>
      </c>
      <c r="E9" s="98">
        <v>3</v>
      </c>
      <c r="F9" s="98">
        <v>1</v>
      </c>
      <c r="G9" s="98">
        <v>2</v>
      </c>
      <c r="H9" s="95">
        <v>1</v>
      </c>
      <c r="I9" s="96">
        <f t="shared" si="0"/>
        <v>15</v>
      </c>
    </row>
    <row r="10" spans="1:9" s="81" customFormat="1" ht="18" customHeight="1">
      <c r="A10" s="93" t="s">
        <v>56</v>
      </c>
      <c r="B10" s="94" t="s">
        <v>45</v>
      </c>
      <c r="C10" s="98" t="s">
        <v>38</v>
      </c>
      <c r="D10" s="98" t="s">
        <v>38</v>
      </c>
      <c r="E10" s="98">
        <v>1</v>
      </c>
      <c r="F10" s="98" t="s">
        <v>38</v>
      </c>
      <c r="G10" s="98" t="s">
        <v>38</v>
      </c>
      <c r="H10" s="95">
        <v>1</v>
      </c>
      <c r="I10" s="96">
        <f t="shared" si="0"/>
        <v>2</v>
      </c>
    </row>
    <row r="11" spans="1:9" s="81" customFormat="1" ht="18" customHeight="1">
      <c r="A11" s="93" t="s">
        <v>57</v>
      </c>
      <c r="B11" s="94" t="s">
        <v>46</v>
      </c>
      <c r="C11" s="98">
        <v>12</v>
      </c>
      <c r="D11" s="98">
        <v>3</v>
      </c>
      <c r="E11" s="98">
        <v>5</v>
      </c>
      <c r="F11" s="98">
        <v>1</v>
      </c>
      <c r="G11" s="98">
        <v>1</v>
      </c>
      <c r="H11" s="95">
        <v>1</v>
      </c>
      <c r="I11" s="96">
        <f t="shared" si="0"/>
        <v>23</v>
      </c>
    </row>
    <row r="12" spans="1:9" s="81" customFormat="1" ht="18" customHeight="1">
      <c r="A12" s="93" t="s">
        <v>58</v>
      </c>
      <c r="B12" s="94" t="s">
        <v>47</v>
      </c>
      <c r="C12" s="98">
        <v>5</v>
      </c>
      <c r="D12" s="98" t="s">
        <v>38</v>
      </c>
      <c r="E12" s="98">
        <v>1</v>
      </c>
      <c r="F12" s="98">
        <v>1</v>
      </c>
      <c r="G12" s="98" t="s">
        <v>38</v>
      </c>
      <c r="H12" s="95" t="s">
        <v>38</v>
      </c>
      <c r="I12" s="96">
        <f t="shared" si="0"/>
        <v>7</v>
      </c>
    </row>
    <row r="13" spans="1:9" s="82" customFormat="1" ht="18" customHeight="1" thickBot="1">
      <c r="A13" s="100" t="s">
        <v>59</v>
      </c>
      <c r="B13" s="101" t="s">
        <v>48</v>
      </c>
      <c r="C13" s="102">
        <v>18</v>
      </c>
      <c r="D13" s="102">
        <v>13</v>
      </c>
      <c r="E13" s="102">
        <v>13</v>
      </c>
      <c r="F13" s="102" t="s">
        <v>38</v>
      </c>
      <c r="G13" s="102">
        <v>2</v>
      </c>
      <c r="H13" s="103">
        <v>2</v>
      </c>
      <c r="I13" s="104">
        <f t="shared" si="0"/>
        <v>48</v>
      </c>
    </row>
    <row r="14" spans="1:9" s="81" customFormat="1" ht="18" customHeight="1" thickBot="1">
      <c r="A14" s="88" t="s">
        <v>17</v>
      </c>
      <c r="B14" s="105"/>
      <c r="C14" s="99">
        <f aca="true" t="shared" si="1" ref="C14:I14">SUM(C3:C13)</f>
        <v>102</v>
      </c>
      <c r="D14" s="99">
        <f t="shared" si="1"/>
        <v>67</v>
      </c>
      <c r="E14" s="99">
        <f t="shared" si="1"/>
        <v>62</v>
      </c>
      <c r="F14" s="99">
        <f t="shared" si="1"/>
        <v>12</v>
      </c>
      <c r="G14" s="99">
        <f t="shared" si="1"/>
        <v>11</v>
      </c>
      <c r="H14" s="92">
        <f t="shared" si="1"/>
        <v>11</v>
      </c>
      <c r="I14" s="84">
        <f t="shared" si="1"/>
        <v>265</v>
      </c>
    </row>
    <row r="15" ht="13.5" thickTop="1"/>
  </sheetData>
  <mergeCells count="1">
    <mergeCell ref="C1:H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14"/>
  <sheetViews>
    <sheetView workbookViewId="0" topLeftCell="A1">
      <selection activeCell="A1" sqref="A1:D13"/>
    </sheetView>
  </sheetViews>
  <sheetFormatPr defaultColWidth="9.140625" defaultRowHeight="12.75"/>
  <cols>
    <col min="1" max="1" width="19.7109375" style="3" customWidth="1"/>
    <col min="2" max="4" width="11.7109375" style="3" customWidth="1"/>
    <col min="5" max="16384" width="9.140625" style="3" customWidth="1"/>
  </cols>
  <sheetData>
    <row r="1" spans="1:4" ht="21" customHeight="1" thickTop="1">
      <c r="A1" s="107"/>
      <c r="B1" s="109"/>
      <c r="C1" s="114" t="s">
        <v>66</v>
      </c>
      <c r="D1" s="115"/>
    </row>
    <row r="2" spans="1:4" ht="32.25" thickBot="1">
      <c r="A2" s="108" t="s">
        <v>63</v>
      </c>
      <c r="B2" s="110" t="s">
        <v>64</v>
      </c>
      <c r="C2" s="112" t="s">
        <v>70</v>
      </c>
      <c r="D2" s="77" t="s">
        <v>65</v>
      </c>
    </row>
    <row r="3" spans="1:4" ht="19.5" customHeight="1" thickTop="1">
      <c r="A3" s="116" t="s">
        <v>37</v>
      </c>
      <c r="B3" s="117">
        <v>4.52675519968753</v>
      </c>
      <c r="C3" s="118">
        <v>2</v>
      </c>
      <c r="D3" s="119">
        <v>9.539368545778052</v>
      </c>
    </row>
    <row r="4" spans="1:4" ht="19.5" customHeight="1">
      <c r="A4" s="116" t="s">
        <v>39</v>
      </c>
      <c r="B4" s="117">
        <v>3.2448979591836733</v>
      </c>
      <c r="C4" s="118">
        <v>2</v>
      </c>
      <c r="D4" s="119">
        <v>6.02686767482064</v>
      </c>
    </row>
    <row r="5" spans="1:4" ht="19.5" customHeight="1">
      <c r="A5" s="116" t="s">
        <v>40</v>
      </c>
      <c r="B5" s="117">
        <v>118.47497967329078</v>
      </c>
      <c r="C5" s="118">
        <v>63.019252253007416</v>
      </c>
      <c r="D5" s="119">
        <v>173.93070709357414</v>
      </c>
    </row>
    <row r="6" spans="1:4" ht="19.5" customHeight="1">
      <c r="A6" s="116" t="s">
        <v>41</v>
      </c>
      <c r="B6" s="117">
        <v>304.692153317772</v>
      </c>
      <c r="C6" s="118">
        <v>225.00710303383272</v>
      </c>
      <c r="D6" s="119">
        <v>384.3772036017113</v>
      </c>
    </row>
    <row r="7" spans="1:4" ht="19.5" customHeight="1">
      <c r="A7" s="116" t="s">
        <v>42</v>
      </c>
      <c r="B7" s="117">
        <v>293.8013638972456</v>
      </c>
      <c r="C7" s="118">
        <v>210.15509971389332</v>
      </c>
      <c r="D7" s="119">
        <v>377.4476280805979</v>
      </c>
    </row>
    <row r="8" spans="1:4" ht="19.5" customHeight="1">
      <c r="A8" s="116" t="s">
        <v>43</v>
      </c>
      <c r="B8" s="117">
        <v>13.576994434137292</v>
      </c>
      <c r="C8" s="118">
        <v>2</v>
      </c>
      <c r="D8" s="119">
        <v>36.09282262250879</v>
      </c>
    </row>
    <row r="9" spans="1:4" ht="19.5" customHeight="1">
      <c r="A9" s="116" t="s">
        <v>44</v>
      </c>
      <c r="B9" s="117">
        <v>78.81419865823274</v>
      </c>
      <c r="C9" s="118">
        <v>30.620958684639774</v>
      </c>
      <c r="D9" s="119">
        <v>127.0074386318257</v>
      </c>
    </row>
    <row r="10" spans="1:4" ht="19.5" customHeight="1">
      <c r="A10" s="116" t="s">
        <v>45</v>
      </c>
      <c r="B10" s="117">
        <v>11.171105527638192</v>
      </c>
      <c r="C10" s="118">
        <v>2</v>
      </c>
      <c r="D10" s="119">
        <v>25.715468636765564</v>
      </c>
    </row>
    <row r="11" spans="1:4" ht="19.5" customHeight="1">
      <c r="A11" s="116" t="s">
        <v>46</v>
      </c>
      <c r="B11" s="117">
        <v>93.44086435661038</v>
      </c>
      <c r="C11" s="118">
        <v>46.70990177173844</v>
      </c>
      <c r="D11" s="119">
        <v>140.17182694148232</v>
      </c>
    </row>
    <row r="12" spans="1:4" ht="19.5" customHeight="1">
      <c r="A12" s="116" t="s">
        <v>47</v>
      </c>
      <c r="B12" s="117">
        <v>29.331835274082223</v>
      </c>
      <c r="C12" s="118">
        <v>7</v>
      </c>
      <c r="D12" s="119">
        <v>59.40323350212927</v>
      </c>
    </row>
    <row r="13" spans="1:4" ht="19.5" customHeight="1" thickBot="1">
      <c r="A13" s="43" t="s">
        <v>48</v>
      </c>
      <c r="B13" s="111">
        <v>189.89352526228447</v>
      </c>
      <c r="C13" s="113">
        <v>131.0015381075785</v>
      </c>
      <c r="D13" s="106">
        <v>248.78551241699043</v>
      </c>
    </row>
    <row r="14" ht="24.75" customHeight="1" thickTop="1">
      <c r="A14" s="132"/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13"/>
  <sheetViews>
    <sheetView workbookViewId="0" topLeftCell="A1">
      <selection activeCell="A1" sqref="A1:A12"/>
    </sheetView>
  </sheetViews>
  <sheetFormatPr defaultColWidth="9.140625" defaultRowHeight="12.75"/>
  <cols>
    <col min="1" max="1" width="19.7109375" style="3" customWidth="1"/>
    <col min="2" max="2" width="14.00390625" style="3" customWidth="1"/>
    <col min="3" max="3" width="16.28125" style="3" customWidth="1"/>
    <col min="4" max="16384" width="9.140625" style="3" customWidth="1"/>
  </cols>
  <sheetData>
    <row r="1" spans="1:3" ht="64.5" thickBot="1" thickTop="1">
      <c r="A1" s="121" t="s">
        <v>63</v>
      </c>
      <c r="B1" s="125" t="s">
        <v>68</v>
      </c>
      <c r="C1" s="120" t="s">
        <v>69</v>
      </c>
    </row>
    <row r="2" spans="1:3" ht="19.5" customHeight="1" thickTop="1">
      <c r="A2" s="122" t="s">
        <v>37</v>
      </c>
      <c r="B2" s="126">
        <v>11100</v>
      </c>
      <c r="C2" s="129">
        <v>3345</v>
      </c>
    </row>
    <row r="3" spans="1:3" ht="19.5" customHeight="1">
      <c r="A3" s="122" t="s">
        <v>39</v>
      </c>
      <c r="B3" s="126">
        <v>8520</v>
      </c>
      <c r="C3" s="129">
        <v>2625</v>
      </c>
    </row>
    <row r="4" spans="1:3" ht="19.5" customHeight="1">
      <c r="A4" s="122" t="s">
        <v>40</v>
      </c>
      <c r="B4" s="126">
        <v>402670</v>
      </c>
      <c r="C4" s="129">
        <v>5699.807692307692</v>
      </c>
    </row>
    <row r="5" spans="1:3" ht="19.5" customHeight="1">
      <c r="A5" s="122" t="s">
        <v>41</v>
      </c>
      <c r="B5" s="126">
        <v>407790</v>
      </c>
      <c r="C5" s="129">
        <v>2332.1348684210525</v>
      </c>
    </row>
    <row r="6" spans="1:3" ht="19.5" customHeight="1">
      <c r="A6" s="122" t="s">
        <v>42</v>
      </c>
      <c r="B6" s="126">
        <v>183040</v>
      </c>
      <c r="C6" s="129">
        <v>468.401818188754</v>
      </c>
    </row>
    <row r="7" spans="1:3" ht="19.5" customHeight="1">
      <c r="A7" s="122" t="s">
        <v>43</v>
      </c>
      <c r="B7" s="126">
        <v>1200</v>
      </c>
      <c r="C7" s="129">
        <v>100</v>
      </c>
    </row>
    <row r="8" spans="1:3" ht="19.5" customHeight="1">
      <c r="A8" s="122" t="s">
        <v>44</v>
      </c>
      <c r="B8" s="126">
        <v>6200</v>
      </c>
      <c r="C8" s="129">
        <v>161.46153846153845</v>
      </c>
    </row>
    <row r="9" spans="1:3" ht="19.5" customHeight="1">
      <c r="A9" s="122" t="s">
        <v>45</v>
      </c>
      <c r="B9" s="126">
        <v>3420</v>
      </c>
      <c r="C9" s="129">
        <v>265</v>
      </c>
    </row>
    <row r="10" spans="1:3" ht="19.5" customHeight="1">
      <c r="A10" s="122" t="s">
        <v>46</v>
      </c>
      <c r="B10" s="126">
        <v>121660</v>
      </c>
      <c r="C10" s="129">
        <v>9331.34375</v>
      </c>
    </row>
    <row r="11" spans="1:3" ht="19.5" customHeight="1">
      <c r="A11" s="122" t="s">
        <v>47</v>
      </c>
      <c r="B11" s="126">
        <v>35540</v>
      </c>
      <c r="C11" s="129">
        <v>2098.5714285714284</v>
      </c>
    </row>
    <row r="12" spans="1:3" ht="19.5" customHeight="1" thickBot="1">
      <c r="A12" s="123" t="s">
        <v>48</v>
      </c>
      <c r="B12" s="127">
        <v>319560</v>
      </c>
      <c r="C12" s="130">
        <v>3190.695652173913</v>
      </c>
    </row>
    <row r="13" spans="1:3" ht="19.5" customHeight="1" thickBot="1">
      <c r="A13" s="124" t="s">
        <v>67</v>
      </c>
      <c r="B13" s="128">
        <f>SUM(B2:B12)</f>
        <v>1500700</v>
      </c>
      <c r="C13" s="131"/>
    </row>
    <row r="14" ht="16.5" thickTop="1"/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15"/>
  <sheetViews>
    <sheetView workbookViewId="0" topLeftCell="A1">
      <selection activeCell="A1" sqref="A1:H15"/>
    </sheetView>
  </sheetViews>
  <sheetFormatPr defaultColWidth="9.140625" defaultRowHeight="12.75"/>
  <cols>
    <col min="1" max="1" width="16.140625" style="80" bestFit="1" customWidth="1"/>
    <col min="2" max="16384" width="9.140625" style="80" customWidth="1"/>
  </cols>
  <sheetData>
    <row r="1" spans="1:8" ht="20.25" customHeight="1" thickTop="1">
      <c r="A1" s="86"/>
      <c r="B1" s="223" t="s">
        <v>139</v>
      </c>
      <c r="C1" s="224"/>
      <c r="D1" s="224"/>
      <c r="E1" s="224"/>
      <c r="F1" s="224"/>
      <c r="G1" s="224"/>
      <c r="H1" s="226"/>
    </row>
    <row r="2" spans="1:8" ht="26.25" thickBot="1">
      <c r="A2" s="87" t="s">
        <v>63</v>
      </c>
      <c r="B2" s="137" t="s">
        <v>71</v>
      </c>
      <c r="C2" s="138" t="s">
        <v>72</v>
      </c>
      <c r="D2" s="138" t="s">
        <v>73</v>
      </c>
      <c r="E2" s="137" t="s">
        <v>74</v>
      </c>
      <c r="F2" s="137" t="s">
        <v>75</v>
      </c>
      <c r="G2" s="138" t="s">
        <v>76</v>
      </c>
      <c r="H2" s="85" t="s">
        <v>140</v>
      </c>
    </row>
    <row r="3" spans="1:8" ht="18" customHeight="1" thickTop="1">
      <c r="A3" s="93" t="s">
        <v>37</v>
      </c>
      <c r="B3" s="135">
        <v>1</v>
      </c>
      <c r="C3" s="135">
        <v>0</v>
      </c>
      <c r="D3" s="135">
        <v>0</v>
      </c>
      <c r="E3" s="135">
        <v>95.1</v>
      </c>
      <c r="F3" s="135">
        <v>3.9</v>
      </c>
      <c r="G3" s="135">
        <v>0</v>
      </c>
      <c r="H3" s="136">
        <v>0</v>
      </c>
    </row>
    <row r="4" spans="1:8" ht="18" customHeight="1">
      <c r="A4" s="93" t="s">
        <v>39</v>
      </c>
      <c r="B4" s="135">
        <v>1</v>
      </c>
      <c r="C4" s="135">
        <v>0</v>
      </c>
      <c r="D4" s="135">
        <v>0</v>
      </c>
      <c r="E4" s="135">
        <v>94.1</v>
      </c>
      <c r="F4" s="135">
        <v>4.9</v>
      </c>
      <c r="G4" s="135">
        <v>0</v>
      </c>
      <c r="H4" s="136">
        <v>0</v>
      </c>
    </row>
    <row r="5" spans="1:8" ht="18" customHeight="1">
      <c r="A5" s="93" t="s">
        <v>40</v>
      </c>
      <c r="B5" s="135">
        <v>2.4</v>
      </c>
      <c r="C5" s="135">
        <v>0</v>
      </c>
      <c r="D5" s="135">
        <v>0.4</v>
      </c>
      <c r="E5" s="135">
        <v>93.4</v>
      </c>
      <c r="F5" s="135">
        <v>3.7</v>
      </c>
      <c r="G5" s="135">
        <v>0</v>
      </c>
      <c r="H5" s="136">
        <v>0.1</v>
      </c>
    </row>
    <row r="6" spans="1:8" ht="18" customHeight="1">
      <c r="A6" s="93" t="s">
        <v>41</v>
      </c>
      <c r="B6" s="135">
        <v>1.2</v>
      </c>
      <c r="C6" s="135">
        <v>0</v>
      </c>
      <c r="D6" s="135">
        <v>0.3</v>
      </c>
      <c r="E6" s="135">
        <v>96.4</v>
      </c>
      <c r="F6" s="135">
        <v>1.7</v>
      </c>
      <c r="G6" s="135">
        <v>0</v>
      </c>
      <c r="H6" s="136">
        <v>0.4</v>
      </c>
    </row>
    <row r="7" spans="1:8" ht="18" customHeight="1">
      <c r="A7" s="93" t="s">
        <v>42</v>
      </c>
      <c r="B7" s="135">
        <v>23.2</v>
      </c>
      <c r="C7" s="135">
        <v>0.2</v>
      </c>
      <c r="D7" s="135">
        <v>6</v>
      </c>
      <c r="E7" s="135">
        <v>38.7</v>
      </c>
      <c r="F7" s="135">
        <v>30.5</v>
      </c>
      <c r="G7" s="135">
        <v>0</v>
      </c>
      <c r="H7" s="136">
        <v>1.5</v>
      </c>
    </row>
    <row r="8" spans="1:8" ht="18" customHeight="1">
      <c r="A8" s="93" t="s">
        <v>43</v>
      </c>
      <c r="B8" s="135">
        <v>55.5</v>
      </c>
      <c r="C8" s="135">
        <v>0.9</v>
      </c>
      <c r="D8" s="135">
        <v>18.5</v>
      </c>
      <c r="E8" s="135">
        <v>0.9</v>
      </c>
      <c r="F8" s="135">
        <v>23.3</v>
      </c>
      <c r="G8" s="135">
        <v>0</v>
      </c>
      <c r="H8" s="136">
        <v>0.9</v>
      </c>
    </row>
    <row r="9" spans="1:8" ht="18" customHeight="1">
      <c r="A9" s="93" t="s">
        <v>44</v>
      </c>
      <c r="B9" s="135">
        <v>5.7</v>
      </c>
      <c r="C9" s="135">
        <v>0.2</v>
      </c>
      <c r="D9" s="135">
        <v>1.8</v>
      </c>
      <c r="E9" s="135">
        <v>35.6</v>
      </c>
      <c r="F9" s="135">
        <v>56.6</v>
      </c>
      <c r="G9" s="135">
        <v>0</v>
      </c>
      <c r="H9" s="136">
        <v>0.1</v>
      </c>
    </row>
    <row r="10" spans="1:8" ht="18" customHeight="1">
      <c r="A10" s="93" t="s">
        <v>45</v>
      </c>
      <c r="B10" s="135">
        <v>0</v>
      </c>
      <c r="C10" s="135">
        <v>23.1</v>
      </c>
      <c r="D10" s="135">
        <v>43.4</v>
      </c>
      <c r="E10" s="135">
        <v>0.9</v>
      </c>
      <c r="F10" s="135">
        <v>0</v>
      </c>
      <c r="G10" s="135">
        <v>0.9</v>
      </c>
      <c r="H10" s="136">
        <v>0</v>
      </c>
    </row>
    <row r="11" spans="1:8" ht="18" customHeight="1">
      <c r="A11" s="93" t="s">
        <v>46</v>
      </c>
      <c r="B11" s="135">
        <v>0.2</v>
      </c>
      <c r="C11" s="135">
        <v>0</v>
      </c>
      <c r="D11" s="135">
        <v>0</v>
      </c>
      <c r="E11" s="135">
        <v>96.7</v>
      </c>
      <c r="F11" s="135">
        <v>3.1</v>
      </c>
      <c r="G11" s="135">
        <v>0</v>
      </c>
      <c r="H11" s="136">
        <v>0</v>
      </c>
    </row>
    <row r="12" spans="1:8" ht="18" customHeight="1">
      <c r="A12" s="93" t="s">
        <v>47</v>
      </c>
      <c r="B12" s="135">
        <v>0.2</v>
      </c>
      <c r="C12" s="135">
        <v>0</v>
      </c>
      <c r="D12" s="135">
        <v>0</v>
      </c>
      <c r="E12" s="135">
        <v>95.5</v>
      </c>
      <c r="F12" s="135">
        <v>4.3</v>
      </c>
      <c r="G12" s="135">
        <v>0</v>
      </c>
      <c r="H12" s="136">
        <v>0</v>
      </c>
    </row>
    <row r="13" spans="1:8" ht="18" customHeight="1" thickBot="1">
      <c r="A13" s="88" t="s">
        <v>48</v>
      </c>
      <c r="B13" s="134">
        <v>1.9</v>
      </c>
      <c r="C13" s="134">
        <v>0</v>
      </c>
      <c r="D13" s="134">
        <v>0.3</v>
      </c>
      <c r="E13" s="134">
        <v>56.7</v>
      </c>
      <c r="F13" s="134">
        <v>41</v>
      </c>
      <c r="G13" s="134">
        <v>0</v>
      </c>
      <c r="H13" s="133">
        <v>0</v>
      </c>
    </row>
    <row r="14" ht="16.5" customHeight="1" thickTop="1">
      <c r="A14" s="80" t="s">
        <v>141</v>
      </c>
    </row>
    <row r="15" ht="12.75">
      <c r="A15" s="80" t="s">
        <v>142</v>
      </c>
    </row>
  </sheetData>
  <mergeCells count="1">
    <mergeCell ref="B1:H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10"/>
  <sheetViews>
    <sheetView workbookViewId="0" topLeftCell="A1">
      <selection activeCell="C9" sqref="C9"/>
    </sheetView>
  </sheetViews>
  <sheetFormatPr defaultColWidth="9.140625" defaultRowHeight="12.75"/>
  <cols>
    <col min="1" max="1" width="19.7109375" style="3" customWidth="1"/>
    <col min="2" max="5" width="12.7109375" style="3" customWidth="1"/>
    <col min="6" max="16384" width="9.140625" style="3" customWidth="1"/>
  </cols>
  <sheetData>
    <row r="1" spans="1:5" ht="21.75" customHeight="1" thickTop="1">
      <c r="A1" s="143"/>
      <c r="B1" s="227" t="s">
        <v>82</v>
      </c>
      <c r="C1" s="217"/>
      <c r="D1" s="217"/>
      <c r="E1" s="218"/>
    </row>
    <row r="2" spans="1:5" ht="16.5" thickBot="1">
      <c r="A2" s="139" t="s">
        <v>63</v>
      </c>
      <c r="B2" s="140" t="s">
        <v>73</v>
      </c>
      <c r="C2" s="140" t="s">
        <v>78</v>
      </c>
      <c r="D2" s="141" t="s">
        <v>79</v>
      </c>
      <c r="E2" s="142" t="s">
        <v>76</v>
      </c>
    </row>
    <row r="3" spans="1:5" ht="19.5" customHeight="1" thickTop="1">
      <c r="A3" s="122" t="s">
        <v>40</v>
      </c>
      <c r="B3" s="207">
        <v>3.853261888314117</v>
      </c>
      <c r="C3" s="207">
        <v>20.22798036647173</v>
      </c>
      <c r="D3" s="207">
        <v>3.671586956889827</v>
      </c>
      <c r="E3" s="65">
        <v>0</v>
      </c>
    </row>
    <row r="4" spans="1:5" ht="19.5" customHeight="1">
      <c r="A4" s="122" t="s">
        <v>41</v>
      </c>
      <c r="B4" s="207">
        <v>11.091891929189318</v>
      </c>
      <c r="C4" s="207">
        <v>7.9112486792087005</v>
      </c>
      <c r="D4" s="207">
        <v>3.1423133986388585</v>
      </c>
      <c r="E4" s="65">
        <v>0</v>
      </c>
    </row>
    <row r="5" spans="1:5" ht="19.5" customHeight="1">
      <c r="A5" s="122" t="s">
        <v>80</v>
      </c>
      <c r="B5" s="207">
        <v>26.00345659836376</v>
      </c>
      <c r="C5" s="207">
        <v>26.784624272743024</v>
      </c>
      <c r="D5" s="207">
        <v>0.6793865716417703</v>
      </c>
      <c r="E5" s="65">
        <v>0</v>
      </c>
    </row>
    <row r="6" spans="1:5" ht="19.5" customHeight="1">
      <c r="A6" s="122" t="s">
        <v>44</v>
      </c>
      <c r="B6" s="207">
        <v>0</v>
      </c>
      <c r="C6" s="207">
        <v>2.568490550831709</v>
      </c>
      <c r="D6" s="207">
        <v>0</v>
      </c>
      <c r="E6" s="65">
        <v>0</v>
      </c>
    </row>
    <row r="7" spans="1:5" ht="19.5" customHeight="1">
      <c r="A7" s="122" t="s">
        <v>45</v>
      </c>
      <c r="B7" s="207">
        <v>0.3314469088165697</v>
      </c>
      <c r="C7" s="207">
        <v>0.1706723913881577</v>
      </c>
      <c r="D7" s="207">
        <v>0.012408657872696816</v>
      </c>
      <c r="E7" s="65">
        <v>0</v>
      </c>
    </row>
    <row r="8" spans="1:5" ht="19.5" customHeight="1" thickBot="1">
      <c r="A8" s="123" t="s">
        <v>48</v>
      </c>
      <c r="B8" s="208">
        <v>18.977107294996152</v>
      </c>
      <c r="C8" s="208">
        <v>57.472431257325276</v>
      </c>
      <c r="D8" s="208">
        <v>329.968740717024</v>
      </c>
      <c r="E8" s="66">
        <v>32.738301885141716</v>
      </c>
    </row>
    <row r="9" spans="1:5" ht="19.5" customHeight="1" thickBot="1">
      <c r="A9" s="124" t="s">
        <v>67</v>
      </c>
      <c r="B9" s="209">
        <f>SUM(B3:B8)</f>
        <v>60.25716461967991</v>
      </c>
      <c r="C9" s="209">
        <f>SUM(C3:C8)</f>
        <v>115.1354475179686</v>
      </c>
      <c r="D9" s="209">
        <f>SUM(D3:D8)</f>
        <v>337.47443630206715</v>
      </c>
      <c r="E9" s="67">
        <f>SUM(E3:E8)</f>
        <v>32.738301885141716</v>
      </c>
    </row>
    <row r="10" ht="19.5" thickTop="1">
      <c r="A10" s="3" t="s">
        <v>81</v>
      </c>
    </row>
  </sheetData>
  <mergeCells count="1">
    <mergeCell ref="B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CA_0023</dc:creator>
  <cp:keywords/>
  <dc:description/>
  <cp:lastModifiedBy>CA_0023</cp:lastModifiedBy>
  <cp:lastPrinted>2000-08-31T18:06:23Z</cp:lastPrinted>
  <dcterms:created xsi:type="dcterms:W3CDTF">2000-05-17T19:37:05Z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