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S:\PBSU\BSS\FORMS MANAGEMENT\FORMS\FORMS QUEUE\Aaron\OBD 121\2023\"/>
    </mc:Choice>
  </mc:AlternateContent>
  <xr:revisionPtr revIDLastSave="0" documentId="13_ncr:1_{A665EB21-610F-4ACF-ADD1-7FEA2441229D}" xr6:coauthVersionLast="47" xr6:coauthVersionMax="47" xr10:uidLastSave="{00000000-0000-0000-0000-000000000000}"/>
  <bookViews>
    <workbookView xWindow="28680" yWindow="-120" windowWidth="29040" windowHeight="15840" firstSheet="1" activeTab="7" xr2:uid="{00000000-000D-0000-FFFF-FFFF00000000}"/>
  </bookViews>
  <sheets>
    <sheet name="Rate-Based Data" sheetId="18" r:id="rId1"/>
    <sheet name="J1979-2 Rate-Based Data" sheetId="21" r:id="rId2"/>
    <sheet name="SMAD" sheetId="10" r:id="rId3"/>
    <sheet name="REAL NOx Data" sheetId="15" r:id="rId4"/>
    <sheet name="REAL GHG Data" sheetId="16" r:id="rId5"/>
    <sheet name="OBD Snapshot Data" sheetId="4" r:id="rId6"/>
    <sheet name="Diesel CSERS Tracking Data" sheetId="13" r:id="rId7"/>
    <sheet name="Instructions" sheetId="20" r:id="rId8"/>
  </sheets>
  <definedNames>
    <definedName name="BoostDen" localSheetId="0">'Rate-Based Data'!$AO$38:$AO$67</definedName>
    <definedName name="EGRVVTDen_Range" localSheetId="0">'Rate-Based Data'!$AI$38:$AI$67</definedName>
    <definedName name="ExhGasSenDen" localSheetId="0">'Rate-Based Data'!$AF$38:$AF$67</definedName>
    <definedName name="FuelSysDen" localSheetId="0">'Rate-Based Data'!$AR$38:$AR$67</definedName>
    <definedName name="GenD_Range" localSheetId="0">'Rate-Based Data'!$P$38:$P$67</definedName>
    <definedName name="Ign_Range" localSheetId="0">'Rate-Based Data'!$Q$38:$Q$67</definedName>
    <definedName name="NMHCCatDen_Range" localSheetId="0">'Rate-Based Data'!$T$38:$T$67</definedName>
    <definedName name="NOxAdsDen_Range" localSheetId="0">'Rate-Based Data'!$Z$38:$Z$67</definedName>
    <definedName name="NOxCatDen_Range" localSheetId="0">'Rate-Based Data'!$W$38:$W$67</definedName>
    <definedName name="ODO_Range" localSheetId="0">'Rate-Based Data'!$N$38:$N$67</definedName>
    <definedName name="PHEV_Ign_Range" localSheetId="0">'Rate-Based Data'!$R$38:$R$67</definedName>
    <definedName name="PMFltrDen_Range" localSheetId="0">'Rate-Based Data'!$AC$38:$AC$67</definedName>
    <definedName name="PMFltrlNum_Range" localSheetId="0">'Rate-Based Data'!$AB$38:$AB$67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S32" i="10" l="1"/>
  <c r="DO32" i="10"/>
  <c r="DS31" i="10"/>
  <c r="DO31" i="10"/>
  <c r="DS30" i="10"/>
  <c r="DO30" i="10"/>
  <c r="DS29" i="10"/>
  <c r="DO29" i="10"/>
  <c r="DS28" i="10"/>
  <c r="DO28" i="10"/>
  <c r="DS27" i="10"/>
  <c r="DO27" i="10"/>
  <c r="DS26" i="10"/>
  <c r="DO26" i="10"/>
  <c r="DS25" i="10"/>
  <c r="DO25" i="10"/>
  <c r="DS24" i="10"/>
  <c r="DO24" i="10"/>
  <c r="DS23" i="10"/>
  <c r="DO23" i="10"/>
  <c r="DS22" i="10"/>
  <c r="DO22" i="10"/>
  <c r="DS21" i="10"/>
  <c r="DO21" i="10"/>
  <c r="DS20" i="10"/>
  <c r="DO20" i="10"/>
  <c r="DS19" i="10"/>
  <c r="DO19" i="10"/>
  <c r="DS18" i="10"/>
  <c r="DO18" i="10"/>
  <c r="DS17" i="10"/>
  <c r="DO17" i="10"/>
  <c r="DS16" i="10"/>
  <c r="DO16" i="10"/>
  <c r="DS15" i="10"/>
  <c r="DO15" i="10"/>
  <c r="DS14" i="10"/>
  <c r="DO14" i="10"/>
  <c r="DS13" i="10"/>
  <c r="DO13" i="10"/>
  <c r="DS12" i="10"/>
  <c r="DO12" i="10"/>
  <c r="DS11" i="10"/>
  <c r="DO11" i="10"/>
  <c r="DS10" i="10"/>
  <c r="DO10" i="10"/>
  <c r="DS9" i="10"/>
  <c r="DO9" i="10"/>
  <c r="DS8" i="10"/>
  <c r="DO8" i="10"/>
  <c r="DK32" i="10"/>
  <c r="DG32" i="10"/>
  <c r="DK31" i="10"/>
  <c r="DG31" i="10"/>
  <c r="DK30" i="10"/>
  <c r="DG30" i="10"/>
  <c r="DK29" i="10"/>
  <c r="DG29" i="10"/>
  <c r="DK28" i="10"/>
  <c r="DG28" i="10"/>
  <c r="DK27" i="10"/>
  <c r="DG27" i="10"/>
  <c r="DK26" i="10"/>
  <c r="DG26" i="10"/>
  <c r="DK25" i="10"/>
  <c r="DG25" i="10"/>
  <c r="DK24" i="10"/>
  <c r="DG24" i="10"/>
  <c r="DK23" i="10"/>
  <c r="DG23" i="10"/>
  <c r="DK22" i="10"/>
  <c r="DG22" i="10"/>
  <c r="DK21" i="10"/>
  <c r="DG21" i="10"/>
  <c r="DK20" i="10"/>
  <c r="DG20" i="10"/>
  <c r="DK19" i="10"/>
  <c r="DG19" i="10"/>
  <c r="DK18" i="10"/>
  <c r="DG18" i="10"/>
  <c r="DK17" i="10"/>
  <c r="DG17" i="10"/>
  <c r="DK16" i="10"/>
  <c r="DG16" i="10"/>
  <c r="DK15" i="10"/>
  <c r="DG15" i="10"/>
  <c r="DK14" i="10"/>
  <c r="DG14" i="10"/>
  <c r="DK13" i="10"/>
  <c r="DG13" i="10"/>
  <c r="DK12" i="10"/>
  <c r="DG12" i="10"/>
  <c r="DK11" i="10"/>
  <c r="DG11" i="10"/>
  <c r="DK10" i="10"/>
  <c r="DG10" i="10"/>
  <c r="DK9" i="10"/>
  <c r="DG9" i="10"/>
  <c r="DK8" i="10"/>
  <c r="DG8" i="10"/>
  <c r="DC32" i="10"/>
  <c r="CY32" i="10"/>
  <c r="DC31" i="10"/>
  <c r="CY31" i="10"/>
  <c r="DC30" i="10"/>
  <c r="CY30" i="10"/>
  <c r="DC29" i="10"/>
  <c r="CY29" i="10"/>
  <c r="DC28" i="10"/>
  <c r="CY28" i="10"/>
  <c r="DC27" i="10"/>
  <c r="CY27" i="10"/>
  <c r="DC26" i="10"/>
  <c r="CY26" i="10"/>
  <c r="DC25" i="10"/>
  <c r="CY25" i="10"/>
  <c r="DC24" i="10"/>
  <c r="CY24" i="10"/>
  <c r="DC23" i="10"/>
  <c r="CY23" i="10"/>
  <c r="DC22" i="10"/>
  <c r="CY22" i="10"/>
  <c r="DC21" i="10"/>
  <c r="CY21" i="10"/>
  <c r="DC20" i="10"/>
  <c r="CY20" i="10"/>
  <c r="DC19" i="10"/>
  <c r="CY19" i="10"/>
  <c r="DC18" i="10"/>
  <c r="CY18" i="10"/>
  <c r="DC17" i="10"/>
  <c r="CY17" i="10"/>
  <c r="DC16" i="10"/>
  <c r="CY16" i="10"/>
  <c r="DC15" i="10"/>
  <c r="CY15" i="10"/>
  <c r="DC14" i="10"/>
  <c r="CY14" i="10"/>
  <c r="DC13" i="10"/>
  <c r="CY13" i="10"/>
  <c r="DC12" i="10"/>
  <c r="CY12" i="10"/>
  <c r="DC11" i="10"/>
  <c r="CY11" i="10"/>
  <c r="DC10" i="10"/>
  <c r="CY10" i="10"/>
  <c r="DC9" i="10"/>
  <c r="CY9" i="10"/>
  <c r="DC8" i="10"/>
  <c r="CY8" i="10"/>
  <c r="CU32" i="10"/>
  <c r="CQ32" i="10"/>
  <c r="CU31" i="10"/>
  <c r="CQ31" i="10"/>
  <c r="CU30" i="10"/>
  <c r="CQ30" i="10"/>
  <c r="CU29" i="10"/>
  <c r="CQ29" i="10"/>
  <c r="CU28" i="10"/>
  <c r="CQ28" i="10"/>
  <c r="CU27" i="10"/>
  <c r="CQ27" i="10"/>
  <c r="CU26" i="10"/>
  <c r="CQ26" i="10"/>
  <c r="CU25" i="10"/>
  <c r="CQ25" i="10"/>
  <c r="CU24" i="10"/>
  <c r="CQ24" i="10"/>
  <c r="CU23" i="10"/>
  <c r="CQ23" i="10"/>
  <c r="CU22" i="10"/>
  <c r="CQ22" i="10"/>
  <c r="CU21" i="10"/>
  <c r="CQ21" i="10"/>
  <c r="CU20" i="10"/>
  <c r="CQ20" i="10"/>
  <c r="CU19" i="10"/>
  <c r="CQ19" i="10"/>
  <c r="CU18" i="10"/>
  <c r="CQ18" i="10"/>
  <c r="CU17" i="10"/>
  <c r="CQ17" i="10"/>
  <c r="CU16" i="10"/>
  <c r="CQ16" i="10"/>
  <c r="CU15" i="10"/>
  <c r="CQ15" i="10"/>
  <c r="CU14" i="10"/>
  <c r="CQ14" i="10"/>
  <c r="CU13" i="10"/>
  <c r="CQ13" i="10"/>
  <c r="CU12" i="10"/>
  <c r="CQ12" i="10"/>
  <c r="CU11" i="10"/>
  <c r="CQ11" i="10"/>
  <c r="CU10" i="10"/>
  <c r="CQ10" i="10"/>
  <c r="CU9" i="10"/>
  <c r="CQ9" i="10"/>
  <c r="CU8" i="10"/>
  <c r="CQ8" i="10"/>
  <c r="CM32" i="10"/>
  <c r="CI32" i="10"/>
  <c r="CM31" i="10"/>
  <c r="CI31" i="10"/>
  <c r="CM30" i="10"/>
  <c r="CI30" i="10"/>
  <c r="CM29" i="10"/>
  <c r="CI29" i="10"/>
  <c r="CM28" i="10"/>
  <c r="CI28" i="10"/>
  <c r="CM27" i="10"/>
  <c r="CI27" i="10"/>
  <c r="CM26" i="10"/>
  <c r="CI26" i="10"/>
  <c r="CM25" i="10"/>
  <c r="CI25" i="10"/>
  <c r="CM24" i="10"/>
  <c r="CI24" i="10"/>
  <c r="CM23" i="10"/>
  <c r="CI23" i="10"/>
  <c r="CM22" i="10"/>
  <c r="CI22" i="10"/>
  <c r="CM21" i="10"/>
  <c r="CI21" i="10"/>
  <c r="CM20" i="10"/>
  <c r="CI20" i="10"/>
  <c r="CM19" i="10"/>
  <c r="CI19" i="10"/>
  <c r="CM18" i="10"/>
  <c r="CI18" i="10"/>
  <c r="CM17" i="10"/>
  <c r="CI17" i="10"/>
  <c r="CM16" i="10"/>
  <c r="CI16" i="10"/>
  <c r="CM15" i="10"/>
  <c r="CI15" i="10"/>
  <c r="CM14" i="10"/>
  <c r="CI14" i="10"/>
  <c r="CM13" i="10"/>
  <c r="CI13" i="10"/>
  <c r="CM12" i="10"/>
  <c r="CI12" i="10"/>
  <c r="CM11" i="10"/>
  <c r="CI11" i="10"/>
  <c r="CM10" i="10"/>
  <c r="CI10" i="10"/>
  <c r="CM9" i="10"/>
  <c r="CI9" i="10"/>
  <c r="CM8" i="10"/>
  <c r="CI8" i="10"/>
  <c r="CE32" i="10"/>
  <c r="CA32" i="10"/>
  <c r="CE31" i="10"/>
  <c r="CA31" i="10"/>
  <c r="CE30" i="10"/>
  <c r="CA30" i="10"/>
  <c r="CE29" i="10"/>
  <c r="CA29" i="10"/>
  <c r="CE28" i="10"/>
  <c r="CA28" i="10"/>
  <c r="CE27" i="10"/>
  <c r="CA27" i="10"/>
  <c r="CE26" i="10"/>
  <c r="CA26" i="10"/>
  <c r="CE25" i="10"/>
  <c r="CA25" i="10"/>
  <c r="CE24" i="10"/>
  <c r="CA24" i="10"/>
  <c r="CE23" i="10"/>
  <c r="CA23" i="10"/>
  <c r="CE22" i="10"/>
  <c r="CA22" i="10"/>
  <c r="CE21" i="10"/>
  <c r="CA21" i="10"/>
  <c r="CE20" i="10"/>
  <c r="CA20" i="10"/>
  <c r="CE19" i="10"/>
  <c r="CA19" i="10"/>
  <c r="CE18" i="10"/>
  <c r="CA18" i="10"/>
  <c r="CE17" i="10"/>
  <c r="CA17" i="10"/>
  <c r="CE16" i="10"/>
  <c r="CA16" i="10"/>
  <c r="CE15" i="10"/>
  <c r="CA15" i="10"/>
  <c r="CE14" i="10"/>
  <c r="CA14" i="10"/>
  <c r="CE13" i="10"/>
  <c r="CA13" i="10"/>
  <c r="CE12" i="10"/>
  <c r="CA12" i="10"/>
  <c r="CE11" i="10"/>
  <c r="CA11" i="10"/>
  <c r="CE10" i="10"/>
  <c r="CA10" i="10"/>
  <c r="CE9" i="10"/>
  <c r="CA9" i="10"/>
  <c r="CE8" i="10"/>
  <c r="CA8" i="10"/>
  <c r="BW32" i="10"/>
  <c r="BS32" i="10"/>
  <c r="BW31" i="10"/>
  <c r="BS31" i="10"/>
  <c r="BW30" i="10"/>
  <c r="BS30" i="10"/>
  <c r="BW29" i="10"/>
  <c r="BS29" i="10"/>
  <c r="BW28" i="10"/>
  <c r="BS28" i="10"/>
  <c r="BW27" i="10"/>
  <c r="BS27" i="10"/>
  <c r="BW26" i="10"/>
  <c r="BS26" i="10"/>
  <c r="BW25" i="10"/>
  <c r="BS25" i="10"/>
  <c r="BW24" i="10"/>
  <c r="BS24" i="10"/>
  <c r="BW23" i="10"/>
  <c r="BS23" i="10"/>
  <c r="BW22" i="10"/>
  <c r="BS22" i="10"/>
  <c r="BW21" i="10"/>
  <c r="BS21" i="10"/>
  <c r="BW20" i="10"/>
  <c r="BS20" i="10"/>
  <c r="BW19" i="10"/>
  <c r="BS19" i="10"/>
  <c r="BW18" i="10"/>
  <c r="BS18" i="10"/>
  <c r="BW17" i="10"/>
  <c r="BS17" i="10"/>
  <c r="BW16" i="10"/>
  <c r="BS16" i="10"/>
  <c r="BW15" i="10"/>
  <c r="BS15" i="10"/>
  <c r="BW14" i="10"/>
  <c r="BS14" i="10"/>
  <c r="BW13" i="10"/>
  <c r="BS13" i="10"/>
  <c r="BW12" i="10"/>
  <c r="BS12" i="10"/>
  <c r="BW11" i="10"/>
  <c r="BS11" i="10"/>
  <c r="BW10" i="10"/>
  <c r="BS10" i="10"/>
  <c r="BW9" i="10"/>
  <c r="BS9" i="10"/>
  <c r="BW8" i="10"/>
  <c r="BS8" i="10"/>
  <c r="BO32" i="10"/>
  <c r="BK32" i="10"/>
  <c r="BO31" i="10"/>
  <c r="BK31" i="10"/>
  <c r="BO30" i="10"/>
  <c r="BK30" i="10"/>
  <c r="BO29" i="10"/>
  <c r="BK29" i="10"/>
  <c r="BO28" i="10"/>
  <c r="BK28" i="10"/>
  <c r="BO27" i="10"/>
  <c r="BK27" i="10"/>
  <c r="BO26" i="10"/>
  <c r="BK26" i="10"/>
  <c r="BO25" i="10"/>
  <c r="BK25" i="10"/>
  <c r="BO24" i="10"/>
  <c r="BK24" i="10"/>
  <c r="BO23" i="10"/>
  <c r="BK23" i="10"/>
  <c r="BO22" i="10"/>
  <c r="BK22" i="10"/>
  <c r="BO21" i="10"/>
  <c r="BK21" i="10"/>
  <c r="BO20" i="10"/>
  <c r="BK20" i="10"/>
  <c r="BO19" i="10"/>
  <c r="BK19" i="10"/>
  <c r="BO18" i="10"/>
  <c r="BK18" i="10"/>
  <c r="BO17" i="10"/>
  <c r="BK17" i="10"/>
  <c r="BO16" i="10"/>
  <c r="BK16" i="10"/>
  <c r="BO15" i="10"/>
  <c r="BK15" i="10"/>
  <c r="BO14" i="10"/>
  <c r="BK14" i="10"/>
  <c r="BO13" i="10"/>
  <c r="BK13" i="10"/>
  <c r="BO12" i="10"/>
  <c r="BK12" i="10"/>
  <c r="BO11" i="10"/>
  <c r="BK11" i="10"/>
  <c r="BO10" i="10"/>
  <c r="BK10" i="10"/>
  <c r="BO9" i="10"/>
  <c r="BK9" i="10"/>
  <c r="BO8" i="10"/>
  <c r="BK8" i="10"/>
  <c r="BG32" i="10"/>
  <c r="BC32" i="10"/>
  <c r="BG31" i="10"/>
  <c r="BC31" i="10"/>
  <c r="BG30" i="10"/>
  <c r="BC30" i="10"/>
  <c r="BG29" i="10"/>
  <c r="BC29" i="10"/>
  <c r="BG28" i="10"/>
  <c r="BC28" i="10"/>
  <c r="BG27" i="10"/>
  <c r="BC27" i="10"/>
  <c r="BG26" i="10"/>
  <c r="BC26" i="10"/>
  <c r="BG25" i="10"/>
  <c r="BC25" i="10"/>
  <c r="BG24" i="10"/>
  <c r="BC24" i="10"/>
  <c r="BG23" i="10"/>
  <c r="BC23" i="10"/>
  <c r="BG22" i="10"/>
  <c r="BC22" i="10"/>
  <c r="BG21" i="10"/>
  <c r="BC21" i="10"/>
  <c r="BG20" i="10"/>
  <c r="BC20" i="10"/>
  <c r="BG19" i="10"/>
  <c r="BC19" i="10"/>
  <c r="BG18" i="10"/>
  <c r="BC18" i="10"/>
  <c r="BG17" i="10"/>
  <c r="BC17" i="10"/>
  <c r="BG16" i="10"/>
  <c r="BC16" i="10"/>
  <c r="BG15" i="10"/>
  <c r="BC15" i="10"/>
  <c r="BG14" i="10"/>
  <c r="BC14" i="10"/>
  <c r="BG13" i="10"/>
  <c r="BC13" i="10"/>
  <c r="BG12" i="10"/>
  <c r="BC12" i="10"/>
  <c r="BG11" i="10"/>
  <c r="BC11" i="10"/>
  <c r="BG10" i="10"/>
  <c r="BC10" i="10"/>
  <c r="BG9" i="10"/>
  <c r="BC9" i="10"/>
  <c r="BG8" i="10"/>
  <c r="BC8" i="10"/>
  <c r="AY32" i="10"/>
  <c r="AU32" i="10"/>
  <c r="AY31" i="10"/>
  <c r="AU31" i="10"/>
  <c r="AY30" i="10"/>
  <c r="AU30" i="10"/>
  <c r="AY29" i="10"/>
  <c r="AU29" i="10"/>
  <c r="AY28" i="10"/>
  <c r="AU28" i="10"/>
  <c r="AY27" i="10"/>
  <c r="AU27" i="10"/>
  <c r="AY26" i="10"/>
  <c r="AU26" i="10"/>
  <c r="AY25" i="10"/>
  <c r="AU25" i="10"/>
  <c r="AY24" i="10"/>
  <c r="AU24" i="10"/>
  <c r="AY23" i="10"/>
  <c r="AU23" i="10"/>
  <c r="AY22" i="10"/>
  <c r="AU22" i="10"/>
  <c r="AY21" i="10"/>
  <c r="AU21" i="10"/>
  <c r="AY20" i="10"/>
  <c r="AU20" i="10"/>
  <c r="AY19" i="10"/>
  <c r="AU19" i="10"/>
  <c r="AY18" i="10"/>
  <c r="AU18" i="10"/>
  <c r="AY17" i="10"/>
  <c r="AU17" i="10"/>
  <c r="AY16" i="10"/>
  <c r="AU16" i="10"/>
  <c r="AY15" i="10"/>
  <c r="AU15" i="10"/>
  <c r="AY14" i="10"/>
  <c r="AU14" i="10"/>
  <c r="AY13" i="10"/>
  <c r="AU13" i="10"/>
  <c r="AY12" i="10"/>
  <c r="AU12" i="10"/>
  <c r="AY11" i="10"/>
  <c r="AU11" i="10"/>
  <c r="AY10" i="10"/>
  <c r="AU10" i="10"/>
  <c r="AY9" i="10"/>
  <c r="AU9" i="10"/>
  <c r="AY8" i="10"/>
  <c r="AU8" i="10"/>
  <c r="AQ32" i="10"/>
  <c r="AM32" i="10"/>
  <c r="AQ31" i="10"/>
  <c r="AM31" i="10"/>
  <c r="AQ30" i="10"/>
  <c r="AM30" i="10"/>
  <c r="AQ29" i="10"/>
  <c r="AM29" i="10"/>
  <c r="AQ28" i="10"/>
  <c r="AM28" i="10"/>
  <c r="AQ27" i="10"/>
  <c r="AM27" i="10"/>
  <c r="AQ26" i="10"/>
  <c r="AM26" i="10"/>
  <c r="AQ25" i="10"/>
  <c r="AM25" i="10"/>
  <c r="AQ24" i="10"/>
  <c r="AM24" i="10"/>
  <c r="AQ23" i="10"/>
  <c r="AM23" i="10"/>
  <c r="AQ22" i="10"/>
  <c r="AM22" i="10"/>
  <c r="AQ21" i="10"/>
  <c r="AM21" i="10"/>
  <c r="AQ20" i="10"/>
  <c r="AM20" i="10"/>
  <c r="AQ19" i="10"/>
  <c r="AM19" i="10"/>
  <c r="AQ18" i="10"/>
  <c r="AM18" i="10"/>
  <c r="AQ17" i="10"/>
  <c r="AM17" i="10"/>
  <c r="AQ16" i="10"/>
  <c r="AM16" i="10"/>
  <c r="AQ15" i="10"/>
  <c r="AM15" i="10"/>
  <c r="AQ14" i="10"/>
  <c r="AM14" i="10"/>
  <c r="AQ13" i="10"/>
  <c r="AM13" i="10"/>
  <c r="AQ12" i="10"/>
  <c r="AM12" i="10"/>
  <c r="AQ11" i="10"/>
  <c r="AM11" i="10"/>
  <c r="AQ10" i="10"/>
  <c r="AM10" i="10"/>
  <c r="AQ9" i="10"/>
  <c r="AM9" i="10"/>
  <c r="AQ8" i="10"/>
  <c r="AM8" i="10"/>
  <c r="AI32" i="10"/>
  <c r="AE32" i="10"/>
  <c r="AI31" i="10"/>
  <c r="AE31" i="10"/>
  <c r="AI30" i="10"/>
  <c r="AE30" i="10"/>
  <c r="AI29" i="10"/>
  <c r="AE29" i="10"/>
  <c r="AI28" i="10"/>
  <c r="AE28" i="10"/>
  <c r="AI27" i="10"/>
  <c r="AE27" i="10"/>
  <c r="AI26" i="10"/>
  <c r="AE26" i="10"/>
  <c r="AI25" i="10"/>
  <c r="AE25" i="10"/>
  <c r="AI24" i="10"/>
  <c r="AE24" i="10"/>
  <c r="AI23" i="10"/>
  <c r="AE23" i="10"/>
  <c r="AI22" i="10"/>
  <c r="AE22" i="10"/>
  <c r="AI21" i="10"/>
  <c r="AE21" i="10"/>
  <c r="AI20" i="10"/>
  <c r="AE20" i="10"/>
  <c r="AI19" i="10"/>
  <c r="AE19" i="10"/>
  <c r="AI18" i="10"/>
  <c r="AE18" i="10"/>
  <c r="AI17" i="10"/>
  <c r="AE17" i="10"/>
  <c r="AI16" i="10"/>
  <c r="AE16" i="10"/>
  <c r="AI15" i="10"/>
  <c r="AE15" i="10"/>
  <c r="AI14" i="10"/>
  <c r="AE14" i="10"/>
  <c r="AI13" i="10"/>
  <c r="AE13" i="10"/>
  <c r="AI12" i="10"/>
  <c r="AE12" i="10"/>
  <c r="AI11" i="10"/>
  <c r="AE11" i="10"/>
  <c r="AI10" i="10"/>
  <c r="AE10" i="10"/>
  <c r="AI9" i="10"/>
  <c r="AE9" i="10"/>
  <c r="AI8" i="10"/>
  <c r="AE8" i="10"/>
  <c r="AA32" i="10"/>
  <c r="W32" i="10"/>
  <c r="AA31" i="10"/>
  <c r="W31" i="10"/>
  <c r="AA30" i="10"/>
  <c r="W30" i="10"/>
  <c r="AA29" i="10"/>
  <c r="W29" i="10"/>
  <c r="AA28" i="10"/>
  <c r="W28" i="10"/>
  <c r="AA27" i="10"/>
  <c r="W27" i="10"/>
  <c r="AA26" i="10"/>
  <c r="W26" i="10"/>
  <c r="AA25" i="10"/>
  <c r="W25" i="10"/>
  <c r="AA24" i="10"/>
  <c r="W24" i="10"/>
  <c r="AA23" i="10"/>
  <c r="W23" i="10"/>
  <c r="AA22" i="10"/>
  <c r="W22" i="10"/>
  <c r="AA21" i="10"/>
  <c r="W21" i="10"/>
  <c r="AA20" i="10"/>
  <c r="W20" i="10"/>
  <c r="AA19" i="10"/>
  <c r="W19" i="10"/>
  <c r="AA18" i="10"/>
  <c r="W18" i="10"/>
  <c r="AA17" i="10"/>
  <c r="W17" i="10"/>
  <c r="AA16" i="10"/>
  <c r="W16" i="10"/>
  <c r="AA15" i="10"/>
  <c r="W15" i="10"/>
  <c r="AA14" i="10"/>
  <c r="W14" i="10"/>
  <c r="AA13" i="10"/>
  <c r="W13" i="10"/>
  <c r="AA12" i="10"/>
  <c r="W12" i="10"/>
  <c r="AA11" i="10"/>
  <c r="W11" i="10"/>
  <c r="AA10" i="10"/>
  <c r="W10" i="10"/>
  <c r="AA9" i="10"/>
  <c r="W9" i="10"/>
  <c r="AA8" i="10"/>
  <c r="W8" i="10"/>
  <c r="S32" i="10"/>
  <c r="O32" i="10"/>
  <c r="S31" i="10"/>
  <c r="O31" i="10"/>
  <c r="S30" i="10"/>
  <c r="O30" i="10"/>
  <c r="S29" i="10"/>
  <c r="O29" i="10"/>
  <c r="S28" i="10"/>
  <c r="O28" i="10"/>
  <c r="S27" i="10"/>
  <c r="O27" i="10"/>
  <c r="S26" i="10"/>
  <c r="O26" i="10"/>
  <c r="S25" i="10"/>
  <c r="O25" i="10"/>
  <c r="S24" i="10"/>
  <c r="O24" i="10"/>
  <c r="S23" i="10"/>
  <c r="O23" i="10"/>
  <c r="S22" i="10"/>
  <c r="O22" i="10"/>
  <c r="S21" i="10"/>
  <c r="O21" i="10"/>
  <c r="S20" i="10"/>
  <c r="O20" i="10"/>
  <c r="S19" i="10"/>
  <c r="O19" i="10"/>
  <c r="S18" i="10"/>
  <c r="O18" i="10"/>
  <c r="S17" i="10"/>
  <c r="O17" i="10"/>
  <c r="S16" i="10"/>
  <c r="O16" i="10"/>
  <c r="S15" i="10"/>
  <c r="O15" i="10"/>
  <c r="S14" i="10"/>
  <c r="O14" i="10"/>
  <c r="S13" i="10"/>
  <c r="O13" i="10"/>
  <c r="S12" i="10"/>
  <c r="O12" i="10"/>
  <c r="S11" i="10"/>
  <c r="O11" i="10"/>
  <c r="S10" i="10"/>
  <c r="O10" i="10"/>
  <c r="S9" i="10"/>
  <c r="O9" i="10"/>
  <c r="S8" i="10"/>
  <c r="O8"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G9" i="10"/>
  <c r="G10" i="10"/>
  <c r="G11" i="10"/>
  <c r="G12" i="10"/>
  <c r="G13" i="10"/>
  <c r="G14" i="10"/>
  <c r="G15" i="10"/>
  <c r="G16" i="10"/>
  <c r="G17" i="10"/>
  <c r="G18" i="10"/>
  <c r="G19" i="10"/>
  <c r="G20" i="10"/>
  <c r="G21" i="10"/>
  <c r="G22" i="10"/>
  <c r="G23" i="10"/>
  <c r="G24" i="10"/>
  <c r="G25" i="10"/>
  <c r="G26" i="10"/>
  <c r="G27" i="10"/>
  <c r="G28" i="10"/>
  <c r="G29" i="10"/>
  <c r="G30" i="10"/>
  <c r="G31" i="10"/>
  <c r="G32" i="10"/>
  <c r="G8" i="10"/>
  <c r="DT9" i="10" l="1"/>
  <c r="DU9" i="10"/>
  <c r="DT10" i="10"/>
  <c r="DU10" i="10"/>
  <c r="DT11" i="10"/>
  <c r="DU11" i="10"/>
  <c r="DT12" i="10"/>
  <c r="DU12" i="10"/>
  <c r="DT13" i="10"/>
  <c r="DU13" i="10"/>
  <c r="DT14" i="10"/>
  <c r="DU14" i="10"/>
  <c r="DT15" i="10"/>
  <c r="DU15" i="10"/>
  <c r="DT16" i="10"/>
  <c r="DU16" i="10"/>
  <c r="DT17" i="10"/>
  <c r="DU17" i="10"/>
  <c r="DT18" i="10"/>
  <c r="DU18" i="10"/>
  <c r="DT19" i="10"/>
  <c r="DU19" i="10"/>
  <c r="DT20" i="10"/>
  <c r="DU20" i="10"/>
  <c r="DT21" i="10"/>
  <c r="DU21" i="10"/>
  <c r="DT22" i="10"/>
  <c r="DU22" i="10"/>
  <c r="DT23" i="10"/>
  <c r="DU23" i="10"/>
  <c r="DT24" i="10"/>
  <c r="DU24" i="10"/>
  <c r="DT25" i="10"/>
  <c r="DU25" i="10"/>
  <c r="DT26" i="10"/>
  <c r="DU26" i="10"/>
  <c r="DT27" i="10"/>
  <c r="DU27" i="10"/>
  <c r="DT28" i="10"/>
  <c r="DU28" i="10"/>
  <c r="DT29" i="10"/>
  <c r="DU29" i="10"/>
  <c r="DT30" i="10"/>
  <c r="DU30" i="10"/>
  <c r="DT31" i="10"/>
  <c r="DU31" i="10"/>
  <c r="DT32" i="10"/>
  <c r="DU32" i="10"/>
  <c r="DU8" i="10"/>
  <c r="DT8" i="10"/>
  <c r="CQ9" i="21"/>
  <c r="CQ10" i="21"/>
  <c r="CQ11" i="21"/>
  <c r="CQ12" i="21"/>
  <c r="CQ13" i="21"/>
  <c r="CQ14" i="21"/>
  <c r="CQ15" i="21"/>
  <c r="CQ16" i="21"/>
  <c r="CQ8" i="21"/>
  <c r="CP9" i="21"/>
  <c r="CP10" i="21"/>
  <c r="CP11" i="21"/>
  <c r="CP12" i="21"/>
  <c r="CP13" i="21"/>
  <c r="CP14" i="21"/>
  <c r="CP15" i="21"/>
  <c r="CP16" i="21"/>
  <c r="CP8" i="21"/>
  <c r="R8" i="15"/>
  <c r="S8" i="15"/>
  <c r="S10" i="15" s="1"/>
  <c r="T8" i="15"/>
  <c r="U8" i="15"/>
  <c r="U10" i="15" s="1"/>
  <c r="V8" i="15"/>
  <c r="W8" i="15"/>
  <c r="X8" i="15"/>
  <c r="Y8" i="15"/>
  <c r="Z8" i="15"/>
  <c r="AA8" i="15"/>
  <c r="AA10" i="15" s="1"/>
  <c r="AB8" i="15"/>
  <c r="AB10" i="15" s="1"/>
  <c r="AC8" i="15"/>
  <c r="AC10" i="15" s="1"/>
  <c r="AD8" i="15"/>
  <c r="AE8" i="15"/>
  <c r="AF8" i="15"/>
  <c r="R9" i="15"/>
  <c r="R10" i="15" s="1"/>
  <c r="S9" i="15"/>
  <c r="T9" i="15"/>
  <c r="U9" i="15"/>
  <c r="V9" i="15"/>
  <c r="W9" i="15"/>
  <c r="X9" i="15"/>
  <c r="Y9" i="15"/>
  <c r="Z9" i="15"/>
  <c r="Z10" i="15" s="1"/>
  <c r="AA9" i="15"/>
  <c r="AB9" i="15"/>
  <c r="AC9" i="15"/>
  <c r="AD9" i="15"/>
  <c r="AE9" i="15"/>
  <c r="AF9" i="15"/>
  <c r="R12" i="15"/>
  <c r="R14" i="15" s="1"/>
  <c r="S12" i="15"/>
  <c r="T12" i="15"/>
  <c r="U12" i="15"/>
  <c r="V12" i="15"/>
  <c r="V14" i="15" s="1"/>
  <c r="W12" i="15"/>
  <c r="X12" i="15"/>
  <c r="Y12" i="15"/>
  <c r="Z12" i="15"/>
  <c r="Z14" i="15" s="1"/>
  <c r="AA12" i="15"/>
  <c r="AB12" i="15"/>
  <c r="AC12" i="15"/>
  <c r="AD12" i="15"/>
  <c r="AE12" i="15"/>
  <c r="AF12" i="15"/>
  <c r="R13" i="15"/>
  <c r="S13" i="15"/>
  <c r="T13" i="15"/>
  <c r="U13" i="15"/>
  <c r="V13" i="15"/>
  <c r="W13" i="15"/>
  <c r="X13" i="15"/>
  <c r="Y13" i="15"/>
  <c r="Y14" i="15" s="1"/>
  <c r="Z13" i="15"/>
  <c r="AA13" i="15"/>
  <c r="AB13" i="15"/>
  <c r="AC13" i="15"/>
  <c r="AC14" i="15" s="1"/>
  <c r="AD13" i="15"/>
  <c r="AE13" i="15"/>
  <c r="AF13" i="15"/>
  <c r="T14" i="15"/>
  <c r="AB14" i="15"/>
  <c r="AD14" i="15"/>
  <c r="R16" i="15"/>
  <c r="S16" i="15"/>
  <c r="T16" i="15"/>
  <c r="U16" i="15"/>
  <c r="V16" i="15"/>
  <c r="W16" i="15"/>
  <c r="X16" i="15"/>
  <c r="Y16" i="15"/>
  <c r="Z16" i="15"/>
  <c r="AA16" i="15"/>
  <c r="AB16" i="15"/>
  <c r="AC16" i="15"/>
  <c r="AD16" i="15"/>
  <c r="AE16" i="15"/>
  <c r="AF16" i="15"/>
  <c r="R18" i="15"/>
  <c r="S18" i="15"/>
  <c r="T18" i="15"/>
  <c r="U18" i="15"/>
  <c r="V18" i="15"/>
  <c r="W18" i="15"/>
  <c r="X18" i="15"/>
  <c r="Y18" i="15"/>
  <c r="Z18" i="15"/>
  <c r="AA18" i="15"/>
  <c r="AB18" i="15"/>
  <c r="AC18" i="15"/>
  <c r="AD18" i="15"/>
  <c r="AE18" i="15"/>
  <c r="AF18" i="15"/>
  <c r="C8" i="15"/>
  <c r="D8" i="15"/>
  <c r="D10" i="15" s="1"/>
  <c r="E8" i="15"/>
  <c r="F8" i="15"/>
  <c r="G8" i="15"/>
  <c r="H8" i="15"/>
  <c r="H10" i="15" s="1"/>
  <c r="I8" i="15"/>
  <c r="J8" i="15"/>
  <c r="K8" i="15"/>
  <c r="L8" i="15"/>
  <c r="L10" i="15" s="1"/>
  <c r="M8" i="15"/>
  <c r="N8" i="15"/>
  <c r="O8" i="15"/>
  <c r="P8" i="15"/>
  <c r="P10" i="15" s="1"/>
  <c r="Q8" i="15"/>
  <c r="C9" i="15"/>
  <c r="D9" i="15"/>
  <c r="E9" i="15"/>
  <c r="F9" i="15"/>
  <c r="G9" i="15"/>
  <c r="G10" i="15" s="1"/>
  <c r="H9" i="15"/>
  <c r="I9" i="15"/>
  <c r="I10" i="15" s="1"/>
  <c r="J9" i="15"/>
  <c r="K9" i="15"/>
  <c r="L9" i="15"/>
  <c r="M9" i="15"/>
  <c r="N9" i="15"/>
  <c r="O9" i="15"/>
  <c r="O10" i="15" s="1"/>
  <c r="P9" i="15"/>
  <c r="Q9" i="15"/>
  <c r="Q10" i="15" s="1"/>
  <c r="J10" i="15"/>
  <c r="K10" i="15"/>
  <c r="C12" i="15"/>
  <c r="D12" i="15"/>
  <c r="D14" i="15" s="1"/>
  <c r="E12" i="15"/>
  <c r="F12" i="15"/>
  <c r="G12" i="15"/>
  <c r="H12" i="15"/>
  <c r="H14" i="15" s="1"/>
  <c r="I12" i="15"/>
  <c r="J12" i="15"/>
  <c r="K12" i="15"/>
  <c r="L12" i="15"/>
  <c r="L14" i="15" s="1"/>
  <c r="M12" i="15"/>
  <c r="N12" i="15"/>
  <c r="O12" i="15"/>
  <c r="P12" i="15"/>
  <c r="Q12" i="15"/>
  <c r="C13" i="15"/>
  <c r="D13" i="15"/>
  <c r="E13" i="15"/>
  <c r="F13" i="15"/>
  <c r="G13" i="15"/>
  <c r="H13" i="15"/>
  <c r="I13" i="15"/>
  <c r="I14" i="15" s="1"/>
  <c r="J13" i="15"/>
  <c r="K13" i="15"/>
  <c r="L13" i="15"/>
  <c r="M13" i="15"/>
  <c r="N13" i="15"/>
  <c r="O13" i="15"/>
  <c r="P13" i="15"/>
  <c r="Q13" i="15"/>
  <c r="J14" i="15"/>
  <c r="C16" i="15"/>
  <c r="D16" i="15"/>
  <c r="E16" i="15"/>
  <c r="F16" i="15"/>
  <c r="G16" i="15"/>
  <c r="H16" i="15"/>
  <c r="I16" i="15"/>
  <c r="J16" i="15"/>
  <c r="K16" i="15"/>
  <c r="L16" i="15"/>
  <c r="M16" i="15"/>
  <c r="N16" i="15"/>
  <c r="O16" i="15"/>
  <c r="P16" i="15"/>
  <c r="Q16" i="15"/>
  <c r="C18" i="15"/>
  <c r="D18" i="15"/>
  <c r="E18" i="15"/>
  <c r="F18" i="15"/>
  <c r="G18" i="15"/>
  <c r="H18" i="15"/>
  <c r="I18" i="15"/>
  <c r="J18" i="15"/>
  <c r="K18" i="15"/>
  <c r="L18" i="15"/>
  <c r="M18" i="15"/>
  <c r="N18" i="15"/>
  <c r="O18" i="15"/>
  <c r="P18" i="15"/>
  <c r="Q18" i="15"/>
  <c r="O14" i="15" l="1"/>
  <c r="G14" i="15"/>
  <c r="C10" i="15"/>
  <c r="T10" i="15"/>
  <c r="F14" i="15"/>
  <c r="X14" i="15"/>
  <c r="AE14" i="15"/>
  <c r="W14" i="15"/>
  <c r="K14" i="15"/>
  <c r="C14" i="15"/>
  <c r="U14" i="15"/>
  <c r="Y10" i="15"/>
  <c r="N10" i="15"/>
  <c r="F10" i="15"/>
  <c r="AE10" i="15"/>
  <c r="Q14" i="15"/>
  <c r="M10" i="15"/>
  <c r="E10" i="15"/>
  <c r="AD10" i="15"/>
  <c r="V10" i="15"/>
  <c r="W10" i="15"/>
  <c r="AF10" i="15"/>
  <c r="X10" i="15"/>
  <c r="AF14" i="15"/>
  <c r="P14" i="15"/>
  <c r="AA14" i="15"/>
  <c r="S14" i="15"/>
  <c r="N14" i="15"/>
  <c r="M14" i="15"/>
  <c r="E14" i="15"/>
  <c r="AR67" i="18"/>
  <c r="AQ67" i="18"/>
  <c r="AS67" i="18" s="1"/>
  <c r="AO67" i="18"/>
  <c r="AN67" i="18"/>
  <c r="AP67" i="18" s="1"/>
  <c r="AL67" i="18"/>
  <c r="AK67" i="18"/>
  <c r="AM67" i="18" s="1"/>
  <c r="AI67" i="18"/>
  <c r="AH67" i="18"/>
  <c r="AJ67" i="18" s="1"/>
  <c r="AF67" i="18"/>
  <c r="AE67" i="18"/>
  <c r="AG67" i="18" s="1"/>
  <c r="AC67" i="18"/>
  <c r="AB67" i="18"/>
  <c r="AD67" i="18" s="1"/>
  <c r="Z67" i="18"/>
  <c r="Y67" i="18"/>
  <c r="AA67" i="18" s="1"/>
  <c r="W67" i="18"/>
  <c r="V67" i="18"/>
  <c r="X67" i="18" s="1"/>
  <c r="T67" i="18"/>
  <c r="S67" i="18"/>
  <c r="U67" i="18" s="1"/>
  <c r="R67" i="18"/>
  <c r="Q67" i="18"/>
  <c r="P67" i="18"/>
  <c r="O67" i="18"/>
  <c r="N67" i="18"/>
  <c r="M67" i="18"/>
  <c r="L67" i="18"/>
  <c r="K67" i="18"/>
  <c r="J67" i="18"/>
  <c r="I67" i="18"/>
  <c r="H67" i="18"/>
  <c r="G67" i="18"/>
  <c r="F67" i="18"/>
  <c r="E67" i="18"/>
  <c r="D67" i="18"/>
  <c r="C67" i="18"/>
  <c r="B67" i="18"/>
  <c r="A67" i="18"/>
  <c r="AR66" i="18"/>
  <c r="AQ66" i="18"/>
  <c r="AS66" i="18" s="1"/>
  <c r="AO66" i="18"/>
  <c r="AN66" i="18"/>
  <c r="AP66" i="18" s="1"/>
  <c r="AM66" i="18"/>
  <c r="AL66" i="18"/>
  <c r="AK66" i="18"/>
  <c r="AI66" i="18"/>
  <c r="AH66" i="18"/>
  <c r="AJ66" i="18" s="1"/>
  <c r="AF66" i="18"/>
  <c r="AE66" i="18"/>
  <c r="AG66" i="18" s="1"/>
  <c r="AD66" i="18"/>
  <c r="AC66" i="18"/>
  <c r="AB66" i="18"/>
  <c r="Z66" i="18"/>
  <c r="Y66" i="18"/>
  <c r="AA66" i="18" s="1"/>
  <c r="W66" i="18"/>
  <c r="V66" i="18"/>
  <c r="X66" i="18" s="1"/>
  <c r="T66" i="18"/>
  <c r="S66" i="18"/>
  <c r="U66" i="18" s="1"/>
  <c r="R66" i="18"/>
  <c r="Q66" i="18"/>
  <c r="P66" i="18"/>
  <c r="O66" i="18"/>
  <c r="N66" i="18"/>
  <c r="M66" i="18"/>
  <c r="L66" i="18"/>
  <c r="K66" i="18"/>
  <c r="J66" i="18"/>
  <c r="I66" i="18"/>
  <c r="H66" i="18"/>
  <c r="G66" i="18"/>
  <c r="F66" i="18"/>
  <c r="E66" i="18"/>
  <c r="D66" i="18"/>
  <c r="C66" i="18"/>
  <c r="B66" i="18"/>
  <c r="A66" i="18"/>
  <c r="AR65" i="18"/>
  <c r="AQ65" i="18"/>
  <c r="AS65" i="18" s="1"/>
  <c r="AO65" i="18"/>
  <c r="AN65" i="18"/>
  <c r="AP65" i="18" s="1"/>
  <c r="AL65" i="18"/>
  <c r="AK65" i="18"/>
  <c r="AM65" i="18" s="1"/>
  <c r="AJ65" i="18"/>
  <c r="AI65" i="18"/>
  <c r="AH65" i="18"/>
  <c r="AG65" i="18"/>
  <c r="AF65" i="18"/>
  <c r="AE65" i="18"/>
  <c r="AC65" i="18"/>
  <c r="AB65" i="18"/>
  <c r="AD65" i="18" s="1"/>
  <c r="AA65" i="18"/>
  <c r="Z65" i="18"/>
  <c r="Y65" i="18"/>
  <c r="W65" i="18"/>
  <c r="V65" i="18"/>
  <c r="X65" i="18" s="1"/>
  <c r="T65" i="18"/>
  <c r="S65" i="18"/>
  <c r="U65" i="18" s="1"/>
  <c r="R65" i="18"/>
  <c r="Q65" i="18"/>
  <c r="P65" i="18"/>
  <c r="O65" i="18"/>
  <c r="N65" i="18"/>
  <c r="M65" i="18"/>
  <c r="L65" i="18"/>
  <c r="K65" i="18"/>
  <c r="J65" i="18"/>
  <c r="I65" i="18"/>
  <c r="H65" i="18"/>
  <c r="G65" i="18"/>
  <c r="F65" i="18"/>
  <c r="E65" i="18"/>
  <c r="D65" i="18"/>
  <c r="C65" i="18"/>
  <c r="B65" i="18"/>
  <c r="A65" i="18"/>
  <c r="AR64" i="18"/>
  <c r="AQ64" i="18"/>
  <c r="AS64" i="18" s="1"/>
  <c r="AO64" i="18"/>
  <c r="AN64" i="18"/>
  <c r="AP64" i="18" s="1"/>
  <c r="AL64" i="18"/>
  <c r="AK64" i="18"/>
  <c r="AM64" i="18" s="1"/>
  <c r="AI64" i="18"/>
  <c r="AH64" i="18"/>
  <c r="AJ64" i="18" s="1"/>
  <c r="AF64" i="18"/>
  <c r="AE64" i="18"/>
  <c r="AG64" i="18" s="1"/>
  <c r="AC64" i="18"/>
  <c r="AB64" i="18"/>
  <c r="AD64" i="18" s="1"/>
  <c r="Z64" i="18"/>
  <c r="Y64" i="18"/>
  <c r="AA64" i="18" s="1"/>
  <c r="W64" i="18"/>
  <c r="V64" i="18"/>
  <c r="X64" i="18" s="1"/>
  <c r="T64" i="18"/>
  <c r="S64" i="18"/>
  <c r="U64" i="18" s="1"/>
  <c r="R64" i="18"/>
  <c r="Q64" i="18"/>
  <c r="P64" i="18"/>
  <c r="O64" i="18"/>
  <c r="N64" i="18"/>
  <c r="M64" i="18"/>
  <c r="L64" i="18"/>
  <c r="K64" i="18"/>
  <c r="J64" i="18"/>
  <c r="I64" i="18"/>
  <c r="H64" i="18"/>
  <c r="G64" i="18"/>
  <c r="F64" i="18"/>
  <c r="E64" i="18"/>
  <c r="D64" i="18"/>
  <c r="C64" i="18"/>
  <c r="B64" i="18"/>
  <c r="A64" i="18"/>
  <c r="AS63" i="18"/>
  <c r="AR63" i="18"/>
  <c r="AQ63" i="18"/>
  <c r="AO63" i="18"/>
  <c r="AN63" i="18"/>
  <c r="AP63" i="18" s="1"/>
  <c r="AL63" i="18"/>
  <c r="AK63" i="18"/>
  <c r="AM63" i="18" s="1"/>
  <c r="AI63" i="18"/>
  <c r="AH63" i="18"/>
  <c r="AJ63" i="18" s="1"/>
  <c r="AF63" i="18"/>
  <c r="AE63" i="18"/>
  <c r="AG63" i="18" s="1"/>
  <c r="AD63" i="18"/>
  <c r="AC63" i="18"/>
  <c r="AB63" i="18"/>
  <c r="AA63" i="18"/>
  <c r="Z63" i="18"/>
  <c r="Y63" i="18"/>
  <c r="W63" i="18"/>
  <c r="V63" i="18"/>
  <c r="X63" i="18" s="1"/>
  <c r="U63" i="18"/>
  <c r="T63" i="18"/>
  <c r="S63" i="18"/>
  <c r="R63" i="18"/>
  <c r="Q63" i="18"/>
  <c r="P63" i="18"/>
  <c r="O63" i="18"/>
  <c r="N63" i="18"/>
  <c r="M63" i="18"/>
  <c r="L63" i="18"/>
  <c r="K63" i="18"/>
  <c r="J63" i="18"/>
  <c r="I63" i="18"/>
  <c r="H63" i="18"/>
  <c r="G63" i="18"/>
  <c r="F63" i="18"/>
  <c r="E63" i="18"/>
  <c r="D63" i="18"/>
  <c r="C63" i="18"/>
  <c r="B63" i="18"/>
  <c r="A63" i="18"/>
  <c r="AR62" i="18"/>
  <c r="AQ62" i="18"/>
  <c r="AS62" i="18" s="1"/>
  <c r="AP62" i="18"/>
  <c r="AO62" i="18"/>
  <c r="AN62" i="18"/>
  <c r="AL62" i="18"/>
  <c r="AK62" i="18"/>
  <c r="AM62" i="18" s="1"/>
  <c r="AI62" i="18"/>
  <c r="AH62" i="18"/>
  <c r="AJ62" i="18" s="1"/>
  <c r="AF62" i="18"/>
  <c r="AE62" i="18"/>
  <c r="AG62" i="18" s="1"/>
  <c r="AC62" i="18"/>
  <c r="AB62" i="18"/>
  <c r="AD62" i="18" s="1"/>
  <c r="Z62" i="18"/>
  <c r="Y62" i="18"/>
  <c r="AA62" i="18" s="1"/>
  <c r="W62" i="18"/>
  <c r="V62" i="18"/>
  <c r="X62" i="18" s="1"/>
  <c r="T62" i="18"/>
  <c r="S62" i="18"/>
  <c r="U62" i="18" s="1"/>
  <c r="R62" i="18"/>
  <c r="Q62" i="18"/>
  <c r="P62" i="18"/>
  <c r="O62" i="18"/>
  <c r="N62" i="18"/>
  <c r="M62" i="18"/>
  <c r="L62" i="18"/>
  <c r="K62" i="18"/>
  <c r="J62" i="18"/>
  <c r="I62" i="18"/>
  <c r="H62" i="18"/>
  <c r="G62" i="18"/>
  <c r="F62" i="18"/>
  <c r="E62" i="18"/>
  <c r="D62" i="18"/>
  <c r="C62" i="18"/>
  <c r="B62" i="18"/>
  <c r="A62" i="18"/>
  <c r="AS61" i="18"/>
  <c r="AR61" i="18"/>
  <c r="AQ61" i="18"/>
  <c r="AO61" i="18"/>
  <c r="AN61" i="18"/>
  <c r="AP61" i="18" s="1"/>
  <c r="AL61" i="18"/>
  <c r="AK61" i="18"/>
  <c r="AM61" i="18" s="1"/>
  <c r="AI61" i="18"/>
  <c r="AH61" i="18"/>
  <c r="AJ61" i="18" s="1"/>
  <c r="AF61" i="18"/>
  <c r="AE61" i="18"/>
  <c r="AG61" i="18" s="1"/>
  <c r="AC61" i="18"/>
  <c r="AB61" i="18"/>
  <c r="AD61" i="18" s="1"/>
  <c r="Z61" i="18"/>
  <c r="Y61" i="18"/>
  <c r="AA61" i="18" s="1"/>
  <c r="X61" i="18"/>
  <c r="W61" i="18"/>
  <c r="V61" i="18"/>
  <c r="U61" i="18"/>
  <c r="T61" i="18"/>
  <c r="S61" i="18"/>
  <c r="R61" i="18"/>
  <c r="Q61" i="18"/>
  <c r="P61" i="18"/>
  <c r="O61" i="18"/>
  <c r="N61" i="18"/>
  <c r="M61" i="18"/>
  <c r="L61" i="18"/>
  <c r="K61" i="18"/>
  <c r="J61" i="18"/>
  <c r="I61" i="18"/>
  <c r="H61" i="18"/>
  <c r="G61" i="18"/>
  <c r="F61" i="18"/>
  <c r="E61" i="18"/>
  <c r="D61" i="18"/>
  <c r="C61" i="18"/>
  <c r="B61" i="18"/>
  <c r="A61" i="18"/>
  <c r="AS60" i="18"/>
  <c r="AR60" i="18"/>
  <c r="AQ60" i="18"/>
  <c r="AP60" i="18"/>
  <c r="AO60" i="18"/>
  <c r="AN60" i="18"/>
  <c r="AL60" i="18"/>
  <c r="AK60" i="18"/>
  <c r="AM60" i="18" s="1"/>
  <c r="AJ60" i="18"/>
  <c r="AI60" i="18"/>
  <c r="AH60" i="18"/>
  <c r="AF60" i="18"/>
  <c r="AE60" i="18"/>
  <c r="AG60" i="18" s="1"/>
  <c r="AC60" i="18"/>
  <c r="AB60" i="18"/>
  <c r="AD60" i="18" s="1"/>
  <c r="Z60" i="18"/>
  <c r="Y60" i="18"/>
  <c r="AA60" i="18" s="1"/>
  <c r="W60" i="18"/>
  <c r="V60" i="18"/>
  <c r="X60" i="18" s="1"/>
  <c r="U60" i="18"/>
  <c r="T60" i="18"/>
  <c r="S60" i="18"/>
  <c r="R60" i="18"/>
  <c r="Q60" i="18"/>
  <c r="P60" i="18"/>
  <c r="O60" i="18"/>
  <c r="N60" i="18"/>
  <c r="M60" i="18"/>
  <c r="L60" i="18"/>
  <c r="K60" i="18"/>
  <c r="J60" i="18"/>
  <c r="I60" i="18"/>
  <c r="H60" i="18"/>
  <c r="G60" i="18"/>
  <c r="F60" i="18"/>
  <c r="E60" i="18"/>
  <c r="D60" i="18"/>
  <c r="C60" i="18"/>
  <c r="B60" i="18"/>
  <c r="A60" i="18"/>
  <c r="AR59" i="18"/>
  <c r="AQ59" i="18"/>
  <c r="AS59" i="18" s="1"/>
  <c r="AO59" i="18"/>
  <c r="AN59" i="18"/>
  <c r="AP59" i="18" s="1"/>
  <c r="AL59" i="18"/>
  <c r="AK59" i="18"/>
  <c r="AM59" i="18" s="1"/>
  <c r="AI59" i="18"/>
  <c r="AH59" i="18"/>
  <c r="AJ59" i="18" s="1"/>
  <c r="AF59" i="18"/>
  <c r="AE59" i="18"/>
  <c r="AG59" i="18" s="1"/>
  <c r="AC59" i="18"/>
  <c r="AB59" i="18"/>
  <c r="AD59" i="18" s="1"/>
  <c r="Z59" i="18"/>
  <c r="Y59" i="18"/>
  <c r="AA59" i="18" s="1"/>
  <c r="W59" i="18"/>
  <c r="V59" i="18"/>
  <c r="X59" i="18" s="1"/>
  <c r="T59" i="18"/>
  <c r="S59" i="18"/>
  <c r="U59" i="18" s="1"/>
  <c r="R59" i="18"/>
  <c r="Q59" i="18"/>
  <c r="P59" i="18"/>
  <c r="O59" i="18"/>
  <c r="N59" i="18"/>
  <c r="M59" i="18"/>
  <c r="L59" i="18"/>
  <c r="K59" i="18"/>
  <c r="J59" i="18"/>
  <c r="I59" i="18"/>
  <c r="H59" i="18"/>
  <c r="G59" i="18"/>
  <c r="F59" i="18"/>
  <c r="E59" i="18"/>
  <c r="D59" i="18"/>
  <c r="C59" i="18"/>
  <c r="B59" i="18"/>
  <c r="A59" i="18"/>
  <c r="AR58" i="18"/>
  <c r="AQ58" i="18"/>
  <c r="AS58" i="18" s="1"/>
  <c r="AO58" i="18"/>
  <c r="AN58" i="18"/>
  <c r="AP58" i="18" s="1"/>
  <c r="AL58" i="18"/>
  <c r="AK58" i="18"/>
  <c r="AM58" i="18" s="1"/>
  <c r="AI58" i="18"/>
  <c r="AH58" i="18"/>
  <c r="AJ58" i="18" s="1"/>
  <c r="AF58" i="18"/>
  <c r="AE58" i="18"/>
  <c r="AG58" i="18" s="1"/>
  <c r="AC58" i="18"/>
  <c r="AB58" i="18"/>
  <c r="AD58" i="18" s="1"/>
  <c r="Z58" i="18"/>
  <c r="Y58" i="18"/>
  <c r="AA58" i="18" s="1"/>
  <c r="W58" i="18"/>
  <c r="V58" i="18"/>
  <c r="X58" i="18" s="1"/>
  <c r="T58" i="18"/>
  <c r="S58" i="18"/>
  <c r="U58" i="18" s="1"/>
  <c r="R58" i="18"/>
  <c r="Q58" i="18"/>
  <c r="P58" i="18"/>
  <c r="O58" i="18"/>
  <c r="N58" i="18"/>
  <c r="M58" i="18"/>
  <c r="L58" i="18"/>
  <c r="K58" i="18"/>
  <c r="J58" i="18"/>
  <c r="I58" i="18"/>
  <c r="H58" i="18"/>
  <c r="G58" i="18"/>
  <c r="F58" i="18"/>
  <c r="E58" i="18"/>
  <c r="D58" i="18"/>
  <c r="C58" i="18"/>
  <c r="B58" i="18"/>
  <c r="A58" i="18"/>
  <c r="AR57" i="18"/>
  <c r="AQ57" i="18"/>
  <c r="AS57" i="18" s="1"/>
  <c r="AO57" i="18"/>
  <c r="AN57" i="18"/>
  <c r="AP57" i="18" s="1"/>
  <c r="AL57" i="18"/>
  <c r="AK57" i="18"/>
  <c r="AM57" i="18" s="1"/>
  <c r="AI57" i="18"/>
  <c r="AH57" i="18"/>
  <c r="AJ57" i="18" s="1"/>
  <c r="AF57" i="18"/>
  <c r="AE57" i="18"/>
  <c r="AG57" i="18" s="1"/>
  <c r="AC57" i="18"/>
  <c r="AB57" i="18"/>
  <c r="AD57" i="18" s="1"/>
  <c r="Z57" i="18"/>
  <c r="Y57" i="18"/>
  <c r="AA57" i="18" s="1"/>
  <c r="W57" i="18"/>
  <c r="V57" i="18"/>
  <c r="X57" i="18" s="1"/>
  <c r="T57" i="18"/>
  <c r="S57" i="18"/>
  <c r="U57" i="18" s="1"/>
  <c r="R57" i="18"/>
  <c r="Q57" i="18"/>
  <c r="P57" i="18"/>
  <c r="O57" i="18"/>
  <c r="N57" i="18"/>
  <c r="M57" i="18"/>
  <c r="L57" i="18"/>
  <c r="K57" i="18"/>
  <c r="J57" i="18"/>
  <c r="I57" i="18"/>
  <c r="H57" i="18"/>
  <c r="G57" i="18"/>
  <c r="F57" i="18"/>
  <c r="E57" i="18"/>
  <c r="D57" i="18"/>
  <c r="C57" i="18"/>
  <c r="B57" i="18"/>
  <c r="A57" i="18"/>
  <c r="AR56" i="18"/>
  <c r="AQ56" i="18"/>
  <c r="AS56" i="18" s="1"/>
  <c r="AO56" i="18"/>
  <c r="AN56" i="18"/>
  <c r="AP56" i="18" s="1"/>
  <c r="AL56" i="18"/>
  <c r="AK56" i="18"/>
  <c r="AM56" i="18" s="1"/>
  <c r="AI56" i="18"/>
  <c r="AH56" i="18"/>
  <c r="AJ56" i="18" s="1"/>
  <c r="AF56" i="18"/>
  <c r="AE56" i="18"/>
  <c r="AG56" i="18" s="1"/>
  <c r="AC56" i="18"/>
  <c r="AB56" i="18"/>
  <c r="AD56" i="18" s="1"/>
  <c r="Z56" i="18"/>
  <c r="Y56" i="18"/>
  <c r="AA56" i="18" s="1"/>
  <c r="W56" i="18"/>
  <c r="V56" i="18"/>
  <c r="X56" i="18" s="1"/>
  <c r="T56" i="18"/>
  <c r="S56" i="18"/>
  <c r="U56" i="18" s="1"/>
  <c r="R56" i="18"/>
  <c r="Q56" i="18"/>
  <c r="P56" i="18"/>
  <c r="O56" i="18"/>
  <c r="N56" i="18"/>
  <c r="M56" i="18"/>
  <c r="L56" i="18"/>
  <c r="K56" i="18"/>
  <c r="J56" i="18"/>
  <c r="I56" i="18"/>
  <c r="H56" i="18"/>
  <c r="G56" i="18"/>
  <c r="F56" i="18"/>
  <c r="E56" i="18"/>
  <c r="D56" i="18"/>
  <c r="C56" i="18"/>
  <c r="B56" i="18"/>
  <c r="A56" i="18"/>
  <c r="AR55" i="18"/>
  <c r="AQ55" i="18"/>
  <c r="AS55" i="18" s="1"/>
  <c r="AO55" i="18"/>
  <c r="AN55" i="18"/>
  <c r="AP55" i="18" s="1"/>
  <c r="AL55" i="18"/>
  <c r="AK55" i="18"/>
  <c r="AM55" i="18" s="1"/>
  <c r="AI55" i="18"/>
  <c r="AH55" i="18"/>
  <c r="AJ55" i="18" s="1"/>
  <c r="AF55" i="18"/>
  <c r="AE55" i="18"/>
  <c r="AG55" i="18" s="1"/>
  <c r="AC55" i="18"/>
  <c r="AB55" i="18"/>
  <c r="AD55" i="18" s="1"/>
  <c r="Z55" i="18"/>
  <c r="Y55" i="18"/>
  <c r="AA55" i="18" s="1"/>
  <c r="W55" i="18"/>
  <c r="V55" i="18"/>
  <c r="X55" i="18" s="1"/>
  <c r="T55" i="18"/>
  <c r="S55" i="18"/>
  <c r="U55" i="18" s="1"/>
  <c r="R55" i="18"/>
  <c r="Q55" i="18"/>
  <c r="P55" i="18"/>
  <c r="O55" i="18"/>
  <c r="N55" i="18"/>
  <c r="M55" i="18"/>
  <c r="L55" i="18"/>
  <c r="K55" i="18"/>
  <c r="J55" i="18"/>
  <c r="I55" i="18"/>
  <c r="H55" i="18"/>
  <c r="G55" i="18"/>
  <c r="F55" i="18"/>
  <c r="E55" i="18"/>
  <c r="D55" i="18"/>
  <c r="C55" i="18"/>
  <c r="B55" i="18"/>
  <c r="A55" i="18"/>
  <c r="AR54" i="18"/>
  <c r="AQ54" i="18"/>
  <c r="AS54" i="18" s="1"/>
  <c r="AO54" i="18"/>
  <c r="AN54" i="18"/>
  <c r="AP54" i="18" s="1"/>
  <c r="AL54" i="18"/>
  <c r="AK54" i="18"/>
  <c r="AM54" i="18" s="1"/>
  <c r="AI54" i="18"/>
  <c r="AH54" i="18"/>
  <c r="AJ54" i="18" s="1"/>
  <c r="AF54" i="18"/>
  <c r="AE54" i="18"/>
  <c r="AG54" i="18" s="1"/>
  <c r="AC54" i="18"/>
  <c r="AB54" i="18"/>
  <c r="AD54" i="18" s="1"/>
  <c r="Z54" i="18"/>
  <c r="Y54" i="18"/>
  <c r="AA54" i="18" s="1"/>
  <c r="W54" i="18"/>
  <c r="V54" i="18"/>
  <c r="X54" i="18" s="1"/>
  <c r="T54" i="18"/>
  <c r="S54" i="18"/>
  <c r="U54" i="18" s="1"/>
  <c r="R54" i="18"/>
  <c r="Q54" i="18"/>
  <c r="P54" i="18"/>
  <c r="O54" i="18"/>
  <c r="N54" i="18"/>
  <c r="M54" i="18"/>
  <c r="L54" i="18"/>
  <c r="K54" i="18"/>
  <c r="J54" i="18"/>
  <c r="I54" i="18"/>
  <c r="H54" i="18"/>
  <c r="G54" i="18"/>
  <c r="F54" i="18"/>
  <c r="E54" i="18"/>
  <c r="D54" i="18"/>
  <c r="C54" i="18"/>
  <c r="B54" i="18"/>
  <c r="A54" i="18"/>
  <c r="AR53" i="18"/>
  <c r="AQ53" i="18"/>
  <c r="AS53" i="18" s="1"/>
  <c r="AO53" i="18"/>
  <c r="AN53" i="18"/>
  <c r="AP53" i="18" s="1"/>
  <c r="AL53" i="18"/>
  <c r="AK53" i="18"/>
  <c r="AM53" i="18" s="1"/>
  <c r="AI53" i="18"/>
  <c r="AH53" i="18"/>
  <c r="AJ53" i="18" s="1"/>
  <c r="AF53" i="18"/>
  <c r="AE53" i="18"/>
  <c r="AG53" i="18" s="1"/>
  <c r="AC53" i="18"/>
  <c r="AB53" i="18"/>
  <c r="AD53" i="18" s="1"/>
  <c r="Z53" i="18"/>
  <c r="Y53" i="18"/>
  <c r="AA53" i="18" s="1"/>
  <c r="W53" i="18"/>
  <c r="V53" i="18"/>
  <c r="X53" i="18" s="1"/>
  <c r="T53" i="18"/>
  <c r="S53" i="18"/>
  <c r="R53" i="18"/>
  <c r="Q53" i="18"/>
  <c r="P53" i="18"/>
  <c r="O53" i="18"/>
  <c r="N53" i="18"/>
  <c r="M53" i="18"/>
  <c r="L53" i="18"/>
  <c r="K53" i="18"/>
  <c r="J53" i="18"/>
  <c r="I53" i="18"/>
  <c r="H53" i="18"/>
  <c r="G53" i="18"/>
  <c r="F53" i="18"/>
  <c r="E53" i="18"/>
  <c r="D53" i="18"/>
  <c r="C53" i="18"/>
  <c r="B53" i="18"/>
  <c r="A53" i="18"/>
  <c r="AR52" i="18"/>
  <c r="AQ52" i="18"/>
  <c r="AS52" i="18" s="1"/>
  <c r="AO52" i="18"/>
  <c r="AN52" i="18"/>
  <c r="AP52" i="18" s="1"/>
  <c r="AL52" i="18"/>
  <c r="AK52" i="18"/>
  <c r="AI52" i="18"/>
  <c r="AH52" i="18"/>
  <c r="AJ52" i="18" s="1"/>
  <c r="AF52" i="18"/>
  <c r="AE52" i="18"/>
  <c r="AC52" i="18"/>
  <c r="AB52" i="18"/>
  <c r="AD52" i="18" s="1"/>
  <c r="Z52" i="18"/>
  <c r="Y52" i="18"/>
  <c r="W52" i="18"/>
  <c r="V52" i="18"/>
  <c r="X52" i="18" s="1"/>
  <c r="T52" i="18"/>
  <c r="S52" i="18"/>
  <c r="R52" i="18"/>
  <c r="Q52" i="18"/>
  <c r="P52" i="18"/>
  <c r="O52" i="18"/>
  <c r="N52" i="18"/>
  <c r="M52" i="18"/>
  <c r="L52" i="18"/>
  <c r="K52" i="18"/>
  <c r="J52" i="18"/>
  <c r="I52" i="18"/>
  <c r="H52" i="18"/>
  <c r="G52" i="18"/>
  <c r="F52" i="18"/>
  <c r="E52" i="18"/>
  <c r="D52" i="18"/>
  <c r="C52" i="18"/>
  <c r="B52" i="18"/>
  <c r="A52" i="18"/>
  <c r="AR51" i="18"/>
  <c r="AQ51" i="18"/>
  <c r="AO51" i="18"/>
  <c r="AN51" i="18"/>
  <c r="AP51" i="18" s="1"/>
  <c r="AM51" i="18"/>
  <c r="AL51" i="18"/>
  <c r="AK51" i="18"/>
  <c r="AI51" i="18"/>
  <c r="AH51" i="18"/>
  <c r="AF51" i="18"/>
  <c r="AE51" i="18"/>
  <c r="AG51" i="18" s="1"/>
  <c r="AC51" i="18"/>
  <c r="AB51" i="18"/>
  <c r="Z51" i="18"/>
  <c r="Y51" i="18"/>
  <c r="AA51" i="18" s="1"/>
  <c r="W51" i="18"/>
  <c r="V51" i="18"/>
  <c r="T51" i="18"/>
  <c r="S51" i="18"/>
  <c r="U51" i="18" s="1"/>
  <c r="R51" i="18"/>
  <c r="Q51" i="18"/>
  <c r="P51" i="18"/>
  <c r="O51" i="18"/>
  <c r="N51" i="18"/>
  <c r="M51" i="18"/>
  <c r="L51" i="18"/>
  <c r="K51" i="18"/>
  <c r="J51" i="18"/>
  <c r="I51" i="18"/>
  <c r="H51" i="18"/>
  <c r="G51" i="18"/>
  <c r="F51" i="18"/>
  <c r="E51" i="18"/>
  <c r="D51" i="18"/>
  <c r="C51" i="18"/>
  <c r="B51" i="18"/>
  <c r="A51" i="18"/>
  <c r="AR50" i="18"/>
  <c r="AQ50" i="18"/>
  <c r="AS50" i="18" s="1"/>
  <c r="AO50" i="18"/>
  <c r="AN50" i="18"/>
  <c r="AL50" i="18"/>
  <c r="AK50" i="18"/>
  <c r="AM50" i="18" s="1"/>
  <c r="AJ50" i="18"/>
  <c r="AI50" i="18"/>
  <c r="AH50" i="18"/>
  <c r="AF50" i="18"/>
  <c r="AE50" i="18"/>
  <c r="AC50" i="18"/>
  <c r="AB50" i="18"/>
  <c r="AD50" i="18" s="1"/>
  <c r="Z50" i="18"/>
  <c r="Y50" i="18"/>
  <c r="W50" i="18"/>
  <c r="V50" i="18"/>
  <c r="X50" i="18" s="1"/>
  <c r="T50" i="18"/>
  <c r="S50" i="18"/>
  <c r="R50" i="18"/>
  <c r="Q50" i="18"/>
  <c r="P50" i="18"/>
  <c r="O50" i="18"/>
  <c r="N50" i="18"/>
  <c r="M50" i="18"/>
  <c r="L50" i="18"/>
  <c r="K50" i="18"/>
  <c r="J50" i="18"/>
  <c r="I50" i="18"/>
  <c r="H50" i="18"/>
  <c r="G50" i="18"/>
  <c r="F50" i="18"/>
  <c r="E50" i="18"/>
  <c r="D50" i="18"/>
  <c r="C50" i="18"/>
  <c r="B50" i="18"/>
  <c r="A50" i="18"/>
  <c r="AR49" i="18"/>
  <c r="AQ49" i="18"/>
  <c r="AO49" i="18"/>
  <c r="AN49" i="18"/>
  <c r="AP49" i="18" s="1"/>
  <c r="AL49" i="18"/>
  <c r="AK49" i="18"/>
  <c r="AI49" i="18"/>
  <c r="AH49" i="18"/>
  <c r="AJ49" i="18" s="1"/>
  <c r="AF49" i="18"/>
  <c r="AE49" i="18"/>
  <c r="AG49" i="18" s="1"/>
  <c r="AC49" i="18"/>
  <c r="AB49" i="18"/>
  <c r="Z49" i="18"/>
  <c r="Y49" i="18"/>
  <c r="AA49" i="18" s="1"/>
  <c r="W49" i="18"/>
  <c r="V49" i="18"/>
  <c r="T49" i="18"/>
  <c r="S49" i="18"/>
  <c r="U49" i="18" s="1"/>
  <c r="R49" i="18"/>
  <c r="Q49" i="18"/>
  <c r="P49" i="18"/>
  <c r="O49" i="18"/>
  <c r="N49" i="18"/>
  <c r="M49" i="18"/>
  <c r="L49" i="18"/>
  <c r="K49" i="18"/>
  <c r="J49" i="18"/>
  <c r="I49" i="18"/>
  <c r="H49" i="18"/>
  <c r="G49" i="18"/>
  <c r="F49" i="18"/>
  <c r="E49" i="18"/>
  <c r="D49" i="18"/>
  <c r="C49" i="18"/>
  <c r="B49" i="18"/>
  <c r="A49" i="18"/>
  <c r="AR48" i="18"/>
  <c r="AQ48" i="18"/>
  <c r="AS48" i="18" s="1"/>
  <c r="AO48" i="18"/>
  <c r="AN48" i="18"/>
  <c r="AL48" i="18"/>
  <c r="AK48" i="18"/>
  <c r="AM48" i="18" s="1"/>
  <c r="AI48" i="18"/>
  <c r="AH48" i="18"/>
  <c r="AF48" i="18"/>
  <c r="AE48" i="18"/>
  <c r="AG48" i="18" s="1"/>
  <c r="AC48" i="18"/>
  <c r="AB48" i="18"/>
  <c r="AD48" i="18" s="1"/>
  <c r="Z48" i="18"/>
  <c r="Y48" i="18"/>
  <c r="W48" i="18"/>
  <c r="V48" i="18"/>
  <c r="X48" i="18" s="1"/>
  <c r="T48" i="18"/>
  <c r="S48" i="18"/>
  <c r="R48" i="18"/>
  <c r="Q48" i="18"/>
  <c r="P48" i="18"/>
  <c r="O48" i="18"/>
  <c r="N48" i="18"/>
  <c r="M48" i="18"/>
  <c r="L48" i="18"/>
  <c r="K48" i="18"/>
  <c r="J48" i="18"/>
  <c r="I48" i="18"/>
  <c r="H48" i="18"/>
  <c r="G48" i="18"/>
  <c r="F48" i="18"/>
  <c r="E48" i="18"/>
  <c r="D48" i="18"/>
  <c r="C48" i="18"/>
  <c r="B48" i="18"/>
  <c r="A48" i="18"/>
  <c r="AR47" i="18"/>
  <c r="AQ47" i="18"/>
  <c r="AO47" i="18"/>
  <c r="AN47" i="18"/>
  <c r="AP47" i="18" s="1"/>
  <c r="AL47" i="18"/>
  <c r="AK47" i="18"/>
  <c r="AI47" i="18"/>
  <c r="AH47" i="18"/>
  <c r="AJ47" i="18" s="1"/>
  <c r="AF47" i="18"/>
  <c r="AE47" i="18"/>
  <c r="AG47" i="18" s="1"/>
  <c r="AC47" i="18"/>
  <c r="AB47" i="18"/>
  <c r="AD47" i="18" s="1"/>
  <c r="Z47" i="18"/>
  <c r="AA47" i="18" s="1"/>
  <c r="Y47" i="18"/>
  <c r="W47" i="18"/>
  <c r="V47" i="18"/>
  <c r="T47" i="18"/>
  <c r="S47" i="18"/>
  <c r="U47" i="18" s="1"/>
  <c r="R47" i="18"/>
  <c r="Q47" i="18"/>
  <c r="P47" i="18"/>
  <c r="O47" i="18"/>
  <c r="N47" i="18"/>
  <c r="M47" i="18"/>
  <c r="L47" i="18"/>
  <c r="K47" i="18"/>
  <c r="J47" i="18"/>
  <c r="I47" i="18"/>
  <c r="H47" i="18"/>
  <c r="G47" i="18"/>
  <c r="F47" i="18"/>
  <c r="E47" i="18"/>
  <c r="D47" i="18"/>
  <c r="C47" i="18"/>
  <c r="B47" i="18"/>
  <c r="A47" i="18"/>
  <c r="AR46" i="18"/>
  <c r="AQ46" i="18"/>
  <c r="AO46" i="18"/>
  <c r="AN46" i="18"/>
  <c r="AL46" i="18"/>
  <c r="AK46" i="18"/>
  <c r="AM46" i="18" s="1"/>
  <c r="AI46" i="18"/>
  <c r="AH46" i="18"/>
  <c r="AF46" i="18"/>
  <c r="AE46" i="18"/>
  <c r="AC46" i="18"/>
  <c r="AB46" i="18"/>
  <c r="Z46" i="18"/>
  <c r="Y46" i="18"/>
  <c r="AA46" i="18" s="1"/>
  <c r="W46" i="18"/>
  <c r="V46" i="18"/>
  <c r="X46" i="18" s="1"/>
  <c r="T46" i="18"/>
  <c r="S46" i="18"/>
  <c r="U46" i="18" s="1"/>
  <c r="R46" i="18"/>
  <c r="Q46" i="18"/>
  <c r="P46" i="18"/>
  <c r="O46" i="18"/>
  <c r="N46" i="18"/>
  <c r="M46" i="18"/>
  <c r="L46" i="18"/>
  <c r="K46" i="18"/>
  <c r="J46" i="18"/>
  <c r="I46" i="18"/>
  <c r="H46" i="18"/>
  <c r="G46" i="18"/>
  <c r="F46" i="18"/>
  <c r="E46" i="18"/>
  <c r="D46" i="18"/>
  <c r="C46" i="18"/>
  <c r="B46" i="18"/>
  <c r="A46" i="18"/>
  <c r="AR45" i="18"/>
  <c r="AS45" i="18" s="1"/>
  <c r="AQ45" i="18"/>
  <c r="AO45" i="18"/>
  <c r="AN45" i="18"/>
  <c r="AL45" i="18"/>
  <c r="AK45" i="18"/>
  <c r="AI45" i="18"/>
  <c r="AH45" i="18"/>
  <c r="AJ45" i="18" s="1"/>
  <c r="AF45" i="18"/>
  <c r="AE45" i="18"/>
  <c r="AC45" i="18"/>
  <c r="AB45" i="18"/>
  <c r="Z45" i="18"/>
  <c r="Y45" i="18"/>
  <c r="W45" i="18"/>
  <c r="V45" i="18"/>
  <c r="X45" i="18" s="1"/>
  <c r="T45" i="18"/>
  <c r="S45" i="18"/>
  <c r="U45" i="18" s="1"/>
  <c r="R45" i="18"/>
  <c r="Q45" i="18"/>
  <c r="P45" i="18"/>
  <c r="O45" i="18"/>
  <c r="N45" i="18"/>
  <c r="M45" i="18"/>
  <c r="L45" i="18"/>
  <c r="K45" i="18"/>
  <c r="J45" i="18"/>
  <c r="I45" i="18"/>
  <c r="H45" i="18"/>
  <c r="G45" i="18"/>
  <c r="F45" i="18"/>
  <c r="E45" i="18"/>
  <c r="D45" i="18"/>
  <c r="C45" i="18"/>
  <c r="B45" i="18"/>
  <c r="A45" i="18"/>
  <c r="AR44" i="18"/>
  <c r="AQ44" i="18"/>
  <c r="AS44" i="18" s="1"/>
  <c r="AO44" i="18"/>
  <c r="AN44" i="18"/>
  <c r="AL44" i="18"/>
  <c r="AK44" i="18"/>
  <c r="AI44" i="18"/>
  <c r="AH44" i="18"/>
  <c r="AF44" i="18"/>
  <c r="AE44" i="18"/>
  <c r="AG44" i="18" s="1"/>
  <c r="AC44" i="18"/>
  <c r="AB44" i="18"/>
  <c r="Z44" i="18"/>
  <c r="Y44" i="18"/>
  <c r="W44" i="18"/>
  <c r="V44" i="18"/>
  <c r="T44" i="18"/>
  <c r="S44" i="18"/>
  <c r="U44" i="18" s="1"/>
  <c r="R44" i="18"/>
  <c r="Q44" i="18"/>
  <c r="P44" i="18"/>
  <c r="O44" i="18"/>
  <c r="N44" i="18"/>
  <c r="M44" i="18"/>
  <c r="L44" i="18"/>
  <c r="K44" i="18"/>
  <c r="J44" i="18"/>
  <c r="I44" i="18"/>
  <c r="H44" i="18"/>
  <c r="G44" i="18"/>
  <c r="F44" i="18"/>
  <c r="E44" i="18"/>
  <c r="D44" i="18"/>
  <c r="C44" i="18"/>
  <c r="B44" i="18"/>
  <c r="A44" i="18"/>
  <c r="AR43" i="18"/>
  <c r="AQ43" i="18"/>
  <c r="AO43" i="18"/>
  <c r="AN43" i="18"/>
  <c r="AP43" i="18" s="1"/>
  <c r="AL43" i="18"/>
  <c r="AK43" i="18"/>
  <c r="AI43" i="18"/>
  <c r="AH43" i="18"/>
  <c r="AF43" i="18"/>
  <c r="AE43" i="18"/>
  <c r="AC43" i="18"/>
  <c r="AB43" i="18"/>
  <c r="AD43" i="18" s="1"/>
  <c r="Z43" i="18"/>
  <c r="Y43" i="18"/>
  <c r="W43" i="18"/>
  <c r="V43" i="18"/>
  <c r="T43" i="18"/>
  <c r="S43" i="18"/>
  <c r="R43" i="18"/>
  <c r="Q43" i="18"/>
  <c r="P43" i="18"/>
  <c r="O43" i="18"/>
  <c r="N43" i="18"/>
  <c r="M43" i="18"/>
  <c r="L43" i="18"/>
  <c r="K43" i="18"/>
  <c r="J43" i="18"/>
  <c r="I43" i="18"/>
  <c r="H43" i="18"/>
  <c r="G43" i="18"/>
  <c r="F43" i="18"/>
  <c r="E43" i="18"/>
  <c r="D43" i="18"/>
  <c r="C43" i="18"/>
  <c r="B43" i="18"/>
  <c r="A43" i="18"/>
  <c r="AR42" i="18"/>
  <c r="AQ42" i="18"/>
  <c r="AO42" i="18"/>
  <c r="AN42" i="18"/>
  <c r="AL42" i="18"/>
  <c r="AK42" i="18"/>
  <c r="AM42" i="18" s="1"/>
  <c r="AI42" i="18"/>
  <c r="AH42" i="18"/>
  <c r="AF42" i="18"/>
  <c r="AE42" i="18"/>
  <c r="AC42" i="18"/>
  <c r="AB42" i="18"/>
  <c r="Z42" i="18"/>
  <c r="Y42" i="18"/>
  <c r="AA42" i="18" s="1"/>
  <c r="W42" i="18"/>
  <c r="V42" i="18"/>
  <c r="T42" i="18"/>
  <c r="S42" i="18"/>
  <c r="U42" i="18" s="1"/>
  <c r="R42" i="18"/>
  <c r="Q42" i="18"/>
  <c r="P42" i="18"/>
  <c r="O42" i="18"/>
  <c r="N42" i="18"/>
  <c r="M42" i="18"/>
  <c r="L42" i="18"/>
  <c r="K42" i="18"/>
  <c r="J42" i="18"/>
  <c r="I42" i="18"/>
  <c r="H42" i="18"/>
  <c r="G42" i="18"/>
  <c r="F42" i="18"/>
  <c r="E42" i="18"/>
  <c r="D42" i="18"/>
  <c r="C42" i="18"/>
  <c r="B42" i="18"/>
  <c r="A42" i="18"/>
  <c r="AR41" i="18"/>
  <c r="AQ41" i="18"/>
  <c r="AS41" i="18" s="1"/>
  <c r="AO41" i="18"/>
  <c r="AN41" i="18"/>
  <c r="AP41" i="18" s="1"/>
  <c r="AL41" i="18"/>
  <c r="AK41" i="18"/>
  <c r="AM41" i="18" s="1"/>
  <c r="AI41" i="18"/>
  <c r="AH41" i="18"/>
  <c r="AJ41" i="18" s="1"/>
  <c r="AF41" i="18"/>
  <c r="AE41" i="18"/>
  <c r="AC41" i="18"/>
  <c r="AB41" i="18"/>
  <c r="Z41" i="18"/>
  <c r="Y41" i="18"/>
  <c r="W41" i="18"/>
  <c r="V41" i="18"/>
  <c r="X41" i="18" s="1"/>
  <c r="T41" i="18"/>
  <c r="S41" i="18"/>
  <c r="R41" i="18"/>
  <c r="Q41" i="18"/>
  <c r="P41" i="18"/>
  <c r="O41" i="18"/>
  <c r="N41" i="18"/>
  <c r="M41" i="18"/>
  <c r="L41" i="18"/>
  <c r="K41" i="18"/>
  <c r="J41" i="18"/>
  <c r="I41" i="18"/>
  <c r="H41" i="18"/>
  <c r="G41" i="18"/>
  <c r="F41" i="18"/>
  <c r="E41" i="18"/>
  <c r="D41" i="18"/>
  <c r="C41" i="18"/>
  <c r="B41" i="18"/>
  <c r="A41" i="18"/>
  <c r="AR40" i="18"/>
  <c r="AQ40" i="18"/>
  <c r="AO40" i="18"/>
  <c r="AN40" i="18"/>
  <c r="AP40" i="18" s="1"/>
  <c r="AM40" i="18"/>
  <c r="AL40" i="18"/>
  <c r="AK40" i="18"/>
  <c r="AI40" i="18"/>
  <c r="AH40" i="18"/>
  <c r="AJ40" i="18" s="1"/>
  <c r="AF40" i="18"/>
  <c r="AE40" i="18"/>
  <c r="AG40" i="18" s="1"/>
  <c r="AD40" i="18"/>
  <c r="AC40" i="18"/>
  <c r="AB40" i="18"/>
  <c r="Z40" i="18"/>
  <c r="Y40" i="18"/>
  <c r="AA40" i="18" s="1"/>
  <c r="W40" i="18"/>
  <c r="V40" i="18"/>
  <c r="X40" i="18" s="1"/>
  <c r="T40" i="18"/>
  <c r="S40" i="18"/>
  <c r="U40" i="18" s="1"/>
  <c r="R40" i="18"/>
  <c r="Q40" i="18"/>
  <c r="P40" i="18"/>
  <c r="O40" i="18"/>
  <c r="N40" i="18"/>
  <c r="M40" i="18"/>
  <c r="L40" i="18"/>
  <c r="K40" i="18"/>
  <c r="J40" i="18"/>
  <c r="I40" i="18"/>
  <c r="H40" i="18"/>
  <c r="G40" i="18"/>
  <c r="F40" i="18"/>
  <c r="E40" i="18"/>
  <c r="D40" i="18"/>
  <c r="C40" i="18"/>
  <c r="B40" i="18"/>
  <c r="A40" i="18"/>
  <c r="AR39" i="18"/>
  <c r="AQ39" i="18"/>
  <c r="AS39" i="18" s="1"/>
  <c r="AO39" i="18"/>
  <c r="AN39" i="18"/>
  <c r="AP39" i="18" s="1"/>
  <c r="AL39" i="18"/>
  <c r="AK39" i="18"/>
  <c r="AM39" i="18" s="1"/>
  <c r="AI39" i="18"/>
  <c r="AJ39" i="18" s="1"/>
  <c r="AH39" i="18"/>
  <c r="AF39" i="18"/>
  <c r="AE39" i="18"/>
  <c r="AC39" i="18"/>
  <c r="AB39" i="18"/>
  <c r="AD39" i="18" s="1"/>
  <c r="AA39" i="18"/>
  <c r="Z39" i="18"/>
  <c r="Y39" i="18"/>
  <c r="W39" i="18"/>
  <c r="V39" i="18"/>
  <c r="X39" i="18" s="1"/>
  <c r="T39" i="18"/>
  <c r="S39" i="18"/>
  <c r="U39" i="18" s="1"/>
  <c r="R39" i="18"/>
  <c r="Q39" i="18"/>
  <c r="P39" i="18"/>
  <c r="O39" i="18"/>
  <c r="N39" i="18"/>
  <c r="M39" i="18"/>
  <c r="L39" i="18"/>
  <c r="K39" i="18"/>
  <c r="J39" i="18"/>
  <c r="I39" i="18"/>
  <c r="H39" i="18"/>
  <c r="G39" i="18"/>
  <c r="F39" i="18"/>
  <c r="E39" i="18"/>
  <c r="D39" i="18"/>
  <c r="C39" i="18"/>
  <c r="B39" i="18"/>
  <c r="A39" i="18"/>
  <c r="AR38" i="18"/>
  <c r="AQ38" i="18"/>
  <c r="AS38" i="18" s="1"/>
  <c r="AO38" i="18"/>
  <c r="AN38" i="18"/>
  <c r="AP38" i="18" s="1"/>
  <c r="AL38" i="18"/>
  <c r="AK38" i="18"/>
  <c r="AM38" i="18" s="1"/>
  <c r="AM68" i="18" s="1"/>
  <c r="AM69" i="18" s="1"/>
  <c r="AI38" i="18"/>
  <c r="AH38" i="18"/>
  <c r="AJ38" i="18" s="1"/>
  <c r="AF38" i="18"/>
  <c r="AE38" i="18"/>
  <c r="AC38" i="18"/>
  <c r="AB38" i="18"/>
  <c r="Z38" i="18"/>
  <c r="Y38" i="18"/>
  <c r="AA38" i="18" s="1"/>
  <c r="AA68" i="18" s="1"/>
  <c r="X38" i="18"/>
  <c r="W38" i="18"/>
  <c r="V38" i="18"/>
  <c r="T38" i="18"/>
  <c r="S38" i="18"/>
  <c r="U38" i="18" s="1"/>
  <c r="R38" i="18"/>
  <c r="O138" i="18" s="1" a="1"/>
  <c r="O138" i="18" s="1"/>
  <c r="Q38" i="18"/>
  <c r="Q68" i="18" s="1"/>
  <c r="P38" i="18"/>
  <c r="P68" i="18" s="1"/>
  <c r="O38" i="18"/>
  <c r="N38" i="18"/>
  <c r="N68" i="18" s="1"/>
  <c r="M38" i="18"/>
  <c r="L38" i="18"/>
  <c r="K38" i="18"/>
  <c r="J38" i="18"/>
  <c r="I38" i="18"/>
  <c r="H38" i="18"/>
  <c r="G38" i="18"/>
  <c r="F38" i="18"/>
  <c r="E38" i="18"/>
  <c r="D38" i="18"/>
  <c r="C38" i="18"/>
  <c r="B38" i="18"/>
  <c r="A38" i="18"/>
  <c r="AM43" i="18" l="1"/>
  <c r="AJ42" i="18"/>
  <c r="AG38" i="18"/>
  <c r="AD38" i="18"/>
  <c r="AG39" i="18"/>
  <c r="AG68" i="18" s="1"/>
  <c r="AS40" i="18"/>
  <c r="AA41" i="18"/>
  <c r="AD42" i="18"/>
  <c r="U43" i="18"/>
  <c r="AG43" i="18"/>
  <c r="X44" i="18"/>
  <c r="AJ44" i="18"/>
  <c r="AA45" i="18"/>
  <c r="AM45" i="18"/>
  <c r="AD46" i="18"/>
  <c r="AP46" i="18"/>
  <c r="X47" i="18"/>
  <c r="AS47" i="18"/>
  <c r="AS69" i="18" s="1"/>
  <c r="AA48" i="18"/>
  <c r="AJ48" i="18"/>
  <c r="AD49" i="18"/>
  <c r="AM49" i="18"/>
  <c r="U50" i="18"/>
  <c r="AG50" i="18"/>
  <c r="AP50" i="18"/>
  <c r="X51" i="18"/>
  <c r="X68" i="18" s="1"/>
  <c r="AJ51" i="18"/>
  <c r="AS51" i="18"/>
  <c r="AA52" i="18"/>
  <c r="AM52" i="18"/>
  <c r="U53" i="18"/>
  <c r="AD41" i="18"/>
  <c r="AG42" i="18"/>
  <c r="AP42" i="18"/>
  <c r="X43" i="18"/>
  <c r="AJ43" i="18"/>
  <c r="AJ68" i="18" s="1"/>
  <c r="AS43" i="18"/>
  <c r="AA44" i="18"/>
  <c r="AM44" i="18"/>
  <c r="AD45" i="18"/>
  <c r="AP45" i="18"/>
  <c r="AP69" i="18" s="1"/>
  <c r="AG46" i="18"/>
  <c r="AS46" i="18"/>
  <c r="U41" i="18"/>
  <c r="U69" i="18" s="1"/>
  <c r="AG41" i="18"/>
  <c r="X42" i="18"/>
  <c r="X69" i="18" s="1"/>
  <c r="AS42" i="18"/>
  <c r="AA43" i="18"/>
  <c r="AD44" i="18"/>
  <c r="AD68" i="18" s="1"/>
  <c r="AP44" i="18"/>
  <c r="AG45" i="18"/>
  <c r="AJ46" i="18"/>
  <c r="AM47" i="18"/>
  <c r="U48" i="18"/>
  <c r="AP48" i="18"/>
  <c r="X49" i="18"/>
  <c r="AS49" i="18"/>
  <c r="AA50" i="18"/>
  <c r="AD51" i="18"/>
  <c r="U52" i="18"/>
  <c r="AG52" i="18"/>
  <c r="AA107" i="18"/>
  <c r="N125" i="18" a="1"/>
  <c r="N125" i="18" s="1"/>
  <c r="N124" i="18" a="1"/>
  <c r="N124" i="18" s="1"/>
  <c r="O125" i="18" a="1"/>
  <c r="O125" i="18" s="1"/>
  <c r="Z113" i="18" a="1"/>
  <c r="Z113" i="18" s="1"/>
  <c r="Z112" i="18" a="1"/>
  <c r="Z112" i="18" s="1"/>
  <c r="AD69" i="18"/>
  <c r="U68" i="18"/>
  <c r="U74" i="18" s="1"/>
  <c r="AP68" i="18"/>
  <c r="AP75" i="18" s="1"/>
  <c r="N123" i="18" a="1"/>
  <c r="N123" i="18" s="1"/>
  <c r="N121" i="18" a="1"/>
  <c r="N121" i="18" s="1"/>
  <c r="O124" i="18" a="1"/>
  <c r="O124" i="18" s="1"/>
  <c r="O122" i="18" a="1"/>
  <c r="O122" i="18" s="1"/>
  <c r="O120" i="18" a="1"/>
  <c r="O120" i="18" s="1"/>
  <c r="N122" i="18" a="1"/>
  <c r="N122" i="18" s="1"/>
  <c r="N120" i="18" a="1"/>
  <c r="N120" i="18" s="1"/>
  <c r="O123" i="18" a="1"/>
  <c r="O123" i="18" s="1"/>
  <c r="O121" i="18" a="1"/>
  <c r="O121" i="18" s="1"/>
  <c r="N127" i="18" a="1"/>
  <c r="N127" i="18" s="1"/>
  <c r="O126" i="18" a="1"/>
  <c r="O126" i="18" s="1"/>
  <c r="N126" i="18" a="1"/>
  <c r="N126" i="18" s="1"/>
  <c r="O127" i="18" a="1"/>
  <c r="O127" i="18" s="1"/>
  <c r="R68" i="18"/>
  <c r="G120" i="18" s="1"/>
  <c r="AA69" i="18"/>
  <c r="AM77" i="18"/>
  <c r="AJ78" i="18"/>
  <c r="AG79" i="18"/>
  <c r="AD81" i="18"/>
  <c r="AA82" i="18"/>
  <c r="U87" i="18"/>
  <c r="AS87" i="18"/>
  <c r="AP88" i="18"/>
  <c r="AM89" i="18"/>
  <c r="AA95" i="18"/>
  <c r="X96" i="18"/>
  <c r="U97" i="18"/>
  <c r="AS97" i="18"/>
  <c r="AP99" i="18"/>
  <c r="AM100" i="18"/>
  <c r="AJ101" i="18"/>
  <c r="AD107" i="18"/>
  <c r="N131" i="18" a="1"/>
  <c r="N131" i="18" s="1"/>
  <c r="N133" i="18" a="1"/>
  <c r="N133" i="18" s="1"/>
  <c r="N135" i="18" a="1"/>
  <c r="N135" i="18" s="1"/>
  <c r="N137" i="18" a="1"/>
  <c r="N137" i="18" s="1"/>
  <c r="AA73" i="18"/>
  <c r="AP77" i="18"/>
  <c r="AM78" i="18"/>
  <c r="AJ79" i="18"/>
  <c r="AG81" i="18"/>
  <c r="AA83" i="18"/>
  <c r="X87" i="18"/>
  <c r="U88" i="18"/>
  <c r="AS88" i="18"/>
  <c r="AP89" i="18"/>
  <c r="AM91" i="18"/>
  <c r="AD95" i="18"/>
  <c r="AA96" i="18"/>
  <c r="X97" i="18"/>
  <c r="U99" i="18"/>
  <c r="AP100" i="18"/>
  <c r="AM101" i="18"/>
  <c r="AG107" i="18"/>
  <c r="N69" i="18"/>
  <c r="AG69" i="18"/>
  <c r="AA74" i="18"/>
  <c r="U77" i="18"/>
  <c r="AS77" i="18"/>
  <c r="AP78" i="18"/>
  <c r="AM79" i="18"/>
  <c r="AJ81" i="18"/>
  <c r="AG82" i="18"/>
  <c r="AA87" i="18"/>
  <c r="X88" i="18"/>
  <c r="U89" i="18"/>
  <c r="AS89" i="18"/>
  <c r="AM92" i="18"/>
  <c r="AG95" i="18"/>
  <c r="AD96" i="18"/>
  <c r="AA97" i="18"/>
  <c r="U100" i="18"/>
  <c r="AP101" i="18"/>
  <c r="AM106" i="18"/>
  <c r="AJ107" i="18"/>
  <c r="O131" i="18" a="1"/>
  <c r="O131" i="18" s="1"/>
  <c r="O133" i="18" a="1"/>
  <c r="O133" i="18" s="1"/>
  <c r="O135" i="18" a="1"/>
  <c r="O135" i="18" s="1"/>
  <c r="O137" i="18" a="1"/>
  <c r="O137" i="18" s="1"/>
  <c r="P69" i="18"/>
  <c r="AA75" i="18"/>
  <c r="X77" i="18"/>
  <c r="U78" i="18"/>
  <c r="AS78" i="18"/>
  <c r="AP79" i="18"/>
  <c r="AM81" i="18"/>
  <c r="AJ82" i="18"/>
  <c r="AG83" i="18"/>
  <c r="AD87" i="18"/>
  <c r="AA88" i="18"/>
  <c r="X89" i="18"/>
  <c r="U91" i="18"/>
  <c r="AM93" i="18"/>
  <c r="AJ95" i="18"/>
  <c r="AG96" i="18"/>
  <c r="AD97" i="18"/>
  <c r="AA99" i="18"/>
  <c r="X100" i="18"/>
  <c r="U101" i="18"/>
  <c r="AM107" i="18"/>
  <c r="G130" i="18"/>
  <c r="Q69" i="18"/>
  <c r="AA77" i="18"/>
  <c r="X78" i="18"/>
  <c r="U79" i="18"/>
  <c r="AS79" i="18"/>
  <c r="AP81" i="18"/>
  <c r="AM82" i="18"/>
  <c r="AJ83" i="18"/>
  <c r="AG87" i="18"/>
  <c r="AD88" i="18"/>
  <c r="AA89" i="18"/>
  <c r="AP93" i="18"/>
  <c r="AM95" i="18"/>
  <c r="AJ96" i="18"/>
  <c r="AG97" i="18"/>
  <c r="AD99" i="18"/>
  <c r="AA100" i="18"/>
  <c r="X101" i="18"/>
  <c r="U106" i="18"/>
  <c r="AP107" i="18"/>
  <c r="N130" i="18" a="1"/>
  <c r="N130" i="18" s="1"/>
  <c r="N132" i="18" a="1"/>
  <c r="N132" i="18" s="1"/>
  <c r="N134" i="18" a="1"/>
  <c r="N134" i="18" s="1"/>
  <c r="N136" i="18" a="1"/>
  <c r="N136" i="18" s="1"/>
  <c r="N138" i="18" a="1"/>
  <c r="N138" i="18" s="1"/>
  <c r="R69" i="18"/>
  <c r="AM73" i="18"/>
  <c r="AD77" i="18"/>
  <c r="AA78" i="18"/>
  <c r="X79" i="18"/>
  <c r="U81" i="18"/>
  <c r="AP82" i="18"/>
  <c r="AM83" i="18"/>
  <c r="AJ87" i="18"/>
  <c r="AG88" i="18"/>
  <c r="AD89" i="18"/>
  <c r="AA91" i="18"/>
  <c r="AP95" i="18"/>
  <c r="AM96" i="18"/>
  <c r="AJ97" i="18"/>
  <c r="AG99" i="18"/>
  <c r="AA101" i="18"/>
  <c r="U107" i="18"/>
  <c r="AP73" i="18"/>
  <c r="AM74" i="18"/>
  <c r="AG77" i="18"/>
  <c r="AD78" i="18"/>
  <c r="AA79" i="18"/>
  <c r="X81" i="18"/>
  <c r="U82" i="18"/>
  <c r="AP83" i="18"/>
  <c r="AM87" i="18"/>
  <c r="AJ88" i="18"/>
  <c r="AG89" i="18"/>
  <c r="AA92" i="18"/>
  <c r="U95" i="18"/>
  <c r="AS95" i="18"/>
  <c r="AP96" i="18"/>
  <c r="AM97" i="18"/>
  <c r="AJ99" i="18"/>
  <c r="AG100" i="18"/>
  <c r="AD101" i="18"/>
  <c r="AA106" i="18"/>
  <c r="X107" i="18"/>
  <c r="O130" i="18" a="1"/>
  <c r="O130" i="18" s="1"/>
  <c r="O132" i="18" a="1"/>
  <c r="O132" i="18" s="1"/>
  <c r="O134" i="18" a="1"/>
  <c r="O134" i="18" s="1"/>
  <c r="O136" i="18" a="1"/>
  <c r="O136" i="18" s="1"/>
  <c r="U73" i="18"/>
  <c r="AP74" i="18"/>
  <c r="AM75" i="18"/>
  <c r="AJ77" i="18"/>
  <c r="AG78" i="18"/>
  <c r="AD79" i="18"/>
  <c r="AA81" i="18"/>
  <c r="U83" i="18"/>
  <c r="AP87" i="18"/>
  <c r="AM88" i="18"/>
  <c r="AJ89" i="18"/>
  <c r="AA93" i="18"/>
  <c r="X95" i="18"/>
  <c r="U96" i="18"/>
  <c r="AS96" i="18"/>
  <c r="AP97" i="18"/>
  <c r="AM99" i="18"/>
  <c r="AJ100" i="18"/>
  <c r="AG101" i="18"/>
  <c r="AD83" i="18" l="1"/>
  <c r="AD73" i="18"/>
  <c r="AD75" i="18"/>
  <c r="AD92" i="18"/>
  <c r="AD106" i="18"/>
  <c r="AD74" i="18"/>
  <c r="AD91" i="18"/>
  <c r="AD93" i="18"/>
  <c r="X83" i="18"/>
  <c r="X93" i="18"/>
  <c r="X75" i="18"/>
  <c r="X74" i="18"/>
  <c r="X73" i="18"/>
  <c r="X91" i="18"/>
  <c r="X92" i="18"/>
  <c r="X106" i="18"/>
  <c r="AF113" i="18" a="1"/>
  <c r="AF113" i="18" s="1"/>
  <c r="AG75" i="18"/>
  <c r="AG91" i="18"/>
  <c r="AG92" i="18"/>
  <c r="AF112" i="18" a="1"/>
  <c r="AF112" i="18" s="1"/>
  <c r="AG106" i="18"/>
  <c r="AG73" i="18"/>
  <c r="AG93" i="18"/>
  <c r="AG74" i="18"/>
  <c r="AJ69" i="18"/>
  <c r="AJ106" i="18"/>
  <c r="AJ74" i="18"/>
  <c r="AJ92" i="18"/>
  <c r="AJ73" i="18"/>
  <c r="AJ91" i="18"/>
  <c r="AJ75" i="18"/>
  <c r="AI113" i="18" a="1"/>
  <c r="AI113" i="18" s="1"/>
  <c r="AJ93" i="18"/>
  <c r="AI112" i="18" a="1"/>
  <c r="AI112" i="18" s="1"/>
  <c r="AP106" i="18"/>
  <c r="U75" i="18"/>
  <c r="AS68" i="18"/>
  <c r="AP92" i="18"/>
  <c r="AP91" i="18"/>
  <c r="U93" i="18"/>
  <c r="U92" i="18"/>
  <c r="X82" i="18"/>
  <c r="AD82" i="18"/>
  <c r="AD100" i="18"/>
  <c r="AO113" i="18" a="1"/>
  <c r="AO113" i="18" s="1"/>
  <c r="AO112" i="18" a="1"/>
  <c r="AO112" i="18" s="1"/>
  <c r="W112" i="18" a="1"/>
  <c r="W112" i="18" s="1"/>
  <c r="W113" i="18" a="1"/>
  <c r="W113" i="18" s="1"/>
  <c r="X99" i="18"/>
  <c r="AC112" i="18" a="1"/>
  <c r="AC112" i="18" s="1"/>
  <c r="AC113" i="18" a="1"/>
  <c r="AC113" i="18" s="1"/>
  <c r="AS99" i="18" l="1"/>
  <c r="AS107" i="18"/>
  <c r="AS82" i="18"/>
  <c r="AS101" i="18"/>
  <c r="AS83" i="18"/>
  <c r="AS100" i="18"/>
  <c r="AR113" i="18" a="1"/>
  <c r="AR113" i="18" s="1"/>
  <c r="AR112" i="18" a="1"/>
  <c r="AR112" i="18" s="1"/>
  <c r="AS81" i="18"/>
  <c r="AS73" i="18"/>
  <c r="AS92" i="18"/>
  <c r="AS91" i="18"/>
  <c r="AS75" i="18"/>
  <c r="AS74" i="18"/>
  <c r="AS93" i="18"/>
  <c r="AS106" i="18"/>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<sst xmlns="http://schemas.openxmlformats.org/spreadsheetml/2006/main" count="2032" uniqueCount="946">
  <si>
    <t xml:space="preserve"> </t>
  </si>
  <si>
    <t xml:space="preserve">HD OBD Diesel Rate-Based Data  </t>
  </si>
  <si>
    <t>No.</t>
  </si>
  <si>
    <t>Engine MY</t>
  </si>
  <si>
    <t>Engine Manufacturer</t>
  </si>
  <si>
    <t xml:space="preserve">OBD Certification Documentation Group </t>
  </si>
  <si>
    <t>Alternate-Fueled Vehicle</t>
  </si>
  <si>
    <t>Powertrain Type</t>
  </si>
  <si>
    <t>Engine Family</t>
  </si>
  <si>
    <t>Engine Serial No.</t>
  </si>
  <si>
    <t>Engine HP Rating</t>
  </si>
  <si>
    <t>Engine Torque Rating</t>
  </si>
  <si>
    <t>Vehicle/Chassis VIN</t>
  </si>
  <si>
    <t>Mon. Perf. Group</t>
  </si>
  <si>
    <t>Date</t>
  </si>
  <si>
    <t>ODO</t>
  </si>
  <si>
    <t>CAL ID</t>
  </si>
  <si>
    <t>Gen Den</t>
  </si>
  <si>
    <t>Ign Cycle</t>
  </si>
  <si>
    <t>PHEV Ign Cycle</t>
  </si>
  <si>
    <t>NMHCCatNum</t>
  </si>
  <si>
    <t>NMHCCatDen</t>
  </si>
  <si>
    <t>NMHCCatRat</t>
  </si>
  <si>
    <t>NOxCatNum</t>
  </si>
  <si>
    <t>NOxCatDen</t>
  </si>
  <si>
    <t>NOxCatRat</t>
  </si>
  <si>
    <t>NOxAdsNum</t>
  </si>
  <si>
    <t>NOxAdsDen</t>
  </si>
  <si>
    <t>NOxAdsRat</t>
  </si>
  <si>
    <t>PMFltrNum</t>
  </si>
  <si>
    <t>PMFltrDen</t>
  </si>
  <si>
    <t>PMFltrRat</t>
  </si>
  <si>
    <t>ExhGasSenNum</t>
  </si>
  <si>
    <t>ExhGasSenDen</t>
  </si>
  <si>
    <t>ExhGasSenRat</t>
  </si>
  <si>
    <t>EGRNum or EGR/VVTNum</t>
  </si>
  <si>
    <t>EGRDen or EGR/VVTDen</t>
  </si>
  <si>
    <t>EGRRat or EGR/VVTRat</t>
  </si>
  <si>
    <t>VVTNum</t>
  </si>
  <si>
    <t>VVTDen</t>
  </si>
  <si>
    <t>VVTRat</t>
  </si>
  <si>
    <t>BoostNum</t>
  </si>
  <si>
    <t>BoostDen</t>
  </si>
  <si>
    <t>BoostRat</t>
  </si>
  <si>
    <t>FuelSysNum</t>
  </si>
  <si>
    <t>FuelSysDen</t>
  </si>
  <si>
    <t>FuelSysRat</t>
  </si>
  <si>
    <t>OBD Certification Documentation Group</t>
  </si>
  <si>
    <t xml:space="preserve">Powertrain Type </t>
  </si>
  <si>
    <t xml:space="preserve">VVTNum </t>
  </si>
  <si>
    <t>Average</t>
  </si>
  <si>
    <t>Standard Deviation</t>
  </si>
  <si>
    <t>Mandatory Recall Ratios</t>
  </si>
  <si>
    <t>2013-2023 MY</t>
  </si>
  <si>
    <t>Average less than</t>
  </si>
  <si>
    <t>?</t>
  </si>
  <si>
    <t>66% of vehicles less than</t>
  </si>
  <si>
    <t>Actual % of vehicles less than</t>
  </si>
  <si>
    <t>2024-2027 MY</t>
  </si>
  <si>
    <t>2028+ MY</t>
  </si>
  <si>
    <t>Finding of Noncompliance Criteria</t>
  </si>
  <si>
    <t>2013-2015 MY</t>
  </si>
  <si>
    <t>2016-2023MY</t>
  </si>
  <si>
    <t>2024-2027MY</t>
  </si>
  <si>
    <t>Minimum Ratios</t>
  </si>
  <si>
    <t>2013-2023MY</t>
  </si>
  <si>
    <t>2024+ MY</t>
  </si>
  <si>
    <t># of cars w/this D &lt; 95% of Gen D</t>
  </si>
  <si>
    <t># of cars w/ this D &gt; Gen D</t>
  </si>
  <si>
    <t>Denominator Analysis</t>
  </si>
  <si>
    <t>Average miles per Ign Cycle</t>
  </si>
  <si>
    <t>Average miles per General Den</t>
  </si>
  <si>
    <t>Average miles per PM Fltr Den</t>
  </si>
  <si>
    <t>Average miles per NMHC Cat Den</t>
  </si>
  <si>
    <t>General Den per Ign Cycle</t>
  </si>
  <si>
    <t>PM Fltr Den per Ign Cycle</t>
  </si>
  <si>
    <t>PM Fltr Den per General Den</t>
  </si>
  <si>
    <t>PM Fltr Ratio using General Den</t>
  </si>
  <si>
    <t>Denominator Analysis - PHEV</t>
  </si>
  <si>
    <t>Average PHEV Ign Cyle per Ign Cycle</t>
  </si>
  <si>
    <t>Average miles per PHEV Ign Cycle</t>
  </si>
  <si>
    <t>General Den per PHEV Ign Cycle</t>
  </si>
  <si>
    <t>PM Fltr Den per PHEV Ign Cycle</t>
  </si>
  <si>
    <t>HD OBD SAE J1979-2 Additional Diesel Rate-Based Data</t>
  </si>
  <si>
    <t>VIN</t>
  </si>
  <si>
    <t>Monitor Group</t>
  </si>
  <si>
    <t>Fault Code</t>
  </si>
  <si>
    <t>Monitor Description</t>
  </si>
  <si>
    <t>Numerator</t>
  </si>
  <si>
    <t>Denominator</t>
  </si>
  <si>
    <t>Ratio</t>
  </si>
  <si>
    <t>Average Ratio</t>
  </si>
  <si>
    <t>Standard Deviation Ratio</t>
  </si>
  <si>
    <t>Non-methane hydrocarbon converting (NMHC) catalyst monitors</t>
  </si>
  <si>
    <t>Oxides of nitrogen converting (NOx) catalyst monitors</t>
  </si>
  <si>
    <t>NOx adsorber or NOx trap (NOxAds) monitors</t>
  </si>
  <si>
    <t>Particulate matter (PM) filter (PMFltr) system monitors</t>
  </si>
  <si>
    <t>Exhaust gas sensor (ExhGasSen) monitors</t>
  </si>
  <si>
    <t>Exhaust gas recirculation (EGR) monitors</t>
  </si>
  <si>
    <t>Variable valve, timing, and/or control (VVT) monitors</t>
  </si>
  <si>
    <t>Boost pressure control (Boost) monitors</t>
  </si>
  <si>
    <t>Fuel system monitor (FuelSys) monitors</t>
  </si>
  <si>
    <t xml:space="preserve">Supplemental Monitor Activity Data </t>
  </si>
  <si>
    <t>Mini-Numerator</t>
  </si>
  <si>
    <t>Mini-Denominator</t>
  </si>
  <si>
    <t>MAR</t>
  </si>
  <si>
    <t>Current 
Mini-N/Mini-D</t>
  </si>
  <si>
    <t>Average MAR</t>
  </si>
  <si>
    <t>Standard Deviation MAR</t>
  </si>
  <si>
    <t>REAL NOx Tracking Data</t>
  </si>
  <si>
    <r>
      <t xml:space="preserve">Calculated Values </t>
    </r>
    <r>
      <rPr>
        <sz val="12"/>
        <color theme="1"/>
        <rFont val="Arial"/>
        <family val="2"/>
      </rPr>
      <t>(cells are locked)</t>
    </r>
  </si>
  <si>
    <t>Units</t>
  </si>
  <si>
    <t>Lifetime engine out NOx emission rate (Bin 1)</t>
  </si>
  <si>
    <t>g/bhp-hr</t>
  </si>
  <si>
    <t>Lifetime tailpipe NOx emission rate (Bin 1)</t>
  </si>
  <si>
    <t>Lifetime NOx conversion efficiency (Bin 1)</t>
  </si>
  <si>
    <t>%</t>
  </si>
  <si>
    <t>Stored 100-hr engine out NOx emission rate (Bin 1)</t>
  </si>
  <si>
    <t>Stored 100-hr tailpipe NOx emission rate (Bin 1)</t>
  </si>
  <si>
    <t>Stored 100-hr NOx conversion efficiency (Bin 1)</t>
  </si>
  <si>
    <t>g/mi</t>
  </si>
  <si>
    <t>Percent time NOx sensors off-line</t>
  </si>
  <si>
    <t>REAL NOx Tracking Bin Data</t>
  </si>
  <si>
    <t>Active 100-hr:  NOx mass - engine out - Bin 1</t>
  </si>
  <si>
    <t>grams</t>
  </si>
  <si>
    <t>Active 100-hr:  NOx mass - engine out - Bin 2</t>
  </si>
  <si>
    <t>Active 100-hr:  NOx mass - engine out - Bin 3</t>
  </si>
  <si>
    <t>Active 100-hr:  NOx mass - engine out - Bin 4</t>
  </si>
  <si>
    <t>Active 100-hr:  NOx mass - engine out - Bin 5</t>
  </si>
  <si>
    <t>Active 100-hr:  NOx mass - engine out - Bin 6</t>
  </si>
  <si>
    <t>Active 100-hr:  NOx mass - engine out - Bin 7</t>
  </si>
  <si>
    <t>Active 100-hr:  NOx mass - engine out - Bin 8</t>
  </si>
  <si>
    <t>Active 100-hr:  NOx mass - engine out - Bin 9</t>
  </si>
  <si>
    <t>Active 100-hr:  NOx mass - engine out - Bin 10</t>
  </si>
  <si>
    <t>Active 100-hr:  NOx mass - engine out - Bin 11</t>
  </si>
  <si>
    <t>Active 100-hr:  NOx mass - engine out - Bin 12</t>
  </si>
  <si>
    <t>Active 100-hr:  NOx mass - engine out - Bin 13</t>
  </si>
  <si>
    <t>Active 100-hr:  NOx mass - engine out - Bin 14</t>
  </si>
  <si>
    <t>Active 100-hr:  NOx mass - engine out - Bin 15</t>
  </si>
  <si>
    <t>Active 100-hr:  NOx mass - engine out - Bin 16</t>
  </si>
  <si>
    <t>Active 100-hr:  NOx mass - engine out - Bin 17</t>
  </si>
  <si>
    <t>Active 100-hr:  NOx mass - tailpipe - Bin 1</t>
  </si>
  <si>
    <t>Active 100-hr:  NOx mass - tailpipe - Bin 2</t>
  </si>
  <si>
    <t>Active 100-hr:  NOx mass - tailpipe - Bin 3</t>
  </si>
  <si>
    <t>Active 100-hr:  NOx mass - tailpipe - Bin 4</t>
  </si>
  <si>
    <t>Active 100-hr:  NOx mass - tailpipe - Bin 5</t>
  </si>
  <si>
    <t>Active 100-hr:  NOx mass - tailpipe - Bin 6</t>
  </si>
  <si>
    <t>Active 100-hr:  NOx mass - tailpipe - Bin 7</t>
  </si>
  <si>
    <t>Active 100-hr:  NOx mass - tailpipe - Bin 8</t>
  </si>
  <si>
    <t>Active 100-hr:  NOx mass - tailpipe - Bin 9</t>
  </si>
  <si>
    <t>Active 100-hr:  NOx mass - tailpipe - Bin 10</t>
  </si>
  <si>
    <t>Active 100-hr:  NOx mass - tailpipe - Bin 11</t>
  </si>
  <si>
    <t>Active 100-hr:  NOx mass - tailpipe - Bin 12</t>
  </si>
  <si>
    <t>Active 100-hr:  NOx mass - tailpipe - Bin 13</t>
  </si>
  <si>
    <t>Active 100-hr:  NOx mass - tailpipe - Bin 14</t>
  </si>
  <si>
    <t>Active 100-hr:  NOx mass - tailpipe - Bin 15</t>
  </si>
  <si>
    <t>Active 100-hr:  NOx mass - tailpipe - Bin 16</t>
  </si>
  <si>
    <t>Active 100-hr:  NOx mass - tailpipe - Bin 17</t>
  </si>
  <si>
    <t>Active 100-hr:  Engine output energy - Bin 1</t>
  </si>
  <si>
    <t>kWh</t>
  </si>
  <si>
    <t>Active 100-hr:  Engine output energy - Bin 2</t>
  </si>
  <si>
    <t>Active 100-hr:  Engine output energy - Bin 3</t>
  </si>
  <si>
    <t>Active 100-hr:  Engine output energy - Bin 4</t>
  </si>
  <si>
    <t>Active 100-hr:  Engine output energy - Bin 5</t>
  </si>
  <si>
    <t>Active 100-hr:  Engine output energy - Bin 6</t>
  </si>
  <si>
    <t>Active 100-hr:  Engine output energy - Bin 7</t>
  </si>
  <si>
    <t>Active 100-hr:  Engine output energy - Bin 8</t>
  </si>
  <si>
    <t>Active 100-hr:  Engine output energy - Bin 9</t>
  </si>
  <si>
    <t>Active 100-hr:  Engine output energy - Bin 10</t>
  </si>
  <si>
    <t>Active 100-hr:  Engine output energy - Bin 11</t>
  </si>
  <si>
    <t>Active 100-hr:  Engine output energy - Bin 12</t>
  </si>
  <si>
    <t>Active 100-hr:  Engine output energy - Bin 13</t>
  </si>
  <si>
    <t>Active 100-hr:  Engine output energy - Bin 14</t>
  </si>
  <si>
    <t>Active 100-hr:  Engine output energy - Bin 15</t>
  </si>
  <si>
    <t>Active 100-hr:  Engine output energy - Bin 16</t>
  </si>
  <si>
    <t>Active 100-hr:  Engine output energy - Bin 17</t>
  </si>
  <si>
    <t>Active 100-hr:  Distance traveled - Bin 1</t>
  </si>
  <si>
    <t>km</t>
  </si>
  <si>
    <t>Active 100-hr:  Distance traveled - Bin 2</t>
  </si>
  <si>
    <t>Active 100-hr:  Distance traveled - Bin 3</t>
  </si>
  <si>
    <t>Active 100-hr:  Distance traveled - Bin 4</t>
  </si>
  <si>
    <t>Active 100-hr:  Distance traveled - Bin 5</t>
  </si>
  <si>
    <t>Active 100-hr:  Distance traveled - Bin 6</t>
  </si>
  <si>
    <t>Active 100-hr:  Distance traveled - Bin 7</t>
  </si>
  <si>
    <t>Active 100-hr:  Distance traveled - Bin 8</t>
  </si>
  <si>
    <t>Active 100-hr:  Distance traveled - Bin 9</t>
  </si>
  <si>
    <t>Active 100-hr:  Distance traveled - Bin 10</t>
  </si>
  <si>
    <t>Active 100-hr:  Distance traveled - Bin 11</t>
  </si>
  <si>
    <t>Active 100-hr:  Distance traveled - Bin 12</t>
  </si>
  <si>
    <t>Active 100-hr:  Distance traveled - Bin 13</t>
  </si>
  <si>
    <t>Active 100-hr:  Distance traveled - Bin 14</t>
  </si>
  <si>
    <t>Active 100-hr:  Distance traveled - Bin 15</t>
  </si>
  <si>
    <t>Active 100-hr:  Distance traveled - Bin 16</t>
  </si>
  <si>
    <t>Active 100-hr:  Distance traveled - Bin 17</t>
  </si>
  <si>
    <t>Active 100-hr:  Engine run time - Bin 1</t>
  </si>
  <si>
    <t>hours</t>
  </si>
  <si>
    <t>Active 100-hr:  Engine run time - Bin 2</t>
  </si>
  <si>
    <t>Active 100-hr:  Engine run time - Bin 3</t>
  </si>
  <si>
    <t>Active 100-hr:  Engine run time - Bin 4</t>
  </si>
  <si>
    <t>Active 100-hr:  Engine run time - Bin 5</t>
  </si>
  <si>
    <t>Active 100-hr:  Engine run time - Bin 6</t>
  </si>
  <si>
    <t>Active 100-hr:  Engine run time - Bin 7</t>
  </si>
  <si>
    <t>Active 100-hr:  Engine run time - Bin 8</t>
  </si>
  <si>
    <t>Active 100-hr:  Engine run time - Bin 9</t>
  </si>
  <si>
    <t>Active 100-hr:  Engine run time - Bin 10</t>
  </si>
  <si>
    <t>Active 100-hr:  Engine run time - Bin 11</t>
  </si>
  <si>
    <t>Active 100-hr:  Engine run time - Bin 12</t>
  </si>
  <si>
    <t>Active 100-hr:  Engine run time - Bin 13</t>
  </si>
  <si>
    <t>Active 100-hr:  Engine run time - Bin 14</t>
  </si>
  <si>
    <t>Active 100-hr:  Engine run time - Bin 15</t>
  </si>
  <si>
    <t>Active 100-hr:  Engine run time - Bin 16</t>
  </si>
  <si>
    <t>Active 100-hr:  Engine run time - Bin 17</t>
  </si>
  <si>
    <t>Active 100-hr:  Vehicle fuel consumption - Bin 1</t>
  </si>
  <si>
    <t>liters</t>
  </si>
  <si>
    <t>Active 100-hr:  Vehicle fuel consumption - Bin 2</t>
  </si>
  <si>
    <t>Active 100-hr:  Vehicle fuel consumption - Bin 3</t>
  </si>
  <si>
    <t>Active 100-hr:  Vehicle fuel consumption - Bin 4</t>
  </si>
  <si>
    <t>Active 100-hr:  Vehicle fuel consumption - Bin 5</t>
  </si>
  <si>
    <t>Active 100-hr:  Vehicle fuel consumption - Bin 6</t>
  </si>
  <si>
    <t>Active 100-hr:  Vehicle fuel consumption - Bin 7</t>
  </si>
  <si>
    <t>Active 100-hr:  Vehicle fuel consumption - Bin 8</t>
  </si>
  <si>
    <t>Active 100-hr:  Vehicle fuel consumption - Bin 9</t>
  </si>
  <si>
    <t>Active 100-hr:  Vehicle fuel consumption - Bin 10</t>
  </si>
  <si>
    <t>Active 100-hr:  Vehicle fuel consumption - Bin 11</t>
  </si>
  <si>
    <t>Active 100-hr:  Vehicle fuel consumption - Bin 12</t>
  </si>
  <si>
    <t>Active 100-hr:  Vehicle fuel consumption - Bin 13</t>
  </si>
  <si>
    <t>Active 100-hr:  Vehicle fuel consumption - Bin 14</t>
  </si>
  <si>
    <t>Active 100-hr:  Vehicle fuel consumption - Bin 15</t>
  </si>
  <si>
    <t>Active 100-hr:  Vehicle fuel consumption - Bin 16</t>
  </si>
  <si>
    <t>Active 100-hr:  Vehicle fuel consumption - Bin 17</t>
  </si>
  <si>
    <t>Stored 100-hr:  NOx mass - engine out - Bin 1</t>
  </si>
  <si>
    <t>Stored 100-hr:  NOx mass - engine out - Bin 2</t>
  </si>
  <si>
    <t>Stored 100-hr:  NOx mass - engine out - Bin 3</t>
  </si>
  <si>
    <t>Stored 100-hr:  NOx mass - engine out - Bin 4</t>
  </si>
  <si>
    <t>Stored 100-hr:  NOx mass - engine out - Bin 5</t>
  </si>
  <si>
    <t>Stored 100-hr:  NOx mass - engine out - Bin 6</t>
  </si>
  <si>
    <t>Stored 100-hr:  NOx mass - engine out - Bin 7</t>
  </si>
  <si>
    <t>Stored 100-hr:  NOx mass - engine out - Bin 8</t>
  </si>
  <si>
    <t>Stored 100-hr:  NOx mass - engine out - Bin 9</t>
  </si>
  <si>
    <t>Stored 100-hr:  NOx mass - engine out - Bin 10</t>
  </si>
  <si>
    <t>Stored 100-hr:  NOx mass - engine out - Bin 11</t>
  </si>
  <si>
    <t>Stored 100-hr:  NOx mass - engine out - Bin 12</t>
  </si>
  <si>
    <t>Stored 100-hr:  NOx mass - engine out - Bin 13</t>
  </si>
  <si>
    <t>Stored 100-hr:  NOx mass - engine out - Bin 14</t>
  </si>
  <si>
    <t>Stored 100-hr:  NOx mass - engine out - Bin 15</t>
  </si>
  <si>
    <t>Stored 100-hr:  NOx mass - engine out - Bin 16</t>
  </si>
  <si>
    <t>Stored 100-hr:  NOx mass - engine out - Bin 17</t>
  </si>
  <si>
    <t>Stored 100-hr:  NOx mass - tailpipe - Bin 1</t>
  </si>
  <si>
    <t>Stored 100-hr:  NOx mass - tailpipe - Bin 2</t>
  </si>
  <si>
    <t>Stored 100-hr:  NOx mass - tailpipe - Bin 3</t>
  </si>
  <si>
    <t>Stored 100-hr:  NOx mass - tailpipe - Bin 4</t>
  </si>
  <si>
    <t>Stored 100-hr:  NOx mass - tailpipe - Bin 5</t>
  </si>
  <si>
    <t>Stored 100-hr:  NOx mass - tailpipe - Bin 6</t>
  </si>
  <si>
    <t>Stored 100-hr:  NOx mass - tailpipe - Bin 7</t>
  </si>
  <si>
    <t>Stored 100-hr:  NOx mass - tailpipe - Bin 8</t>
  </si>
  <si>
    <t>Stored 100-hr:  NOx mass - tailpipe - Bin 9</t>
  </si>
  <si>
    <t>Stored 100-hr:  NOx mass - tailpipe - Bin 10</t>
  </si>
  <si>
    <t>Stored 100-hr:  NOx mass - tailpipe - Bin 11</t>
  </si>
  <si>
    <t>Stored 100-hr:  NOx mass - tailpipe - Bin 12</t>
  </si>
  <si>
    <t>Stored 100-hr:  NOx mass - tailpipe - Bin 13</t>
  </si>
  <si>
    <t>Stored 100-hr:  NOx mass - tailpipe - Bin 14</t>
  </si>
  <si>
    <t>Stored 100-hr:  NOx mass - tailpipe - Bin 15</t>
  </si>
  <si>
    <t>Stored 100-hr:  NOx mass - tailpipe - Bin 16</t>
  </si>
  <si>
    <t>Stored 100-hr:  NOx mass - tailpipe - Bin 17</t>
  </si>
  <si>
    <t>Stored 100-hr:  Engine output energy - Bin 1</t>
  </si>
  <si>
    <t>Stored 100-hr:  Engine output energy - Bin 2</t>
  </si>
  <si>
    <t>Stored 100-hr:  Engine output energy - Bin 3</t>
  </si>
  <si>
    <t>Stored 100-hr:  Engine output energy - Bin 4</t>
  </si>
  <si>
    <t>Stored 100-hr:  Engine output energy - Bin 5</t>
  </si>
  <si>
    <t>Stored 100-hr:  Engine output energy - Bin 6</t>
  </si>
  <si>
    <t>Stored 100-hr:  Engine output energy - Bin 7</t>
  </si>
  <si>
    <t>Stored 100-hr:  Engine output energy - Bin 8</t>
  </si>
  <si>
    <t>Stored 100-hr:  Engine output energy - Bin 9</t>
  </si>
  <si>
    <t>Stored 100-hr:  Engine output energy - Bin 10</t>
  </si>
  <si>
    <t>Stored 100-hr:  Engine output energy - Bin 11</t>
  </si>
  <si>
    <t>Stored 100-hr:  Engine output energy - Bin 12</t>
  </si>
  <si>
    <t>Stored 100-hr:  Engine output energy - Bin 13</t>
  </si>
  <si>
    <t>Stored 100-hr:  Engine output energy - Bin 14</t>
  </si>
  <si>
    <t>Stored 100-hr:  Engine output energy - Bin 15</t>
  </si>
  <si>
    <t>Stored 100-hr:  Engine output energy - Bin 16</t>
  </si>
  <si>
    <t>Stored 100-hr:  Engine output energy - Bin 17</t>
  </si>
  <si>
    <t>Stored 100-hr:  Distance traveled - Bin 1</t>
  </si>
  <si>
    <t>Stored 100-hr:  Distance traveled - Bin 2</t>
  </si>
  <si>
    <t>Stored 100-hr:  Distance traveled - Bin 3</t>
  </si>
  <si>
    <t>Stored 100-hr:  Distance traveled - Bin 4</t>
  </si>
  <si>
    <t>Stored 100-hr:  Distance traveled - Bin 5</t>
  </si>
  <si>
    <t>Stored 100-hr:  Distance traveled - Bin 6</t>
  </si>
  <si>
    <t>Stored 100-hr:  Distance traveled - Bin 7</t>
  </si>
  <si>
    <t>Stored 100-hr:  Distance traveled - Bin 8</t>
  </si>
  <si>
    <t>Stored 100-hr:  Distance traveled - Bin 9</t>
  </si>
  <si>
    <t>Stored 100-hr:  Distance traveled - Bin 10</t>
  </si>
  <si>
    <t>Stored 100-hr:  Distance traveled - Bin 11</t>
  </si>
  <si>
    <t>Stored 100-hr:  Distance traveled - Bin 12</t>
  </si>
  <si>
    <t>Stored 100-hr:  Distance traveled - Bin 13</t>
  </si>
  <si>
    <t>Stored 100-hr:  Distance traveled - Bin 14</t>
  </si>
  <si>
    <t>Stored 100-hr:  Distance traveled - Bin 15</t>
  </si>
  <si>
    <t>Stored 100-hr:  Distance traveled - Bin 16</t>
  </si>
  <si>
    <t>Stored 100-hr:  Distance traveled - Bin 17</t>
  </si>
  <si>
    <t>Stored 100-hr:  Engine run time - Bin 1</t>
  </si>
  <si>
    <t>Stored 100-hr:  Engine run time - Bin 2</t>
  </si>
  <si>
    <t>Stored 100-hr:  Engine run time - Bin 3</t>
  </si>
  <si>
    <t>Stored 100-hr:  Engine run time - Bin 4</t>
  </si>
  <si>
    <t>Stored 100-hr:  Engine run time - Bin 5</t>
  </si>
  <si>
    <t>Stored 100-hr:  Engine run time - Bin 6</t>
  </si>
  <si>
    <t>Stored 100-hr:  Engine run time - Bin 7</t>
  </si>
  <si>
    <t>Stored 100-hr:  Engine run time - Bin 8</t>
  </si>
  <si>
    <t>Stored 100-hr:  Engine run time - Bin 9</t>
  </si>
  <si>
    <t>Stored 100-hr:  Engine run time - Bin 10</t>
  </si>
  <si>
    <t>Stored 100-hr:  Engine run time - Bin 11</t>
  </si>
  <si>
    <t>Stored 100-hr:  Engine run time - Bin 12</t>
  </si>
  <si>
    <t>Stored 100-hr:  Engine run time - Bin 13</t>
  </si>
  <si>
    <t>Stored 100-hr:  Engine run time - Bin 14</t>
  </si>
  <si>
    <t>Stored 100-hr:  Engine run time - Bin 15</t>
  </si>
  <si>
    <t>Stored 100-hr:  Engine run time - Bin 16</t>
  </si>
  <si>
    <t>Stored 100-hr:  Engine run time - Bin 17</t>
  </si>
  <si>
    <t>Stored 100-hr:  Vehicle fuel consumption - Bin 1</t>
  </si>
  <si>
    <t>Stored 100-hr:  Vehicle fuel consumption - Bin 2</t>
  </si>
  <si>
    <t>Stored 100-hr:  Vehicle fuel consumption - Bin 3</t>
  </si>
  <si>
    <t>Stored 100-hr:  Vehicle fuel consumption - Bin 4</t>
  </si>
  <si>
    <t>Stored 100-hr:  Vehicle fuel consumption - Bin 5</t>
  </si>
  <si>
    <t>Stored 100-hr:  Vehicle fuel consumption - Bin 6</t>
  </si>
  <si>
    <t>Stored 100-hr:  Vehicle fuel consumption - Bin 7</t>
  </si>
  <si>
    <t>Stored 100-hr:  Vehicle fuel consumption - Bin 8</t>
  </si>
  <si>
    <t>Stored 100-hr:  Vehicle fuel consumption - Bin 9</t>
  </si>
  <si>
    <t>Stored 100-hr:  Vehicle fuel consumption - Bin 10</t>
  </si>
  <si>
    <t>Stored 100-hr:  Vehicle fuel consumption - Bin 11</t>
  </si>
  <si>
    <t>Stored 100-hr:  Vehicle fuel consumption - Bin 12</t>
  </si>
  <si>
    <t>Stored 100-hr:  Vehicle fuel consumption - Bin 13</t>
  </si>
  <si>
    <t>Stored 100-hr:  Vehicle fuel consumption - Bin 14</t>
  </si>
  <si>
    <t>Stored 100-hr:  Vehicle fuel consumption - Bin 15</t>
  </si>
  <si>
    <t>Stored 100-hr:  Vehicle fuel consumption - Bin 16</t>
  </si>
  <si>
    <t>Stored 100-hr:  Vehicle fuel consumption - Bin 17</t>
  </si>
  <si>
    <t>Lifetime:  NOx mass - engine out - Bin 1</t>
  </si>
  <si>
    <t>Lifetime:  NOx mass - engine out - Bin 2</t>
  </si>
  <si>
    <t>Lifetime:  NOx mass - engine out - Bin 3</t>
  </si>
  <si>
    <t>Lifetime:  NOx mass - engine out - Bin 4</t>
  </si>
  <si>
    <t>Lifetime:  NOx mass - engine out - Bin 5</t>
  </si>
  <si>
    <t>Lifetime:  NOx mass - engine out - Bin 6</t>
  </si>
  <si>
    <t>Lifetime:  NOx mass - engine out - Bin 7</t>
  </si>
  <si>
    <t>Lifetime:  NOx mass - engine out - Bin 8</t>
  </si>
  <si>
    <t>Lifetime:  NOx mass - engine out - Bin 9</t>
  </si>
  <si>
    <t>Lifetime:  NOx mass - engine out - Bin 10</t>
  </si>
  <si>
    <t>Lifetime:  NOx mass - engine out - Bin 11</t>
  </si>
  <si>
    <t>Lifetime:  NOx mass - engine out - Bin 12</t>
  </si>
  <si>
    <t>Lifetime:  NOx mass - engine out - Bin 13</t>
  </si>
  <si>
    <t>Lifetime:  NOx mass - engine out - Bin 14</t>
  </si>
  <si>
    <t>Lifetime:  NOx mass - engine out - Bin 15</t>
  </si>
  <si>
    <t>Lifetime:  NOx mass - engine out - Bin 16</t>
  </si>
  <si>
    <t>Lifetime:  NOx mass - engine out - Bin 17</t>
  </si>
  <si>
    <t>Lifetime:  NOx mass - tailpipe - Bin 1</t>
  </si>
  <si>
    <t>Lifetime:  NOx mass - tailpipe - Bin 2</t>
  </si>
  <si>
    <t>Lifetime:  NOx mass - tailpipe - Bin 3</t>
  </si>
  <si>
    <t>Lifetime:  NOx mass - tailpipe - Bin 4</t>
  </si>
  <si>
    <t>Lifetime:  NOx mass - tailpipe - Bin 5</t>
  </si>
  <si>
    <t>Lifetime:  NOx mass - tailpipe - Bin 6</t>
  </si>
  <si>
    <t>Lifetime:  NOx mass - tailpipe - Bin 7</t>
  </si>
  <si>
    <t>Lifetime:  NOx mass - tailpipe - Bin 8</t>
  </si>
  <si>
    <t>Lifetime:  NOx mass - tailpipe - Bin 9</t>
  </si>
  <si>
    <t>Lifetime:  NOx mass - tailpipe - Bin 10</t>
  </si>
  <si>
    <t>Lifetime:  NOx mass - tailpipe - Bin 11</t>
  </si>
  <si>
    <t>Lifetime:  NOx mass - tailpipe - Bin 12</t>
  </si>
  <si>
    <t>Lifetime:  NOx mass - tailpipe - Bin 13</t>
  </si>
  <si>
    <t>Lifetime:  NOx mass - tailpipe - Bin 14</t>
  </si>
  <si>
    <t>Lifetime:  NOx mass - tailpipe - Bin 15</t>
  </si>
  <si>
    <t>Lifetime:  NOx mass - tailpipe - Bin 16</t>
  </si>
  <si>
    <t>Lifetime:  NOx mass - tailpipe - Bin 17</t>
  </si>
  <si>
    <t>Lifetime:  Engine output energy - Bin 1</t>
  </si>
  <si>
    <t>Lifetime:  Engine output energy - Bin 2</t>
  </si>
  <si>
    <t>Lifetime:  Engine output energy - Bin 3</t>
  </si>
  <si>
    <t>Lifetime:  Engine output energy - Bin 4</t>
  </si>
  <si>
    <t>Lifetime:  Engine output energy - Bin 5</t>
  </si>
  <si>
    <t>Lifetime:  Engine output energy - Bin 6</t>
  </si>
  <si>
    <t>Lifetime:  Engine output energy - Bin 7</t>
  </si>
  <si>
    <t>Lifetime:  Engine output energy - Bin 8</t>
  </si>
  <si>
    <t>Lifetime:  Engine output energy - Bin 9</t>
  </si>
  <si>
    <t>Lifetime:  Engine output energy - Bin 10</t>
  </si>
  <si>
    <t>Lifetime:  Engine output energy - Bin 11</t>
  </si>
  <si>
    <t>Lifetime:  Engine output energy - Bin 12</t>
  </si>
  <si>
    <t>Lifetime:  Engine output energy - Bin 13</t>
  </si>
  <si>
    <t>Lifetime:  Engine output energy - Bin 14</t>
  </si>
  <si>
    <t>Lifetime:  Engine output energy - Bin 15</t>
  </si>
  <si>
    <t>Lifetime:  Engine output energy - Bin 16</t>
  </si>
  <si>
    <t>Lifetime:  Engine output energy - Bin 17</t>
  </si>
  <si>
    <t>Lifetime:  Distance traveled - Bin 1</t>
  </si>
  <si>
    <t>Lifetime:  Distance traveled - Bin 2</t>
  </si>
  <si>
    <t>Lifetime:  Distance traveled - Bin 3</t>
  </si>
  <si>
    <t>Lifetime:  Distance traveled - Bin 4</t>
  </si>
  <si>
    <t>Lifetime:  Distance traveled - Bin 5</t>
  </si>
  <si>
    <t>Lifetime:  Distance traveled - Bin 6</t>
  </si>
  <si>
    <t>Lifetime:  Distance traveled - Bin 7</t>
  </si>
  <si>
    <t>Lifetime:  Distance traveled - Bin 8</t>
  </si>
  <si>
    <t>Lifetime:  Distance traveled - Bin 9</t>
  </si>
  <si>
    <t>Lifetime:  Distance traveled - Bin 10</t>
  </si>
  <si>
    <t>Lifetime:  Distance traveled - Bin 11</t>
  </si>
  <si>
    <t>Lifetime:  Distance traveled - Bin 12</t>
  </si>
  <si>
    <t>Lifetime:  Distance traveled - Bin 13</t>
  </si>
  <si>
    <t>Lifetime:  Distance traveled - Bin 14</t>
  </si>
  <si>
    <t>Lifetime:  Distance traveled - Bin 15</t>
  </si>
  <si>
    <t>Lifetime:  Distance traveled - Bin 16</t>
  </si>
  <si>
    <t>Lifetime:  Distance traveled - Bin 17</t>
  </si>
  <si>
    <t>Lifetime:  Engine run time - Bin 1</t>
  </si>
  <si>
    <t>Lifetime:  Engine run time - Bin 2</t>
  </si>
  <si>
    <t>Lifetime:  Engine run time - Bin 3</t>
  </si>
  <si>
    <t>Lifetime:  Engine run time - Bin 4</t>
  </si>
  <si>
    <t>Lifetime:  Engine run time - Bin 5</t>
  </si>
  <si>
    <t>Lifetime:  Engine run time - Bin 6</t>
  </si>
  <si>
    <t>Lifetime:  Engine run time - Bin 7</t>
  </si>
  <si>
    <t>Lifetime:  Engine run time - Bin 8</t>
  </si>
  <si>
    <t>Lifetime:  Engine run time - Bin 9</t>
  </si>
  <si>
    <t>Lifetime:  Engine run time - Bin 10</t>
  </si>
  <si>
    <t>Lifetime:  Engine run time - Bin 11</t>
  </si>
  <si>
    <t>Lifetime:  Engine run time - Bin 12</t>
  </si>
  <si>
    <t>Lifetime:  Engine run time - Bin 13</t>
  </si>
  <si>
    <t>Lifetime:  Engine run time - Bin 14</t>
  </si>
  <si>
    <t>Lifetime:  Engine run time - Bin 15</t>
  </si>
  <si>
    <t>Lifetime:  Engine run time - Bin 16</t>
  </si>
  <si>
    <t>Lifetime:  Engine run time - Bin 17</t>
  </si>
  <si>
    <t>Lifetime:  Vehicle fuel consumption - Bin 1</t>
  </si>
  <si>
    <t>Lifetime:  Vehicle fuel consumption - Bin 2</t>
  </si>
  <si>
    <t>Lifetime:  Vehicle fuel consumption - Bin 3</t>
  </si>
  <si>
    <t>Lifetime:  Vehicle fuel consumption - Bin 4</t>
  </si>
  <si>
    <t>Lifetime:  Vehicle fuel consumption - Bin 5</t>
  </si>
  <si>
    <t>Lifetime:  Vehicle fuel consumption - Bin 6</t>
  </si>
  <si>
    <t>Lifetime:  Vehicle fuel consumption - Bin 7</t>
  </si>
  <si>
    <t>Lifetime:  Vehicle fuel consumption - Bin 8</t>
  </si>
  <si>
    <t>Lifetime:  Vehicle fuel consumption - Bin 9</t>
  </si>
  <si>
    <t>Lifetime:  Vehicle fuel consumption - Bin 10</t>
  </si>
  <si>
    <t>Lifetime:  Vehicle fuel consumption - Bin 11</t>
  </si>
  <si>
    <t>Lifetime:  Vehicle fuel consumption - Bin 12</t>
  </si>
  <si>
    <t>Lifetime:  Vehicle fuel consumption - Bin 13</t>
  </si>
  <si>
    <t>Lifetime:  Vehicle fuel consumption - Bin 14</t>
  </si>
  <si>
    <t>Lifetime:  Vehicle fuel consumption - Bin 15</t>
  </si>
  <si>
    <t>Lifetime:  Vehicle fuel consumption - Bin 16</t>
  </si>
  <si>
    <t>Lifetime:  Vehicle fuel consumption - Bin 17</t>
  </si>
  <si>
    <t>Lifetime engine activity:  Engine output energy - Bin 1</t>
  </si>
  <si>
    <t>Lifetime engine activity:  Engine output energy - Bin 2</t>
  </si>
  <si>
    <t>Lifetime engine activity:  Engine output energy - Bin 3</t>
  </si>
  <si>
    <t>Lifetime engine activity:  Engine output energy - Bin 4</t>
  </si>
  <si>
    <t>Lifetime engine activity:  Engine output energy - Bin 5</t>
  </si>
  <si>
    <t>Lifetime engine activity:  Engine output energy - Bin 6</t>
  </si>
  <si>
    <t>Lifetime engine activity:  Engine output energy - Bin 7</t>
  </si>
  <si>
    <t>Lifetime engine activity:  Engine output energy - Bin 8</t>
  </si>
  <si>
    <t>Lifetime engine activity:  Engine output energy - Bin 9</t>
  </si>
  <si>
    <t>Lifetime engine activity:  Engine output energy - Bin 10</t>
  </si>
  <si>
    <t>Lifetime engine activity:  Engine output energy - Bin 11</t>
  </si>
  <si>
    <t>Lifetime engine activity:  Engine output energy - Bin 12</t>
  </si>
  <si>
    <t>Lifetime engine activity:  Engine output energy - Bin 13</t>
  </si>
  <si>
    <t>Lifetime engine activity:  Engine output energy - Bin 14</t>
  </si>
  <si>
    <t>Lifetime engine activity:  Engine output energy - Bin 15</t>
  </si>
  <si>
    <t>Lifetime engine activity:  Engine output energy - Bin 16</t>
  </si>
  <si>
    <t>Lifetime engine activity:  Engine output energy - Bin 17</t>
  </si>
  <si>
    <t>Lifetime engine activity:  Distance traveled - Bin 1</t>
  </si>
  <si>
    <t>Lifetime engine activity:  Distance traveled - Bin 2</t>
  </si>
  <si>
    <t>Lifetime engine activity:  Distance traveled - Bin 3</t>
  </si>
  <si>
    <t>Lifetime engine activity:  Distance traveled - Bin 4</t>
  </si>
  <si>
    <t>Lifetime engine activity:  Distance traveled - Bin 5</t>
  </si>
  <si>
    <t>Lifetime engine activity:  Distance traveled - Bin 6</t>
  </si>
  <si>
    <t>Lifetime engine activity:  Distance traveled - Bin 7</t>
  </si>
  <si>
    <t>Lifetime engine activity:  Distance traveled - Bin 8</t>
  </si>
  <si>
    <t>Lifetime engine activity:  Distance traveled - Bin 9</t>
  </si>
  <si>
    <t>Lifetime engine activity:  Distance traveled - Bin 10</t>
  </si>
  <si>
    <t>Lifetime engine activity:  Distance traveled - Bin 11</t>
  </si>
  <si>
    <t>Lifetime engine activity:  Distance traveled - Bin 12</t>
  </si>
  <si>
    <t>Lifetime engine activity:  Distance traveled - Bin 13</t>
  </si>
  <si>
    <t>Lifetime engine activity:  Distance traveled - Bin 14</t>
  </si>
  <si>
    <t>Lifetime engine activity:  Distance traveled - Bin 15</t>
  </si>
  <si>
    <t>Lifetime engine activity:  Distance traveled - Bin 16</t>
  </si>
  <si>
    <t>Lifetime engine activity:  Distance traveled - Bin 17</t>
  </si>
  <si>
    <t>Lifetime engine activity:  Engine run time - Bin 1</t>
  </si>
  <si>
    <t>Lifetime engine activity:  Engine run time - Bin 2</t>
  </si>
  <si>
    <t>Lifetime engine activity:  Engine run time - Bin 3</t>
  </si>
  <si>
    <t>Lifetime engine activity:  Engine run time - Bin 4</t>
  </si>
  <si>
    <t>Lifetime engine activity:  Engine run time - Bin 5</t>
  </si>
  <si>
    <t>Lifetime engine activity:  Engine run time - Bin 6</t>
  </si>
  <si>
    <t>Lifetime engine activity:  Engine run time - Bin 7</t>
  </si>
  <si>
    <t>Lifetime engine activity:  Engine run time - Bin 8</t>
  </si>
  <si>
    <t>Lifetime engine activity:  Engine run time - Bin 9</t>
  </si>
  <si>
    <t>Lifetime engine activity:  Engine run time - Bin 10</t>
  </si>
  <si>
    <t>Lifetime engine activity:  Engine run time - Bin 11</t>
  </si>
  <si>
    <t>Lifetime engine activity:  Engine run time - Bin 12</t>
  </si>
  <si>
    <t>Lifetime engine activity:  Engine run time - Bin 13</t>
  </si>
  <si>
    <t>Lifetime engine activity:  Engine run time - Bin 14</t>
  </si>
  <si>
    <t>Lifetime engine activity:  Engine run time - Bin 15</t>
  </si>
  <si>
    <t>Lifetime engine activity:  Engine run time - Bin 16</t>
  </si>
  <si>
    <t>Lifetime engine activity:  Engine run time - Bin 17</t>
  </si>
  <si>
    <t>Lifetime engine activity:  Vehicle fuel consumption - Bin 1</t>
  </si>
  <si>
    <t>Lifetime engine activity:  Vehicle fuel consumption - Bin 2</t>
  </si>
  <si>
    <t>Lifetime engine activity:  Vehicle fuel consumption - Bin 3</t>
  </si>
  <si>
    <t>Lifetime engine activity:  Vehicle fuel consumption - Bin 4</t>
  </si>
  <si>
    <t>Lifetime engine activity:  Vehicle fuel consumption - Bin 5</t>
  </si>
  <si>
    <t>Lifetime engine activity:  Vehicle fuel consumption - Bin 6</t>
  </si>
  <si>
    <t>Lifetime engine activity:  Vehicle fuel consumption - Bin 7</t>
  </si>
  <si>
    <t>Lifetime engine activity:  Vehicle fuel consumption - Bin 8</t>
  </si>
  <si>
    <t>Lifetime engine activity:  Vehicle fuel consumption - Bin 9</t>
  </si>
  <si>
    <t>Lifetime engine activity:  Vehicle fuel consumption - Bin 10</t>
  </si>
  <si>
    <t>Lifetime engine activity:  Vehicle fuel consumption - Bin 11</t>
  </si>
  <si>
    <t>Lifetime engine activity:  Vehicle fuel consumption - Bin 12</t>
  </si>
  <si>
    <t>Lifetime engine activity:  Vehicle fuel consumption - Bin 13</t>
  </si>
  <si>
    <t>Lifetime engine activity:  Vehicle fuel consumption - Bin 14</t>
  </si>
  <si>
    <t>Lifetime engine activity:  Vehicle fuel consumption - Bin 15</t>
  </si>
  <si>
    <t>Lifetime engine activity:  Vehicle fuel consumption - Bin 16</t>
  </si>
  <si>
    <t>Lifetime engine activity:  Vehicle fuel consumption - Bin 17</t>
  </si>
  <si>
    <t>REAL GHG Tracking Data</t>
  </si>
  <si>
    <t xml:space="preserve">Active 100-hr:  Vehicle fuel consumption </t>
  </si>
  <si>
    <t xml:space="preserve">Active 100-hr:  Engine fuel consumption </t>
  </si>
  <si>
    <t xml:space="preserve">Active 100-hr:  Engine idle fuel consumption </t>
  </si>
  <si>
    <t xml:space="preserve">Active 100-hr:  Engine PTO fuel consumption </t>
  </si>
  <si>
    <t xml:space="preserve">Active 100-hr:  Distance traveled </t>
  </si>
  <si>
    <t xml:space="preserve">Active 100-hr:  Engine output energy </t>
  </si>
  <si>
    <t>Active 100-hr:  Positive kinetic energy</t>
  </si>
  <si>
    <t>km²/h²</t>
  </si>
  <si>
    <t xml:space="preserve">Active 100-hr:  Engine run time </t>
  </si>
  <si>
    <t xml:space="preserve">Active 100-hr:  Idle run time </t>
  </si>
  <si>
    <t xml:space="preserve">Active 100-hr:  Urban speed run time </t>
  </si>
  <si>
    <t xml:space="preserve">Active 100-hr:  PTO run time </t>
  </si>
  <si>
    <t xml:space="preserve">Stored 100-hr:  Vehicle fuel consumption </t>
  </si>
  <si>
    <t xml:space="preserve">Stored 100-hr:  Engine fuel consumption </t>
  </si>
  <si>
    <t xml:space="preserve">Stored 100-hr:  Engine idle fuel consumption </t>
  </si>
  <si>
    <t xml:space="preserve">Stored 100-hr:  Engine PTO fuel consumption </t>
  </si>
  <si>
    <t xml:space="preserve">Stored 100-hr:  Distance traveled </t>
  </si>
  <si>
    <t xml:space="preserve">Stored 100-hr:  Engine output energy </t>
  </si>
  <si>
    <t>Stored 100-hr:  Positive kinetic energy</t>
  </si>
  <si>
    <t xml:space="preserve">Stored 100-hr:  Engine run time </t>
  </si>
  <si>
    <t xml:space="preserve">Stored 100-hr:  Idle run time </t>
  </si>
  <si>
    <t xml:space="preserve">Stored 100-hr:  Urban speed run time </t>
  </si>
  <si>
    <t xml:space="preserve">Stored 100-hr:  PTO run time </t>
  </si>
  <si>
    <t xml:space="preserve">Lifetime:  Vehicle fuel consumption </t>
  </si>
  <si>
    <t xml:space="preserve">Lifetime:  Engine fuel consumption </t>
  </si>
  <si>
    <t xml:space="preserve">Lifetime:  Engine idle fuel consumption </t>
  </si>
  <si>
    <t xml:space="preserve">Lifetime:  Engine PTO fuel consumption </t>
  </si>
  <si>
    <t xml:space="preserve">Lifetime:  Distance traveled </t>
  </si>
  <si>
    <t xml:space="preserve">Lifetime:  Engine output energy </t>
  </si>
  <si>
    <t>Lifetime:  Positive kinetic energy</t>
  </si>
  <si>
    <t xml:space="preserve">Lifetime:  Engine run time </t>
  </si>
  <si>
    <t xml:space="preserve">Lifetime:  Idle run time </t>
  </si>
  <si>
    <t xml:space="preserve">Lifetime:  Urban speed run time </t>
  </si>
  <si>
    <t xml:space="preserve">Lifetime:  PTO run time </t>
  </si>
  <si>
    <t>REAL GHG Tracking Data:  If So Equipped</t>
  </si>
  <si>
    <t xml:space="preserve">Active 100-hr:  Distance traveled while engine Waste Heat Recovery (WHR) technology active </t>
  </si>
  <si>
    <t xml:space="preserve">Active 100-hr:  WHR technology run time </t>
  </si>
  <si>
    <t>Active 100-hr:  Start-stop technology run time (for non-hybrid vehicles)</t>
  </si>
  <si>
    <t xml:space="preserve">Active 100-hr:  Automatic engine shutdown technology run time </t>
  </si>
  <si>
    <t xml:space="preserve">Active 100-hr:  Active technology #1 run time </t>
  </si>
  <si>
    <t xml:space="preserve">Active 100-hr:  Distance traveled while active technology #1 is active </t>
  </si>
  <si>
    <t xml:space="preserve">Active 100-hr:  Active technology #n run time </t>
  </si>
  <si>
    <t xml:space="preserve">Active 100-hr:  Distance traveled while active technology #n is active </t>
  </si>
  <si>
    <t xml:space="preserve">Stored 100-hr:  Distance traveled while engine WHR technology active </t>
  </si>
  <si>
    <t xml:space="preserve">Stored 100-hr:  WHR technology run time </t>
  </si>
  <si>
    <t>Stored 100-hr:  Start-stop technology run time (for non-hybrid vehicles)</t>
  </si>
  <si>
    <t xml:space="preserve">Stored 100-hr:  Automatic engine shutdown technology run time </t>
  </si>
  <si>
    <t xml:space="preserve">Stored 100-hr:  Active technology #1 run time </t>
  </si>
  <si>
    <t xml:space="preserve">Stored 100-hr:  Distance traveled while active technology #1 is active </t>
  </si>
  <si>
    <t xml:space="preserve">Stored 100-hr:  Active technology #n run time </t>
  </si>
  <si>
    <t xml:space="preserve">Stored 100-hr:  Distance traveled while active technology #n is active </t>
  </si>
  <si>
    <t xml:space="preserve">Lifetime:  Distance traveled while engine WHR technology active </t>
  </si>
  <si>
    <t xml:space="preserve">Lifetime:  WHR technology run time </t>
  </si>
  <si>
    <t>Lifetime:  Start-stop technology run time (for non-hybrid vehicles)</t>
  </si>
  <si>
    <t xml:space="preserve">Lifetime:  Automatic engine shutdown technology run time </t>
  </si>
  <si>
    <t xml:space="preserve">Lifetime:  Active technology #1 run time </t>
  </si>
  <si>
    <t xml:space="preserve">Lifetime:  Distance traveled while active technology #1 is active </t>
  </si>
  <si>
    <t xml:space="preserve">Lifetime:  Active technology #n run time </t>
  </si>
  <si>
    <t xml:space="preserve">Lifetime:  Distance traveled while active technology #n is active </t>
  </si>
  <si>
    <t>REAL GHG Tracking Data:  Hybrid Vehicles</t>
  </si>
  <si>
    <t xml:space="preserve">Active 100-hr:  Propulsion system active run time </t>
  </si>
  <si>
    <t xml:space="preserve">Active 100-hr:  Idle propulsion system active run time </t>
  </si>
  <si>
    <t xml:space="preserve">Active 100-hr:  Urban propulsion system active run time </t>
  </si>
  <si>
    <t xml:space="preserve">Stored 100-hr:  Propulsion system active run time </t>
  </si>
  <si>
    <t xml:space="preserve">Stored 100-hr:  Idle propulsion system active run time </t>
  </si>
  <si>
    <t xml:space="preserve">Stored 100-hr:  Urban propulsion system active run time </t>
  </si>
  <si>
    <t xml:space="preserve">Lifetime:  Propulsion system active run time </t>
  </si>
  <si>
    <t xml:space="preserve">Lifetime:  Idle propulsion system active run time </t>
  </si>
  <si>
    <t xml:space="preserve">Lifetime:  Urban propulsion system active run time </t>
  </si>
  <si>
    <t>REAL GHG Tracking Data:  Plug-In Hybrid Vehicles</t>
  </si>
  <si>
    <t xml:space="preserve">Active 100-hr:  Total distance traveled in charge depleting operation with engine off </t>
  </si>
  <si>
    <t xml:space="preserve">Active 100-hr:  Total distance traveled in charge depleting operation with engine running </t>
  </si>
  <si>
    <t xml:space="preserve">Active 100-hr:  Total distance traveled in driver-selectable charge increasing operation </t>
  </si>
  <si>
    <t xml:space="preserve">Active 100-hr:  Total fuel consumed in charge depleting operation </t>
  </si>
  <si>
    <t xml:space="preserve">Active 100-hr:  Total fuel consumed in driver-selectable charge increasing operation </t>
  </si>
  <si>
    <t xml:space="preserve">Active 100-hr:  Total grid energy consumed in charge depleting operation with engine off </t>
  </si>
  <si>
    <t xml:space="preserve">Active 100-hr:  Total grid energy consumed in charge depleting operation with engine running </t>
  </si>
  <si>
    <t xml:space="preserve">Active 100-hr:  Total grid energy into the battery </t>
  </si>
  <si>
    <t xml:space="preserve">Stored 100-hr:  Total distance traveled in charge depleting operation with engine off </t>
  </si>
  <si>
    <t xml:space="preserve">Stored 100-hr:  Total distance traveled in charge depleting operation with engine running </t>
  </si>
  <si>
    <t xml:space="preserve">Stored 100-hr:  Total distance traveled in driver-selectable charge increasing operation </t>
  </si>
  <si>
    <t xml:space="preserve">Stored 100-hr:  Total fuel consumed in charge depleting operation </t>
  </si>
  <si>
    <t xml:space="preserve">Stored 100-hr:  Total fuel consumed in driver-selectable charge increasing operation </t>
  </si>
  <si>
    <t xml:space="preserve">Stored 100-hr:  Total grid energy consumed in charge depleting operation with engine off </t>
  </si>
  <si>
    <t xml:space="preserve">Stored 100-hr:  Total grid energy consumed in charge depleting operation with engine running </t>
  </si>
  <si>
    <t xml:space="preserve">Stored 100-hr:  Total grid energy into the battery </t>
  </si>
  <si>
    <t xml:space="preserve">Lifetime:  Total distance traveled in charge depleting operation with engine off </t>
  </si>
  <si>
    <t xml:space="preserve">Lifetime:  Total distance traveled in charge depleting operation with engine running </t>
  </si>
  <si>
    <t xml:space="preserve">Lifetime:  Total distance traveled in driver-selectable charge increasing operation </t>
  </si>
  <si>
    <t xml:space="preserve">Lifetime:  Total fuel consumed in charge depleting operation </t>
  </si>
  <si>
    <t xml:space="preserve">Lifetime:  Total fuel consumed in driver-selectable charge increasing operation </t>
  </si>
  <si>
    <t xml:space="preserve">Lifetime:  Total grid energy consumed in charge depleting operation with engine off </t>
  </si>
  <si>
    <t xml:space="preserve">Lifetime:  Total grid energy consumed in charge depleting operation with engine running </t>
  </si>
  <si>
    <t xml:space="preserve">Lifetime:  Total grid energy into the battery </t>
  </si>
  <si>
    <t>OBD Snapshot Data</t>
  </si>
  <si>
    <t>---</t>
  </si>
  <si>
    <t>ESN</t>
  </si>
  <si>
    <t>ECU Name</t>
  </si>
  <si>
    <t>CAL ID &amp; CVN Data</t>
  </si>
  <si>
    <t>CAL ID #1</t>
  </si>
  <si>
    <t>CVN #1</t>
  </si>
  <si>
    <t>CAL ID #n</t>
  </si>
  <si>
    <t>CVN #n</t>
  </si>
  <si>
    <t>Fault Codes</t>
  </si>
  <si>
    <t>Pending DTC #1</t>
  </si>
  <si>
    <t>Pending DTC #1 Description</t>
  </si>
  <si>
    <t>Pending DTC #n</t>
  </si>
  <si>
    <t>Pending DTC #n Description</t>
  </si>
  <si>
    <t>Confirmed/MIL-On DTC #1</t>
  </si>
  <si>
    <t>Confirmed/MIL-On DTC #1 Description</t>
  </si>
  <si>
    <t>Confirmed/MIL-On DTC #n</t>
  </si>
  <si>
    <t>Confirmed/MIL-On DTC #n Description</t>
  </si>
  <si>
    <t>Permanent DTC #1</t>
  </si>
  <si>
    <t>Permanent DTC #1 Description</t>
  </si>
  <si>
    <t>Permanent DTC #n</t>
  </si>
  <si>
    <t>Permanent DTC #n Description</t>
  </si>
  <si>
    <t>Previously-active DTC #1</t>
  </si>
  <si>
    <t>Previously-active DTC #1 Description</t>
  </si>
  <si>
    <t>Previously-active DTC #n</t>
  </si>
  <si>
    <t>Previously-active DTC #n Description</t>
  </si>
  <si>
    <t>Readiness Status Since DTCs Cleared</t>
  </si>
  <si>
    <t>CCM (Supported / Not Supported)</t>
  </si>
  <si>
    <t>CCM (Complete / Not Complete)</t>
  </si>
  <si>
    <t>Fuel System (Supported / Not Supported)</t>
  </si>
  <si>
    <t>Fuel System (Complete / Not Complete)</t>
  </si>
  <si>
    <t>Misfire (Supported / Not Supported)</t>
  </si>
  <si>
    <t>Misfire (Complete / Not Complete)</t>
  </si>
  <si>
    <t>Exhaust Gas Sensor Heater (Supported / Not Supported)</t>
  </si>
  <si>
    <t>Exhaust Gas Sensor Heater (Complete / Not Complete)</t>
  </si>
  <si>
    <t>Exhaust Gas Sensor (Supported / Not Supported)</t>
  </si>
  <si>
    <t>Exhaust Gas Sensor (Complete / Not Complete)</t>
  </si>
  <si>
    <t>Secondary Air (Supported / Not Supported)</t>
  </si>
  <si>
    <t>Secondary Air (Complete / Not Complete)</t>
  </si>
  <si>
    <t>Evaporative System (Supported / Not Supported)</t>
  </si>
  <si>
    <t>Evaporative System (Complete / Not Complete)</t>
  </si>
  <si>
    <t>Heated Catalyst (Supported / Not Supported)</t>
  </si>
  <si>
    <t>Heated Catalyst (Complete / Not Complete)</t>
  </si>
  <si>
    <t>Catalyst (Supported / Not Supported)</t>
  </si>
  <si>
    <t>Catalyst (Complete / Not Complete)</t>
  </si>
  <si>
    <t>NMHC Converting Catalyst (Supported / Not Supported)</t>
  </si>
  <si>
    <t>NMHC Converting Catalyst (Complete / Not Complete)</t>
  </si>
  <si>
    <t>NOx Converting Catalyst (Supported / Not Supported)</t>
  </si>
  <si>
    <t>NOx Converting Catalyst (Complete / Not Complete)</t>
  </si>
  <si>
    <t>NOx Adsorber (Supported / Not Supported)</t>
  </si>
  <si>
    <t>NOx Adsorber (Complete / Not Complete)</t>
  </si>
  <si>
    <t>PM Filter (Supported / Not Supported)</t>
  </si>
  <si>
    <t>PM Filter (Complete / Not Complete)</t>
  </si>
  <si>
    <t>Boost Pressure (Supported / Not Supported)</t>
  </si>
  <si>
    <t>Boost Pressure (Complete / Not Complete)</t>
  </si>
  <si>
    <t>Readiness Status Current Driving Cycle</t>
  </si>
  <si>
    <t>Data Stream Parameters</t>
  </si>
  <si>
    <t>SPN / PID</t>
  </si>
  <si>
    <t>Parameter #1 description</t>
  </si>
  <si>
    <t>Parameter #n description</t>
  </si>
  <si>
    <t>Test Results</t>
  </si>
  <si>
    <t>SPN-FMI / OBDMID TID</t>
  </si>
  <si>
    <t>Diagnostic #1 description - Minimum</t>
  </si>
  <si>
    <t>Diagnostic #1 description - Test result</t>
  </si>
  <si>
    <t>Diagnostic #1 description - Maximum</t>
  </si>
  <si>
    <t>Diagnostic #n description - Minimum</t>
  </si>
  <si>
    <t>Diagnostic #n description - Test result</t>
  </si>
  <si>
    <t>Diagnostic #n description - Maximum</t>
  </si>
  <si>
    <t>Tracking Parameters</t>
  </si>
  <si>
    <t>Total engine run time</t>
  </si>
  <si>
    <t>Total idle run time</t>
  </si>
  <si>
    <t>Total run time with PTO active</t>
  </si>
  <si>
    <t>EI-AECD #1, Timer 1</t>
  </si>
  <si>
    <t>EI-AECD #1, Timer 2</t>
  </si>
  <si>
    <t>EI-AECD #n, Timer 1</t>
  </si>
  <si>
    <t>EI-AECD #n, Timer 2</t>
  </si>
  <si>
    <t>Total run time with no delivery of reductant</t>
  </si>
  <si>
    <t>Total run time with exhaust temperature below 200 degC</t>
  </si>
  <si>
    <t>Odometer readings before/after last 3 regens</t>
  </si>
  <si>
    <t>Lifetime counter of PM filter regeneration events</t>
  </si>
  <si>
    <t>Freeze Frame Data</t>
  </si>
  <si>
    <t>Freeze frame #1 DTC</t>
  </si>
  <si>
    <t>Parameter #j description</t>
  </si>
  <si>
    <t>Freeze frame #n DTC</t>
  </si>
  <si>
    <t>Diesel CSERS Tracking Data</t>
  </si>
  <si>
    <t>Diesel CSERS Trackers (Current Driving Cycle Data)</t>
  </si>
  <si>
    <t>Heat energy release tracker #1</t>
  </si>
  <si>
    <t>kiloJoules</t>
  </si>
  <si>
    <t>Heat energy release tracker #2</t>
  </si>
  <si>
    <t>Heat energy release tracker #3</t>
  </si>
  <si>
    <t>Engine output energy tracker #1</t>
  </si>
  <si>
    <t>Engine output energy tracker #2</t>
  </si>
  <si>
    <t>EGR mass flow tracker # 1</t>
  </si>
  <si>
    <t>kilograms</t>
  </si>
  <si>
    <t>EGR mass flow tracker # 2</t>
  </si>
  <si>
    <t>EGR mass flow tracker # 3</t>
  </si>
  <si>
    <t>Timer #1 (engine energy output accumulated time)</t>
  </si>
  <si>
    <t>seconds</t>
  </si>
  <si>
    <t>Timer #2 (catalyst cold start tracking accumulated time)</t>
  </si>
  <si>
    <t>Diesel CSERS Trackers (Historical EWMA Data)</t>
  </si>
  <si>
    <r>
      <t xml:space="preserve">Active 100-hr:  NOx mass - engine out - Bins 1 through 17: </t>
    </r>
    <r>
      <rPr>
        <sz val="12"/>
        <color theme="1"/>
        <rFont val="Arial"/>
        <family val="2"/>
      </rPr>
      <t>Report the "NOx mass - engine out" value from the Active 100-hour array for the specified Bin in grams.</t>
    </r>
  </si>
  <si>
    <r>
      <t xml:space="preserve">Active 100-hr:  NOx mass - tailpipe - Bins 1 through 17: </t>
    </r>
    <r>
      <rPr>
        <sz val="12"/>
        <color theme="1"/>
        <rFont val="Arial"/>
        <family val="2"/>
      </rPr>
      <t>Report the "NOx mass - tailpipe" value from the Active 100-hour array for the specified Bin in grams</t>
    </r>
    <r>
      <rPr>
        <b/>
        <sz val="12"/>
        <color theme="1"/>
        <rFont val="Arial"/>
        <family val="2"/>
      </rPr>
      <t>.</t>
    </r>
  </si>
  <si>
    <r>
      <t xml:space="preserve">Active 100-hr:  Engine output energy - Bins 1 through 17: </t>
    </r>
    <r>
      <rPr>
        <sz val="12"/>
        <color theme="1"/>
        <rFont val="Arial"/>
        <family val="2"/>
      </rPr>
      <t>Report the "engine output energy" value from the Active 100-hour array for the specified Bin in kilowatt hours.</t>
    </r>
  </si>
  <si>
    <r>
      <t xml:space="preserve">Active 100-hr:  Distance traveled - Bins 1 through 17: </t>
    </r>
    <r>
      <rPr>
        <sz val="12"/>
        <color theme="1"/>
        <rFont val="Arial"/>
        <family val="2"/>
      </rPr>
      <t>Report the "distance traveled" value from the Active 100-hour array for the specified Bin in kilometers.</t>
    </r>
  </si>
  <si>
    <r>
      <t xml:space="preserve">Active 100-hr:  Engine run time - Bins 1 through 17: </t>
    </r>
    <r>
      <rPr>
        <sz val="12"/>
        <color theme="1"/>
        <rFont val="Arial"/>
        <family val="2"/>
      </rPr>
      <t>Report the "engine run time" value from the Active 100-hour array for the specified Bin in hours.</t>
    </r>
  </si>
  <si>
    <r>
      <t xml:space="preserve">Active 100-hr:  Vehicle fuel consumption - Bins 1 through 17: </t>
    </r>
    <r>
      <rPr>
        <sz val="12"/>
        <color theme="1"/>
        <rFont val="Arial"/>
        <family val="2"/>
      </rPr>
      <t>Report the "vehicle fuel consumption" value from the Active 100-hour array for the specified Bin in liters.</t>
    </r>
  </si>
  <si>
    <r>
      <t xml:space="preserve">Stored 100-hr:  NOx mass - engine out - Bins 1 through 17: </t>
    </r>
    <r>
      <rPr>
        <sz val="12"/>
        <color theme="1"/>
        <rFont val="Arial"/>
        <family val="2"/>
      </rPr>
      <t>Report the "NOx mass - engine out" value from the Stored 100-hour array for the specified Bin in grams.</t>
    </r>
  </si>
  <si>
    <r>
      <t xml:space="preserve">Stored 100-hr:  NOx mass - tailpipe - Bins 1 through 17: </t>
    </r>
    <r>
      <rPr>
        <sz val="12"/>
        <color theme="1"/>
        <rFont val="Arial"/>
        <family val="2"/>
      </rPr>
      <t>Report the "NOx mass - tailpipe" value from the Stored 100-hour array for the specified Bin in grams.</t>
    </r>
  </si>
  <si>
    <r>
      <t xml:space="preserve">Stored 100-hr:  Engine output energy - Bins 1 through 17: </t>
    </r>
    <r>
      <rPr>
        <sz val="12"/>
        <color theme="1"/>
        <rFont val="Arial"/>
        <family val="2"/>
      </rPr>
      <t>Report the "engine output energy" value from the Stored 100-hour array for the specified Bin in kilowatt hours.</t>
    </r>
  </si>
  <si>
    <r>
      <t>Stored 100-hr:  Engine run time - Bin 1 through 17:</t>
    </r>
    <r>
      <rPr>
        <sz val="12"/>
        <color theme="1"/>
        <rFont val="Arial"/>
        <family val="2"/>
      </rPr>
      <t xml:space="preserve"> Report the "engine run time" value from the Stored 100-hour array for the specified Bin in hours.</t>
    </r>
  </si>
  <si>
    <r>
      <t xml:space="preserve">Lifetime:  Engine output energy - Bin 1 through 17: </t>
    </r>
    <r>
      <rPr>
        <sz val="12"/>
        <color theme="1"/>
        <rFont val="Arial"/>
        <family val="2"/>
      </rPr>
      <t>Report the "engine output energy" value from the Lifetime array for the specified Bin in kilowatt hours.</t>
    </r>
  </si>
  <si>
    <r>
      <t xml:space="preserve">Lifetime:  Engine run time - Bin 1 through 17: </t>
    </r>
    <r>
      <rPr>
        <sz val="12"/>
        <color theme="1"/>
        <rFont val="Arial"/>
        <family val="2"/>
      </rPr>
      <t>Report the "engine run time" value from the Lifetime array for the specified Bin in hours.</t>
    </r>
  </si>
  <si>
    <r>
      <t xml:space="preserve">Lifetime:  Vehicle fuel consumption - Bin 1 through 17: </t>
    </r>
    <r>
      <rPr>
        <sz val="12"/>
        <color theme="1"/>
        <rFont val="Arial"/>
        <family val="2"/>
      </rPr>
      <t>Report the "vehicle fuel consumption" value from the Lifetime array for the specified Bin in liters.</t>
    </r>
  </si>
  <si>
    <r>
      <t>Lifetime engine activity:  Engine run time - Bin 1 through 17:</t>
    </r>
    <r>
      <rPr>
        <sz val="12"/>
        <color theme="1"/>
        <rFont val="Arial"/>
        <family val="2"/>
      </rPr>
      <t xml:space="preserve"> Report the "engine run time" value from the Lifetime engine activity array for the specified Bin in hours.</t>
    </r>
  </si>
  <si>
    <t xml:space="preserve">CAL ID &amp; CVN Data table: </t>
  </si>
  <si>
    <t>This table is used to input the software calibration identfication number (CAL ID) and calibration verification number (CVN) data required in sections 1971.1(h)(4.6) and (h)(4.7). The manufacturer shall report all CAL IDs and CVNs that are reported by the DEC-ECU. Each CAL ID and its corresponding CVN (i.e., CAL ID and CVN combination) shall be reported in CAL ID and CVN rows with the same #. For DEC-ECUs with multiple CAL ID and CVN combinations, the combinations shall be reported in the same order they are reported to a scan tool (i.e., the first CAL ID and CVN combination reported by the scan tool shall be reported in the rows for CAL ID #1 and CVN #1, the second CAL ID and CVN combination reported by the scan tool shall be reported in the rows for CAL ID #2 and CVN #2, and so on). The manufacturer shall add more rows as needed to accommodate all CAL ID and CVN combinations in the DEC-ECU.</t>
  </si>
  <si>
    <t xml:space="preserve">Fault Codes table: </t>
  </si>
  <si>
    <t>Readiness Status tables:</t>
  </si>
  <si>
    <t xml:space="preserve">These tables (Readiness Status Since DTCs Cleared and Readiness Status Current Driving Cycle) are used to input the readiness status as required in section 1971.1(h)(4.1). The manufacturer shall report whether each readiness group is "Supported" or "Not Supported" and whether the readiness status for each readiness group is "Complete" or "Not Complete" starting in column D.  </t>
  </si>
  <si>
    <t>Data Stream Parameters table:</t>
  </si>
  <si>
    <t>This table is used to input the data stream parameters required in section 1971.1(h)(4.2). The manufacturer shall report all data stream parameters supported by the DEC-ECU. In place of "Parameter #n" under the "Data stream parameters" column, the manufacturer shall report the parameter name and associated parameter ID (PID) (for engines using the ISO 15765-4 protocol) or suspect parameter number (SPN) (for engines using the SAE J1939 protocol). The manufacturer shall add more rows to accommodate all the required data stream parameters in the vehicle.</t>
  </si>
  <si>
    <t>Test Results table:</t>
  </si>
  <si>
    <t>Tracking Parameters table:</t>
  </si>
  <si>
    <t>Freeze Frame Data table:</t>
  </si>
  <si>
    <t>This table is used to input the freeze frame data required in section 1971.1(h)(4.3). The manufacturer shall report all freeze frame data stored in the DEC-ECU. For each set of freeze frame data, the manufacturer shall report the DTC associated with the freeze frame data stored starting in column D, and shall report the name of the parameter in the freeze frame data in place of "Parameter #j description" under the "Freeze Frame Data" column, the corresponding SPN/PID and units under the SPN/PID and Units columns, and the value for the parameter starting in column D.  The manufacturer shall add more rows to accommodate all the stored freeze frame data in the vehicle.</t>
  </si>
  <si>
    <t>Diesel CSERS Trackers (Current Driving Cycle Data):</t>
  </si>
  <si>
    <t>Diesel CSERS Trackers (Historical EWMA Data):</t>
  </si>
  <si>
    <t>EGR (Supported / Not Supported) (SAE J1979-2 only)</t>
  </si>
  <si>
    <t>EGR (Complete / Not Complete) (SAE J1979-2 only)</t>
  </si>
  <si>
    <t>VVT (Supported / Not Supported) (SAE J1979-2 only)</t>
  </si>
  <si>
    <t>VVT (Complete / Not Complete) (SAE J1979-2 only)</t>
  </si>
  <si>
    <t>EGR/VVT (Supported / Not Supported) (SAE J1979 or J1939)</t>
  </si>
  <si>
    <t xml:space="preserve">The manufacturer shall submit one form for each monitoring performance group (as defined in section 1971.1(l)(3.2)). One form should not contain data from more than one monitoring performance group. </t>
  </si>
  <si>
    <t>This table is used to input the fault codes/diagnostic trouble codes (DTC) required in section 1971.1(h)(4.4). For engines using the ISO 15765-4 protocol, the manufacturer report all pending, confirmed, and permanent DTCs stored in the DEC-ECU. For engines using the SAE J1939 protocol, the manufacturer shall report all pending, MIL-on, permanent, and previously-active DTCs stored in the DEC-ECU. The manufacturer shall report the fault code in the "DTC #n" row (e.g., "Pending DTC #1" row) and the fault code name in the associated "DTC #n Description" row (e.g., "Pending DTC #1 Description" row). The manufacturer shall add more rows as needed to accommodate all fault codes stored in the vehicle.</t>
  </si>
  <si>
    <t>This table is used to input the tracking parameter data required in sections 1971.1(h)(5.2) and (h)(5.8). The manufacturer shall report the data value for tracking parameters that are supported by the DEC-ECU. For each parameter specified in the "Tracking parameters" column, report the data values in the appropriate field for each vehicle starting from column D and the corresponding units under the Units column. The manufacturer shall add more rows to accommodate all the EI-AECD timers in the vehicle.</t>
  </si>
  <si>
    <t>The CARB spreadsheets in this form are used to report the data required under section 1971.1(l)(3.4) of title 13, California Code of Regulations for heavy-duty diesel vehicles. The manufacturer may submit the completed form to CARB in an electronic format through CARB's electronic documentation system via the website https://ww2.arb.ca.gov/certification-document-management-system. These instructions detail how to fill in each sheet in the form.</t>
  </si>
  <si>
    <t>"Rate-Based Data" sheet</t>
  </si>
  <si>
    <t>This sheet contains the HD OBD Diesel Rate-Based Data table to input the in-use monitoring performance ratio data required in section 1971.1(d)(3.2), (d)(4), and (d)(5). For engines using SAE J1979 or J1939, the manufacturer shall report the data for the monitor groups listed in the table. For engines using SAE J1979-2, for each monitor group listed in the table, the manufacturer shall report the data for the monitor with the lowest average ratio. The manufacturer shall input the data in rows 5 up to 34. For parameters that are not supported in the vehicle, the field should be left blank unless otherwise specified below. The manufacturer may not use the abbreviation NA in any field. For the calculated ratio for each monitor, the manufacturer shall report the ratio with a minimum of three decimal places. Below are additional details for each field in the table:</t>
  </si>
  <si>
    <t>"J1979-2 Additional Rate-Based Data" sheet</t>
  </si>
  <si>
    <t xml:space="preserve">This sheet contains the HD OBD SAE J1979-2 Additional Diesel Rate-Based Data table to input the complete in-use monitoring performance ratio data required in section 1971.1(d)(3.2), (d)(4), and (d)(5) for engines using SAE J1979-2. The manufacturer shall report the in-use monitoring performance ratio data for every supported fault code associated with every monitor group listed in the table. The manufacturer shall add more rows as needed to account for all the required fault codes associated with a particular monitor group - the additional rows shall be added such that all the fault codes for the same monitor group are situated together. For example, if the NMHC catalyst monitor group has separate monitors and fault codes to meet the Conversion Efficiency and Other Aftertreatment Assistance Functions monitoring requirements, the manufacturer will need to add a second row for the "Non-methane hydrocarbon converting (NMHC) catalyst monitors" monitor group in order to allow input of the data for both monitors. For parameters that are not supported in the vehicle, the fields should be left blank. Below are additional details for each field in the table: </t>
  </si>
  <si>
    <t>"SMAD" sheet</t>
  </si>
  <si>
    <t>"REAL NOx Data" sheet</t>
  </si>
  <si>
    <t>"REAL GHG Tracking Data" sheet</t>
  </si>
  <si>
    <t xml:space="preserve">"OBD Snapshot Data" sheet </t>
  </si>
  <si>
    <t>Below are instructions for filling out each table in the sheet. Alternatively, the data in the tables may be reported in another format determined by the manufacturer provided all indicated data are submitted and contained within one column per vehicle.</t>
  </si>
  <si>
    <t>"Diesel CSERS Tracking Data" sheet</t>
  </si>
  <si>
    <t>All sheets in each template allow for inputting data from up to 30 vehicles. If a manufacturer needs to add data from more than 30 vehicles, then the manufacturer will need to create additional sheets for each sheet tab, with each new sheet continuing the numbering for the vehicle number (i.e., No.) from the previous sheet instead of restarting at vehicle number 1 (e.g., the duplicated sheet should start with vehicle number 31). To create an additional sheet for each sheet tab, select all sheet tabs except for the “Instructions” sheet, right-click any selected sheet tab, select “Move or Copy…”, select “(move to end)”, check the “Create a copy” box, then finally click the “OK” button. The name of the duplicated sheet should keep the same name as the original but include at the end of the name a number inside parentheses starting with 2 (e.g., original sheet named “Rate-Based Data” and the duplicated sheet named “Rate-Based Data (2)”).</t>
  </si>
  <si>
    <r>
      <rPr>
        <b/>
        <sz val="12"/>
        <color theme="1"/>
        <rFont val="Arial"/>
        <family val="2"/>
      </rPr>
      <t>No.:</t>
    </r>
    <r>
      <rPr>
        <sz val="12"/>
        <color theme="1"/>
        <rFont val="Arial"/>
        <family val="2"/>
      </rPr>
      <t xml:space="preserve"> Number the data sets starting from the number 1.</t>
    </r>
  </si>
  <si>
    <r>
      <rPr>
        <b/>
        <sz val="12"/>
        <color theme="1"/>
        <rFont val="Arial"/>
        <family val="2"/>
      </rPr>
      <t xml:space="preserve">Engine MY: </t>
    </r>
    <r>
      <rPr>
        <sz val="12"/>
        <color theme="1"/>
        <rFont val="Arial"/>
        <family val="2"/>
      </rPr>
      <t>Report the model year for the engine.</t>
    </r>
  </si>
  <si>
    <r>
      <rPr>
        <b/>
        <sz val="12"/>
        <color theme="1"/>
        <rFont val="Arial"/>
        <family val="2"/>
      </rPr>
      <t>Engine Manufacturer:</t>
    </r>
    <r>
      <rPr>
        <sz val="12"/>
        <color theme="1"/>
        <rFont val="Arial"/>
        <family val="2"/>
      </rPr>
      <t xml:space="preserve"> Report the manufacturer name. The manufacturer name shall be consistent with all data submitted.</t>
    </r>
  </si>
  <si>
    <r>
      <rPr>
        <b/>
        <sz val="12"/>
        <color theme="1"/>
        <rFont val="Arial"/>
        <family val="2"/>
      </rPr>
      <t>OBD Certification Documentation Group:</t>
    </r>
    <r>
      <rPr>
        <sz val="12"/>
        <color theme="1"/>
        <rFont val="Arial"/>
        <family val="2"/>
      </rPr>
      <t xml:space="preserve"> Report the OBD certification documentation group, if applicable.</t>
    </r>
  </si>
  <si>
    <r>
      <t xml:space="preserve">Powertrain Type: </t>
    </r>
    <r>
      <rPr>
        <sz val="12"/>
        <color theme="1"/>
        <rFont val="Arial"/>
        <family val="2"/>
      </rPr>
      <t>Report the powertrain type of the vehicle - conventional, mild hybrid electric, strong hybrid electric, or plug-in hybrid electric vehicle.</t>
    </r>
  </si>
  <si>
    <r>
      <t xml:space="preserve">Engine Family: </t>
    </r>
    <r>
      <rPr>
        <sz val="12"/>
        <color theme="1"/>
        <rFont val="Arial"/>
        <family val="2"/>
      </rPr>
      <t>Report the California engine family name.</t>
    </r>
  </si>
  <si>
    <r>
      <t>Engine Serial No.:</t>
    </r>
    <r>
      <rPr>
        <sz val="12"/>
        <color theme="1"/>
        <rFont val="Arial"/>
        <family val="2"/>
      </rPr>
      <t xml:space="preserve"> Report the serial number of the engine.</t>
    </r>
  </si>
  <si>
    <r>
      <t xml:space="preserve">Engine HP Rating: </t>
    </r>
    <r>
      <rPr>
        <sz val="12"/>
        <color theme="1"/>
        <rFont val="Arial"/>
        <family val="2"/>
      </rPr>
      <t>Report the horse power rating of the engine.</t>
    </r>
  </si>
  <si>
    <r>
      <t xml:space="preserve">Engine Torque Rating: </t>
    </r>
    <r>
      <rPr>
        <sz val="12"/>
        <color theme="1"/>
        <rFont val="Arial"/>
        <family val="2"/>
      </rPr>
      <t>Report the torque rating of the engine.</t>
    </r>
  </si>
  <si>
    <r>
      <t xml:space="preserve">Vehicle/Chassis VIN: </t>
    </r>
    <r>
      <rPr>
        <sz val="12"/>
        <color theme="1"/>
        <rFont val="Arial"/>
        <family val="2"/>
      </rPr>
      <t xml:space="preserve">Report the vehicle identification number or the alternate vehicle identifier of the chassis. </t>
    </r>
  </si>
  <si>
    <r>
      <t xml:space="preserve">Mon. Perf. Group: </t>
    </r>
    <r>
      <rPr>
        <sz val="12"/>
        <color theme="1"/>
        <rFont val="Arial"/>
        <family val="2"/>
      </rPr>
      <t>Report the monitoring performance group - line-haul, urban delivery, or other.</t>
    </r>
  </si>
  <si>
    <r>
      <t>Date:</t>
    </r>
    <r>
      <rPr>
        <sz val="12"/>
        <color theme="1"/>
        <rFont val="Arial"/>
        <family val="2"/>
      </rPr>
      <t xml:space="preserve"> Report the date that the data were taken.</t>
    </r>
  </si>
  <si>
    <r>
      <t xml:space="preserve">ODO: </t>
    </r>
    <r>
      <rPr>
        <sz val="12"/>
        <color theme="1"/>
        <rFont val="Arial"/>
        <family val="2"/>
      </rPr>
      <t>Report the odometer reading on the vehicle in miles.</t>
    </r>
  </si>
  <si>
    <r>
      <t>CAL ID:</t>
    </r>
    <r>
      <rPr>
        <sz val="12"/>
        <color theme="1"/>
        <rFont val="Arial"/>
        <family val="2"/>
      </rPr>
      <t xml:space="preserve"> Report the calibration identification number (CAL ID). For engines with more than one CAL ID, the CAL ID field should be filled with the CAL ID that best represents the HD OBD software in the electronic controller unit (i.e., the CAL ID with the highest priority as defined in section 1971.1(h)(4.6.3)). </t>
    </r>
  </si>
  <si>
    <r>
      <t>Gen Den:</t>
    </r>
    <r>
      <rPr>
        <sz val="12"/>
        <color theme="1"/>
        <rFont val="Arial"/>
        <family val="2"/>
      </rPr>
      <t xml:space="preserve"> Report the general denominator.</t>
    </r>
  </si>
  <si>
    <r>
      <t xml:space="preserve">Ign Cycle: </t>
    </r>
    <r>
      <rPr>
        <sz val="12"/>
        <color theme="1"/>
        <rFont val="Arial"/>
        <family val="2"/>
      </rPr>
      <t>Report the number of ignition cycles.</t>
    </r>
  </si>
  <si>
    <r>
      <t xml:space="preserve">PHEV Ign Cycle: </t>
    </r>
    <r>
      <rPr>
        <sz val="12"/>
        <color theme="1"/>
        <rFont val="Arial"/>
        <family val="2"/>
      </rPr>
      <t>Report the number of plug-in hybrid electric vehicle (PHEV) ignition cycles. If a PHEV ignition cycle counter is not present, report a value of "0".</t>
    </r>
  </si>
  <si>
    <r>
      <rPr>
        <b/>
        <sz val="12"/>
        <color theme="1"/>
        <rFont val="Arial"/>
        <family val="2"/>
      </rPr>
      <t>NMHCCatNum:</t>
    </r>
    <r>
      <rPr>
        <sz val="12"/>
        <color theme="1"/>
        <rFont val="Arial"/>
        <family val="2"/>
      </rPr>
      <t xml:space="preserve"> Report the numerator for the non-methane hydrocarbon (NMHC) converting catalyst monitor.</t>
    </r>
  </si>
  <si>
    <r>
      <rPr>
        <b/>
        <sz val="12"/>
        <color theme="1"/>
        <rFont val="Arial"/>
        <family val="2"/>
      </rPr>
      <t>NMHCCatDen:</t>
    </r>
    <r>
      <rPr>
        <sz val="12"/>
        <color theme="1"/>
        <rFont val="Arial"/>
        <family val="2"/>
      </rPr>
      <t xml:space="preserve"> Report the denominator for the NMHC converting catalyst monitor.</t>
    </r>
  </si>
  <si>
    <r>
      <rPr>
        <b/>
        <sz val="12"/>
        <color theme="1"/>
        <rFont val="Arial"/>
        <family val="2"/>
      </rPr>
      <t>NMHCCatRat</t>
    </r>
    <r>
      <rPr>
        <sz val="12"/>
        <color theme="1"/>
        <rFont val="Arial"/>
        <family val="2"/>
      </rPr>
      <t>: Report the ratio for the NMHC converting catalyst monitor.</t>
    </r>
  </si>
  <si>
    <r>
      <rPr>
        <b/>
        <sz val="12"/>
        <color theme="1"/>
        <rFont val="Arial"/>
        <family val="2"/>
      </rPr>
      <t>NOxCatNum:</t>
    </r>
    <r>
      <rPr>
        <sz val="12"/>
        <color theme="1"/>
        <rFont val="Arial"/>
        <family val="2"/>
      </rPr>
      <t xml:space="preserve"> Report the numerator for the oxides of nitrogen (NOx) converting catalyst monitor (e.g., selective catalytic reduction system monitor).</t>
    </r>
  </si>
  <si>
    <r>
      <rPr>
        <b/>
        <sz val="12"/>
        <color theme="1"/>
        <rFont val="Arial"/>
        <family val="2"/>
      </rPr>
      <t>NOxCatDen:</t>
    </r>
    <r>
      <rPr>
        <sz val="12"/>
        <color theme="1"/>
        <rFont val="Arial"/>
        <family val="2"/>
      </rPr>
      <t xml:space="preserve"> Report the denominator for the NOx converting catalyst monitor.</t>
    </r>
  </si>
  <si>
    <r>
      <rPr>
        <b/>
        <sz val="12"/>
        <color theme="1"/>
        <rFont val="Arial"/>
        <family val="2"/>
      </rPr>
      <t>NOxCatRat:</t>
    </r>
    <r>
      <rPr>
        <sz val="12"/>
        <color theme="1"/>
        <rFont val="Arial"/>
        <family val="2"/>
      </rPr>
      <t xml:space="preserve"> Report the ratio for the NOx converting catalyst monitor.</t>
    </r>
  </si>
  <si>
    <r>
      <rPr>
        <b/>
        <sz val="12"/>
        <color theme="1"/>
        <rFont val="Arial"/>
        <family val="2"/>
      </rPr>
      <t>NOxAdsNum:</t>
    </r>
    <r>
      <rPr>
        <sz val="12"/>
        <color theme="1"/>
        <rFont val="Arial"/>
        <family val="2"/>
      </rPr>
      <t xml:space="preserve"> Report the numerator for the NOx adsorber or NOx trap (NOxAds) monitor.</t>
    </r>
  </si>
  <si>
    <r>
      <rPr>
        <b/>
        <sz val="12"/>
        <color theme="1"/>
        <rFont val="Arial"/>
        <family val="2"/>
      </rPr>
      <t>NOxAdsDen:</t>
    </r>
    <r>
      <rPr>
        <sz val="12"/>
        <color theme="1"/>
        <rFont val="Arial"/>
        <family val="2"/>
      </rPr>
      <t xml:space="preserve"> Report the denominator for the NOxAds monitor.</t>
    </r>
  </si>
  <si>
    <r>
      <rPr>
        <b/>
        <sz val="12"/>
        <color theme="1"/>
        <rFont val="Arial"/>
        <family val="2"/>
      </rPr>
      <t xml:space="preserve">NOxAdsRat: </t>
    </r>
    <r>
      <rPr>
        <sz val="12"/>
        <color theme="1"/>
        <rFont val="Arial"/>
        <family val="2"/>
      </rPr>
      <t>Report the ratio for the NOxAds monitor.</t>
    </r>
  </si>
  <si>
    <r>
      <rPr>
        <b/>
        <sz val="12"/>
        <color theme="1"/>
        <rFont val="Arial"/>
        <family val="2"/>
      </rPr>
      <t>PMFltrNum:</t>
    </r>
    <r>
      <rPr>
        <sz val="12"/>
        <color theme="1"/>
        <rFont val="Arial"/>
        <family val="2"/>
      </rPr>
      <t xml:space="preserve"> Report the numerator for the particulate matter (PM) filter system monitor.</t>
    </r>
  </si>
  <si>
    <r>
      <rPr>
        <b/>
        <sz val="12"/>
        <color theme="1"/>
        <rFont val="Arial"/>
        <family val="2"/>
      </rPr>
      <t>PMFltrDen:</t>
    </r>
    <r>
      <rPr>
        <sz val="12"/>
        <color theme="1"/>
        <rFont val="Arial"/>
        <family val="2"/>
      </rPr>
      <t xml:space="preserve"> Report the denominator for the PM filter system monitor.</t>
    </r>
  </si>
  <si>
    <r>
      <rPr>
        <b/>
        <sz val="12"/>
        <color theme="1"/>
        <rFont val="Arial"/>
        <family val="2"/>
      </rPr>
      <t>PMFltrRat:</t>
    </r>
    <r>
      <rPr>
        <sz val="12"/>
        <color theme="1"/>
        <rFont val="Arial"/>
        <family val="2"/>
      </rPr>
      <t xml:space="preserve"> Report the ratio for the PM filter system monitor.</t>
    </r>
  </si>
  <si>
    <r>
      <rPr>
        <b/>
        <sz val="12"/>
        <color theme="1"/>
        <rFont val="Arial"/>
        <family val="2"/>
      </rPr>
      <t>ExhGasSenNum:</t>
    </r>
    <r>
      <rPr>
        <sz val="12"/>
        <color theme="1"/>
        <rFont val="Arial"/>
        <family val="2"/>
      </rPr>
      <t xml:space="preserve"> Report the numerator for the exhaust gas sensor monitor.</t>
    </r>
  </si>
  <si>
    <r>
      <rPr>
        <b/>
        <sz val="12"/>
        <color theme="1"/>
        <rFont val="Arial"/>
        <family val="2"/>
      </rPr>
      <t>ExhGasSenDen:</t>
    </r>
    <r>
      <rPr>
        <sz val="12"/>
        <color theme="1"/>
        <rFont val="Arial"/>
        <family val="2"/>
      </rPr>
      <t xml:space="preserve"> Report the denominator for the exhaust gas sensor monitor.</t>
    </r>
  </si>
  <si>
    <r>
      <rPr>
        <b/>
        <sz val="12"/>
        <color theme="1"/>
        <rFont val="Arial"/>
        <family val="2"/>
      </rPr>
      <t>ExhGasSenRat:</t>
    </r>
    <r>
      <rPr>
        <sz val="12"/>
        <color theme="1"/>
        <rFont val="Arial"/>
        <family val="2"/>
      </rPr>
      <t xml:space="preserve"> Report the ratio for the exhaust gas sensor monitor.</t>
    </r>
  </si>
  <si>
    <r>
      <rPr>
        <b/>
        <sz val="12"/>
        <color theme="1"/>
        <rFont val="Arial"/>
        <family val="2"/>
      </rPr>
      <t>EGRNum or EGR/VVTNum:</t>
    </r>
    <r>
      <rPr>
        <sz val="12"/>
        <color theme="1"/>
        <rFont val="Arial"/>
        <family val="2"/>
      </rPr>
      <t xml:space="preserve"> For engines using SAE J1979 or J1939, report the numerator for the exhaust gas recirculation (EGR) system monitor or variable valve timing, lift, and/or control (VVT) system monitor. For engines using SAE J1979-2, report the numerator for the EGR system monitor.</t>
    </r>
  </si>
  <si>
    <r>
      <rPr>
        <b/>
        <sz val="12"/>
        <color theme="1"/>
        <rFont val="Arial"/>
        <family val="2"/>
      </rPr>
      <t xml:space="preserve">EGRDen or EGR/VVTDen: </t>
    </r>
    <r>
      <rPr>
        <sz val="12"/>
        <color theme="1"/>
        <rFont val="Arial"/>
        <family val="2"/>
      </rPr>
      <t>For engines using SAE J1979 or J1939, report the denominator for the EGR system monitor or VVT system monitor. For engines using SAE J1979-2, report the denominator for the EGR system monitor.</t>
    </r>
  </si>
  <si>
    <r>
      <rPr>
        <b/>
        <sz val="12"/>
        <color theme="1"/>
        <rFont val="Arial"/>
        <family val="2"/>
      </rPr>
      <t>EGRRat or EGR/VVTRat:</t>
    </r>
    <r>
      <rPr>
        <sz val="12"/>
        <color theme="1"/>
        <rFont val="Arial"/>
        <family val="2"/>
      </rPr>
      <t xml:space="preserve"> For engines using SAE J1979 or J1939, report the ratio for the EGR system monitor or VVT system monitor. For engines using SAE J1979-2, report the ratio for the EGR system monitor.</t>
    </r>
  </si>
  <si>
    <r>
      <rPr>
        <b/>
        <sz val="12"/>
        <color theme="1"/>
        <rFont val="Arial"/>
        <family val="2"/>
      </rPr>
      <t xml:space="preserve">VVTNum: </t>
    </r>
    <r>
      <rPr>
        <sz val="12"/>
        <color theme="1"/>
        <rFont val="Arial"/>
        <family val="2"/>
      </rPr>
      <t>For engines using SAE J1979-2, report the numerator for the VVT system monitor.</t>
    </r>
  </si>
  <si>
    <r>
      <rPr>
        <b/>
        <sz val="12"/>
        <color theme="1"/>
        <rFont val="Arial"/>
        <family val="2"/>
      </rPr>
      <t>VVTDen:</t>
    </r>
    <r>
      <rPr>
        <sz val="12"/>
        <color theme="1"/>
        <rFont val="Arial"/>
        <family val="2"/>
      </rPr>
      <t xml:space="preserve"> For engines using SAE J1979-2, report the denominator for the VVT system monitor.</t>
    </r>
  </si>
  <si>
    <r>
      <rPr>
        <b/>
        <sz val="12"/>
        <color theme="1"/>
        <rFont val="Arial"/>
        <family val="2"/>
      </rPr>
      <t xml:space="preserve">VVTRat: </t>
    </r>
    <r>
      <rPr>
        <sz val="12"/>
        <color theme="1"/>
        <rFont val="Arial"/>
        <family val="2"/>
      </rPr>
      <t>For engines using SAE J1979-2, report the ratio for the VVT system monitor.</t>
    </r>
  </si>
  <si>
    <r>
      <rPr>
        <b/>
        <sz val="12"/>
        <color theme="1"/>
        <rFont val="Arial"/>
        <family val="2"/>
      </rPr>
      <t xml:space="preserve">BoostNum: </t>
    </r>
    <r>
      <rPr>
        <sz val="12"/>
        <color theme="1"/>
        <rFont val="Arial"/>
        <family val="2"/>
      </rPr>
      <t xml:space="preserve">Report the numerator for the boost pressure control (Boost) system monitor. </t>
    </r>
  </si>
  <si>
    <r>
      <rPr>
        <b/>
        <sz val="12"/>
        <color theme="1"/>
        <rFont val="Arial"/>
        <family val="2"/>
      </rPr>
      <t xml:space="preserve">BoostDen: </t>
    </r>
    <r>
      <rPr>
        <sz val="12"/>
        <color theme="1"/>
        <rFont val="Arial"/>
        <family val="2"/>
      </rPr>
      <t xml:space="preserve">Report the denominator for the Boost system monitor. </t>
    </r>
  </si>
  <si>
    <r>
      <rPr>
        <b/>
        <sz val="12"/>
        <color theme="1"/>
        <rFont val="Arial"/>
        <family val="2"/>
      </rPr>
      <t>BoostRat:</t>
    </r>
    <r>
      <rPr>
        <sz val="12"/>
        <color theme="1"/>
        <rFont val="Arial"/>
        <family val="2"/>
      </rPr>
      <t xml:space="preserve"> Report the ratio for the Boost system monitor. </t>
    </r>
  </si>
  <si>
    <r>
      <rPr>
        <b/>
        <sz val="12"/>
        <color theme="1"/>
        <rFont val="Arial"/>
        <family val="2"/>
      </rPr>
      <t xml:space="preserve">FuelSysNum: </t>
    </r>
    <r>
      <rPr>
        <sz val="12"/>
        <color theme="1"/>
        <rFont val="Arial"/>
        <family val="2"/>
      </rPr>
      <t>Report the numerator for the fuel system (FuelSys) monitor.</t>
    </r>
  </si>
  <si>
    <r>
      <rPr>
        <b/>
        <sz val="12"/>
        <color theme="1"/>
        <rFont val="Arial"/>
        <family val="2"/>
      </rPr>
      <t>FuelSysDen:</t>
    </r>
    <r>
      <rPr>
        <sz val="12"/>
        <color theme="1"/>
        <rFont val="Arial"/>
        <family val="2"/>
      </rPr>
      <t xml:space="preserve"> Report the denominator for the FuelSys monitor.</t>
    </r>
  </si>
  <si>
    <r>
      <rPr>
        <b/>
        <sz val="12"/>
        <color theme="1"/>
        <rFont val="Arial"/>
        <family val="2"/>
      </rPr>
      <t>FuelSysRat:</t>
    </r>
    <r>
      <rPr>
        <sz val="12"/>
        <color theme="1"/>
        <rFont val="Arial"/>
        <family val="2"/>
      </rPr>
      <t xml:space="preserve"> Report the ratio for the FuelSys monitor.</t>
    </r>
  </si>
  <si>
    <r>
      <t xml:space="preserve">Engine Family: </t>
    </r>
    <r>
      <rPr>
        <sz val="12"/>
        <color theme="1"/>
        <rFont val="Arial"/>
        <family val="2"/>
      </rPr>
      <t xml:space="preserve">Report the California engine family name. </t>
    </r>
  </si>
  <si>
    <r>
      <t xml:space="preserve">VIN: </t>
    </r>
    <r>
      <rPr>
        <sz val="12"/>
        <color theme="1"/>
        <rFont val="Arial"/>
        <family val="2"/>
      </rPr>
      <t xml:space="preserve">Report the vehicle identification number or the alternate vehicle identifier of the chassis. </t>
    </r>
  </si>
  <si>
    <r>
      <rPr>
        <b/>
        <sz val="12"/>
        <color theme="1"/>
        <rFont val="Arial"/>
        <family val="2"/>
      </rPr>
      <t>Date:</t>
    </r>
    <r>
      <rPr>
        <sz val="12"/>
        <color theme="1"/>
        <rFont val="Arial"/>
        <family val="2"/>
      </rPr>
      <t xml:space="preserve"> Report the date that the data were taken. </t>
    </r>
  </si>
  <si>
    <r>
      <rPr>
        <b/>
        <sz val="12"/>
        <color theme="1"/>
        <rFont val="Arial"/>
        <family val="2"/>
      </rPr>
      <t xml:space="preserve">Monitor Group: </t>
    </r>
    <r>
      <rPr>
        <sz val="12"/>
        <color theme="1"/>
        <rFont val="Arial"/>
        <family val="2"/>
      </rPr>
      <t xml:space="preserve">This lists the component/system group of monitors to which the monitor belongs to. </t>
    </r>
  </si>
  <si>
    <r>
      <rPr>
        <b/>
        <sz val="12"/>
        <color theme="1"/>
        <rFont val="Arial"/>
        <family val="2"/>
      </rPr>
      <t>Fault Code:</t>
    </r>
    <r>
      <rPr>
        <sz val="12"/>
        <color theme="1"/>
        <rFont val="Arial"/>
        <family val="2"/>
      </rPr>
      <t xml:space="preserve"> Report the fault code for the monitor. The fault code should include the failure type byte.</t>
    </r>
  </si>
  <si>
    <r>
      <rPr>
        <b/>
        <sz val="12"/>
        <color theme="1"/>
        <rFont val="Arial"/>
        <family val="2"/>
      </rPr>
      <t>Monitor Description:</t>
    </r>
    <r>
      <rPr>
        <sz val="12"/>
        <color theme="1"/>
        <rFont val="Arial"/>
        <family val="2"/>
      </rPr>
      <t xml:space="preserve"> Report the name of the monitor, including the name of the component/system.</t>
    </r>
  </si>
  <si>
    <r>
      <rPr>
        <b/>
        <sz val="12"/>
        <color theme="1"/>
        <rFont val="Arial"/>
        <family val="2"/>
      </rPr>
      <t>Numerator:</t>
    </r>
    <r>
      <rPr>
        <sz val="12"/>
        <color theme="1"/>
        <rFont val="Arial"/>
        <family val="2"/>
      </rPr>
      <t xml:space="preserve"> Report the numerator for the monitor.</t>
    </r>
  </si>
  <si>
    <r>
      <rPr>
        <b/>
        <sz val="12"/>
        <color theme="1"/>
        <rFont val="Arial"/>
        <family val="2"/>
      </rPr>
      <t xml:space="preserve">Denominator: </t>
    </r>
    <r>
      <rPr>
        <sz val="12"/>
        <color theme="1"/>
        <rFont val="Arial"/>
        <family val="2"/>
      </rPr>
      <t>Report the denominator for the monitor.</t>
    </r>
  </si>
  <si>
    <r>
      <rPr>
        <b/>
        <sz val="12"/>
        <color theme="1"/>
        <rFont val="Arial"/>
        <family val="2"/>
      </rPr>
      <t xml:space="preserve">Ratio: </t>
    </r>
    <r>
      <rPr>
        <sz val="12"/>
        <color theme="1"/>
        <rFont val="Arial"/>
        <family val="2"/>
      </rPr>
      <t>Report the ratio for the monitor. For the calculated ratio for each monitor, the manufacturer shall report the ratio with a minimum of three decimal places.</t>
    </r>
  </si>
  <si>
    <r>
      <t xml:space="preserve">ECU Name: </t>
    </r>
    <r>
      <rPr>
        <sz val="12"/>
        <color theme="1"/>
        <rFont val="Arial"/>
        <family val="2"/>
      </rPr>
      <t>Report the name of the control module where the SMAD data are stored.</t>
    </r>
  </si>
  <si>
    <r>
      <t xml:space="preserve">Monitor Description: </t>
    </r>
    <r>
      <rPr>
        <sz val="12"/>
        <color theme="1"/>
        <rFont val="Arial"/>
        <family val="2"/>
      </rPr>
      <t>Report the name of the monitor, including the name of the component/system</t>
    </r>
    <r>
      <rPr>
        <b/>
        <sz val="12"/>
        <color theme="1"/>
        <rFont val="Arial"/>
        <family val="2"/>
      </rPr>
      <t>.</t>
    </r>
  </si>
  <si>
    <r>
      <t xml:space="preserve">Mini-Numerator: </t>
    </r>
    <r>
      <rPr>
        <sz val="12"/>
        <color theme="1"/>
        <rFont val="Arial"/>
        <family val="2"/>
      </rPr>
      <t>Report the mini-numerator for the monitor.</t>
    </r>
  </si>
  <si>
    <r>
      <t xml:space="preserve">Mini-Denominator: </t>
    </r>
    <r>
      <rPr>
        <sz val="12"/>
        <color theme="1"/>
        <rFont val="Arial"/>
        <family val="2"/>
      </rPr>
      <t>Report the mini-denominator for the monitor.</t>
    </r>
  </si>
  <si>
    <r>
      <rPr>
        <b/>
        <sz val="12"/>
        <color theme="1"/>
        <rFont val="Arial"/>
        <family val="2"/>
      </rPr>
      <t xml:space="preserve">MAR: </t>
    </r>
    <r>
      <rPr>
        <sz val="12"/>
        <color theme="1"/>
        <rFont val="Arial"/>
        <family val="2"/>
      </rPr>
      <t>Report the monitor activity ratio (MAR) for the monitor.</t>
    </r>
  </si>
  <si>
    <r>
      <t xml:space="preserve">Current Mini-N/Mini-D: </t>
    </r>
    <r>
      <rPr>
        <sz val="12"/>
        <color theme="1"/>
        <rFont val="Arial"/>
        <family val="2"/>
      </rPr>
      <t xml:space="preserve">This value will automatically be calculated by dividing the value in the mini-numerator field with the value in the mini-denominator field. </t>
    </r>
  </si>
  <si>
    <r>
      <rPr>
        <b/>
        <sz val="12"/>
        <color theme="1"/>
        <rFont val="Arial"/>
        <family val="2"/>
      </rPr>
      <t>Stored 100-hr:  Distance traveled - Bin 1 through 17:</t>
    </r>
    <r>
      <rPr>
        <sz val="12"/>
        <color theme="1"/>
        <rFont val="Arial"/>
        <family val="2"/>
      </rPr>
      <t xml:space="preserve"> Report the "distance traveled" value from the Stored 100-hour array for the specified Bin in kilometers.</t>
    </r>
  </si>
  <si>
    <r>
      <rPr>
        <b/>
        <sz val="12"/>
        <color theme="1"/>
        <rFont val="Arial"/>
        <family val="2"/>
      </rPr>
      <t>Stored 100-hr:  Vehicle fuel consumption - Bin 1 through 17:</t>
    </r>
    <r>
      <rPr>
        <sz val="12"/>
        <color theme="1"/>
        <rFont val="Arial"/>
        <family val="2"/>
      </rPr>
      <t xml:space="preserve"> Report the "vehicle fuel consumption" value from the Stored 100-hour array for the specified Bin in liters.</t>
    </r>
  </si>
  <si>
    <r>
      <rPr>
        <b/>
        <sz val="12"/>
        <color theme="1"/>
        <rFont val="Arial"/>
        <family val="2"/>
      </rPr>
      <t>Lifetime:  NOx mass - engine out - Bin 1 through 17:</t>
    </r>
    <r>
      <rPr>
        <sz val="12"/>
        <color theme="1"/>
        <rFont val="Arial"/>
        <family val="2"/>
      </rPr>
      <t xml:space="preserve"> Report the "NOx mass - engine out" value from the Lifetime array for the specified Bin in grams.</t>
    </r>
  </si>
  <si>
    <r>
      <rPr>
        <b/>
        <sz val="12"/>
        <color theme="1"/>
        <rFont val="Arial"/>
        <family val="2"/>
      </rPr>
      <t>Lifetime:  NOx mass - tailpipe - Bin 1 through 17:</t>
    </r>
    <r>
      <rPr>
        <sz val="12"/>
        <color theme="1"/>
        <rFont val="Arial"/>
        <family val="2"/>
      </rPr>
      <t xml:space="preserve"> Report the "NOx mass - tailpipe" value from the Lifetime array for the specified Bin in grams.</t>
    </r>
  </si>
  <si>
    <r>
      <rPr>
        <b/>
        <sz val="12"/>
        <color theme="1"/>
        <rFont val="Arial"/>
        <family val="2"/>
      </rPr>
      <t>Lifetime:  Distance traveled - Bin 1 through 17:</t>
    </r>
    <r>
      <rPr>
        <sz val="12"/>
        <color theme="1"/>
        <rFont val="Arial"/>
        <family val="2"/>
      </rPr>
      <t xml:space="preserve"> Report the "distance traveled" value from the Lifetime array for the specified Bin in kilometers.</t>
    </r>
  </si>
  <si>
    <r>
      <rPr>
        <b/>
        <sz val="12"/>
        <color theme="1"/>
        <rFont val="Arial"/>
        <family val="2"/>
      </rPr>
      <t>Lifetime engine activity:  Engine output energy - Bin 1 through 17:</t>
    </r>
    <r>
      <rPr>
        <sz val="12"/>
        <color theme="1"/>
        <rFont val="Arial"/>
        <family val="2"/>
      </rPr>
      <t xml:space="preserve"> Report the "engine output energy" value from the Lifetime engine activity array for the specified Bin in kilowatt hours.</t>
    </r>
  </si>
  <si>
    <r>
      <rPr>
        <b/>
        <sz val="12"/>
        <color theme="1"/>
        <rFont val="Arial"/>
        <family val="2"/>
      </rPr>
      <t>Lifetime engine activity:  Distance traveled - Bin 1 through 17:</t>
    </r>
    <r>
      <rPr>
        <sz val="12"/>
        <color theme="1"/>
        <rFont val="Arial"/>
        <family val="2"/>
      </rPr>
      <t xml:space="preserve"> Report the "distance traveled" value from the Lifetime engine activity array for the specified Bin in kilometers.</t>
    </r>
  </si>
  <si>
    <r>
      <rPr>
        <b/>
        <sz val="12"/>
        <color theme="1"/>
        <rFont val="Arial"/>
        <family val="2"/>
      </rPr>
      <t>Lifetime engine activity:  Vehicle fuel consumption - Bin 1 through 17</t>
    </r>
    <r>
      <rPr>
        <sz val="12"/>
        <color theme="1"/>
        <rFont val="Arial"/>
        <family val="2"/>
      </rPr>
      <t>: Report the "vehicle fuel consumption" value from the Lifetime engine activity array for the specified Bin in liters.</t>
    </r>
  </si>
  <si>
    <r>
      <rPr>
        <b/>
        <sz val="12"/>
        <color theme="1"/>
        <rFont val="Arial"/>
        <family val="2"/>
      </rPr>
      <t>Active 100-hr: Vehicle fuel consumption:</t>
    </r>
    <r>
      <rPr>
        <sz val="12"/>
        <color theme="1"/>
        <rFont val="Arial"/>
        <family val="2"/>
      </rPr>
      <t xml:space="preserve"> Report the vehicle fuel consumption data from the Active 100-hour array.</t>
    </r>
  </si>
  <si>
    <r>
      <rPr>
        <b/>
        <sz val="12"/>
        <color theme="1"/>
        <rFont val="Arial"/>
        <family val="2"/>
      </rPr>
      <t>Active 100-hr: Engine fuel consumption:</t>
    </r>
    <r>
      <rPr>
        <sz val="12"/>
        <color theme="1"/>
        <rFont val="Arial"/>
        <family val="2"/>
      </rPr>
      <t xml:space="preserve"> Report the engine fuel consumption data from the Active 100-hour array.</t>
    </r>
  </si>
  <si>
    <r>
      <rPr>
        <b/>
        <sz val="12"/>
        <color theme="1"/>
        <rFont val="Arial"/>
        <family val="2"/>
      </rPr>
      <t xml:space="preserve">Active 100-hr: Engine idle fuel consumption: </t>
    </r>
    <r>
      <rPr>
        <sz val="12"/>
        <color theme="1"/>
        <rFont val="Arial"/>
        <family val="2"/>
      </rPr>
      <t>Report the engine idle fuel consumption data from the Active 100-hour array.</t>
    </r>
  </si>
  <si>
    <r>
      <rPr>
        <b/>
        <sz val="12"/>
        <color theme="1"/>
        <rFont val="Arial"/>
        <family val="2"/>
      </rPr>
      <t>Active 100-hr: Engine PTO fuel consumption:</t>
    </r>
    <r>
      <rPr>
        <sz val="12"/>
        <color theme="1"/>
        <rFont val="Arial"/>
        <family val="2"/>
      </rPr>
      <t xml:space="preserve"> Report the engine power take-off (PTO) fuel consumption data from the Active 100-hour array.</t>
    </r>
  </si>
  <si>
    <r>
      <rPr>
        <b/>
        <sz val="12"/>
        <color theme="1"/>
        <rFont val="Arial"/>
        <family val="2"/>
      </rPr>
      <t xml:space="preserve">Active 100-hr: Distance traveled: </t>
    </r>
    <r>
      <rPr>
        <sz val="12"/>
        <color theme="1"/>
        <rFont val="Arial"/>
        <family val="2"/>
      </rPr>
      <t>Report the distance traveled data from the Active 100-hour array.</t>
    </r>
  </si>
  <si>
    <r>
      <rPr>
        <b/>
        <sz val="12"/>
        <color theme="1"/>
        <rFont val="Arial"/>
        <family val="2"/>
      </rPr>
      <t xml:space="preserve">Active 100-hr: Engine output energy: </t>
    </r>
    <r>
      <rPr>
        <sz val="12"/>
        <color theme="1"/>
        <rFont val="Arial"/>
        <family val="2"/>
      </rPr>
      <t>Report the engine output energy data from the Active 100-hour array.</t>
    </r>
  </si>
  <si>
    <r>
      <rPr>
        <b/>
        <sz val="12"/>
        <color theme="1"/>
        <rFont val="Arial"/>
        <family val="2"/>
      </rPr>
      <t>Active 100-hr: Positive kinetic energy:</t>
    </r>
    <r>
      <rPr>
        <sz val="12"/>
        <color theme="1"/>
        <rFont val="Arial"/>
        <family val="2"/>
      </rPr>
      <t xml:space="preserve"> Report the positive kinetic energy data from the Active 100-hour array.</t>
    </r>
  </si>
  <si>
    <r>
      <rPr>
        <b/>
        <sz val="12"/>
        <color theme="1"/>
        <rFont val="Arial"/>
        <family val="2"/>
      </rPr>
      <t>Active 100-hr: Engine run time:</t>
    </r>
    <r>
      <rPr>
        <sz val="12"/>
        <color theme="1"/>
        <rFont val="Arial"/>
        <family val="2"/>
      </rPr>
      <t xml:space="preserve"> Report the engine run time data from the Active 100-hour array.</t>
    </r>
  </si>
  <si>
    <r>
      <rPr>
        <b/>
        <sz val="12"/>
        <color theme="1"/>
        <rFont val="Arial"/>
        <family val="2"/>
      </rPr>
      <t xml:space="preserve">Active 100-hr: Idle run time: </t>
    </r>
    <r>
      <rPr>
        <sz val="12"/>
        <color theme="1"/>
        <rFont val="Arial"/>
        <family val="2"/>
      </rPr>
      <t>Report the idle run time data from the Active 100-hour array.</t>
    </r>
  </si>
  <si>
    <r>
      <rPr>
        <b/>
        <sz val="12"/>
        <color theme="1"/>
        <rFont val="Arial"/>
        <family val="2"/>
      </rPr>
      <t>Active 100-hr: Urban speed run time:</t>
    </r>
    <r>
      <rPr>
        <sz val="12"/>
        <color theme="1"/>
        <rFont val="Arial"/>
        <family val="2"/>
      </rPr>
      <t xml:space="preserve"> Report the urban speed run time data from the Active 100-hour array.</t>
    </r>
  </si>
  <si>
    <r>
      <rPr>
        <b/>
        <sz val="12"/>
        <color theme="1"/>
        <rFont val="Arial"/>
        <family val="2"/>
      </rPr>
      <t>Active 100-hr: PTO run time:</t>
    </r>
    <r>
      <rPr>
        <sz val="12"/>
        <color theme="1"/>
        <rFont val="Arial"/>
        <family val="2"/>
      </rPr>
      <t xml:space="preserve"> Report the PTO run time data from the Active 100-hour array.</t>
    </r>
  </si>
  <si>
    <r>
      <rPr>
        <b/>
        <sz val="12"/>
        <color theme="1"/>
        <rFont val="Arial"/>
        <family val="2"/>
      </rPr>
      <t xml:space="preserve">Stored 100-hr: Vehicle fuel consumption: </t>
    </r>
    <r>
      <rPr>
        <sz val="12"/>
        <color theme="1"/>
        <rFont val="Arial"/>
        <family val="2"/>
      </rPr>
      <t>Report the vehicle fuel consumption data from the Stored 100-hour array.</t>
    </r>
  </si>
  <si>
    <r>
      <rPr>
        <b/>
        <sz val="12"/>
        <color theme="1"/>
        <rFont val="Arial"/>
        <family val="2"/>
      </rPr>
      <t xml:space="preserve">Stored 100-hr: Engine fuel consumption: </t>
    </r>
    <r>
      <rPr>
        <sz val="12"/>
        <color theme="1"/>
        <rFont val="Arial"/>
        <family val="2"/>
      </rPr>
      <t>Report the engine fuel consumption data from the Stored 100-hour array.</t>
    </r>
  </si>
  <si>
    <r>
      <rPr>
        <b/>
        <sz val="12"/>
        <color theme="1"/>
        <rFont val="Arial"/>
        <family val="2"/>
      </rPr>
      <t xml:space="preserve">Stored 100-hr: Engine idle fuel consumption: </t>
    </r>
    <r>
      <rPr>
        <sz val="12"/>
        <color theme="1"/>
        <rFont val="Arial"/>
        <family val="2"/>
      </rPr>
      <t>Report the engine idle fuel consumption data from the Stored 100-hour array.</t>
    </r>
  </si>
  <si>
    <r>
      <rPr>
        <b/>
        <sz val="12"/>
        <color theme="1"/>
        <rFont val="Arial"/>
        <family val="2"/>
      </rPr>
      <t xml:space="preserve">Stored 100-hr: Engine PTO fuel consumption: </t>
    </r>
    <r>
      <rPr>
        <sz val="12"/>
        <color theme="1"/>
        <rFont val="Arial"/>
        <family val="2"/>
      </rPr>
      <t>Report the engine PTO fuel consumption data from the Stored 100-hour array.</t>
    </r>
  </si>
  <si>
    <r>
      <rPr>
        <b/>
        <sz val="12"/>
        <color theme="1"/>
        <rFont val="Arial"/>
        <family val="2"/>
      </rPr>
      <t xml:space="preserve">Stored 100-hr: Distance traveled: </t>
    </r>
    <r>
      <rPr>
        <sz val="12"/>
        <color theme="1"/>
        <rFont val="Arial"/>
        <family val="2"/>
      </rPr>
      <t>Report the distance traveled data from the Stored 100-hour array.</t>
    </r>
  </si>
  <si>
    <r>
      <rPr>
        <b/>
        <sz val="12"/>
        <color theme="1"/>
        <rFont val="Arial"/>
        <family val="2"/>
      </rPr>
      <t xml:space="preserve">Stored 100-hr: Engine output energy: </t>
    </r>
    <r>
      <rPr>
        <sz val="12"/>
        <color theme="1"/>
        <rFont val="Arial"/>
        <family val="2"/>
      </rPr>
      <t>Report the engine output energy data from the Stored 100-hour array.</t>
    </r>
  </si>
  <si>
    <r>
      <rPr>
        <b/>
        <sz val="12"/>
        <color theme="1"/>
        <rFont val="Arial"/>
        <family val="2"/>
      </rPr>
      <t xml:space="preserve">Stored 100-hr: Positive kinetic energy: </t>
    </r>
    <r>
      <rPr>
        <sz val="12"/>
        <color theme="1"/>
        <rFont val="Arial"/>
        <family val="2"/>
      </rPr>
      <t>Report the positive kinetic energy data from the Stored 100-hour array.</t>
    </r>
  </si>
  <si>
    <r>
      <rPr>
        <b/>
        <sz val="12"/>
        <color theme="1"/>
        <rFont val="Arial"/>
        <family val="2"/>
      </rPr>
      <t xml:space="preserve">Stored 100-hr: Engine run time: </t>
    </r>
    <r>
      <rPr>
        <sz val="12"/>
        <color theme="1"/>
        <rFont val="Arial"/>
        <family val="2"/>
      </rPr>
      <t>Report the engine run time data from the Stored 100-hour array.</t>
    </r>
  </si>
  <si>
    <r>
      <rPr>
        <b/>
        <sz val="12"/>
        <color theme="1"/>
        <rFont val="Arial"/>
        <family val="2"/>
      </rPr>
      <t>Stored 100-hr: Idle run time:</t>
    </r>
    <r>
      <rPr>
        <sz val="12"/>
        <color theme="1"/>
        <rFont val="Arial"/>
        <family val="2"/>
      </rPr>
      <t xml:space="preserve"> Report the idle run time data from the Stored 100-hour array.</t>
    </r>
  </si>
  <si>
    <r>
      <rPr>
        <b/>
        <sz val="12"/>
        <color theme="1"/>
        <rFont val="Arial"/>
        <family val="2"/>
      </rPr>
      <t xml:space="preserve">Stored 100-hr: Urban speed run time: </t>
    </r>
    <r>
      <rPr>
        <sz val="12"/>
        <color theme="1"/>
        <rFont val="Arial"/>
        <family val="2"/>
      </rPr>
      <t>Report the urban speed run time data from the Stored 100-hour array.</t>
    </r>
  </si>
  <si>
    <r>
      <rPr>
        <b/>
        <sz val="12"/>
        <color theme="1"/>
        <rFont val="Arial"/>
        <family val="2"/>
      </rPr>
      <t>Stored 100-hr: PTO run time:</t>
    </r>
    <r>
      <rPr>
        <sz val="12"/>
        <color theme="1"/>
        <rFont val="Arial"/>
        <family val="2"/>
      </rPr>
      <t xml:space="preserve"> Report the PTO run time data from the Stored 100-hour array.</t>
    </r>
  </si>
  <si>
    <r>
      <rPr>
        <b/>
        <sz val="12"/>
        <color theme="1"/>
        <rFont val="Arial"/>
        <family val="2"/>
      </rPr>
      <t xml:space="preserve">Lifetime: Vehicle fuel consumption: </t>
    </r>
    <r>
      <rPr>
        <sz val="12"/>
        <color theme="1"/>
        <rFont val="Arial"/>
        <family val="2"/>
      </rPr>
      <t>Report the vehicle fuel consumption data from the Lifetime array.</t>
    </r>
  </si>
  <si>
    <r>
      <rPr>
        <b/>
        <sz val="12"/>
        <color theme="1"/>
        <rFont val="Arial"/>
        <family val="2"/>
      </rPr>
      <t xml:space="preserve">Lifetime: Engine fuel consumption: </t>
    </r>
    <r>
      <rPr>
        <sz val="12"/>
        <color theme="1"/>
        <rFont val="Arial"/>
        <family val="2"/>
      </rPr>
      <t>Report the engine fuel consumption data from the Lifetime array.</t>
    </r>
  </si>
  <si>
    <r>
      <rPr>
        <b/>
        <sz val="12"/>
        <color theme="1"/>
        <rFont val="Arial"/>
        <family val="2"/>
      </rPr>
      <t xml:space="preserve">Lifetime: Engine idle fuel consumption: </t>
    </r>
    <r>
      <rPr>
        <sz val="12"/>
        <color theme="1"/>
        <rFont val="Arial"/>
        <family val="2"/>
      </rPr>
      <t>Report the engine idle fuel consumption data from the Lifetime array.</t>
    </r>
  </si>
  <si>
    <r>
      <rPr>
        <b/>
        <sz val="12"/>
        <color theme="1"/>
        <rFont val="Arial"/>
        <family val="2"/>
      </rPr>
      <t>Lifetime: Engine PTO fuel consumption:</t>
    </r>
    <r>
      <rPr>
        <sz val="12"/>
        <color theme="1"/>
        <rFont val="Arial"/>
        <family val="2"/>
      </rPr>
      <t xml:space="preserve"> Report the engine PTO fuel consumption data from the Lifetime array.</t>
    </r>
  </si>
  <si>
    <r>
      <rPr>
        <b/>
        <sz val="12"/>
        <color theme="1"/>
        <rFont val="Arial"/>
        <family val="2"/>
      </rPr>
      <t>Lifetime: Distance traveled:</t>
    </r>
    <r>
      <rPr>
        <sz val="12"/>
        <color theme="1"/>
        <rFont val="Arial"/>
        <family val="2"/>
      </rPr>
      <t xml:space="preserve"> Report the distance traveled data from the Lifetime array.</t>
    </r>
  </si>
  <si>
    <r>
      <rPr>
        <b/>
        <sz val="12"/>
        <color theme="1"/>
        <rFont val="Arial"/>
        <family val="2"/>
      </rPr>
      <t>Lifetime: Engine output energy:</t>
    </r>
    <r>
      <rPr>
        <sz val="12"/>
        <color theme="1"/>
        <rFont val="Arial"/>
        <family val="2"/>
      </rPr>
      <t xml:space="preserve"> Report the engine output energy data from the Lifetime array.</t>
    </r>
  </si>
  <si>
    <r>
      <rPr>
        <b/>
        <sz val="12"/>
        <color theme="1"/>
        <rFont val="Arial"/>
        <family val="2"/>
      </rPr>
      <t>Lifetime: Positive kinetic energy:</t>
    </r>
    <r>
      <rPr>
        <sz val="12"/>
        <color theme="1"/>
        <rFont val="Arial"/>
        <family val="2"/>
      </rPr>
      <t xml:space="preserve"> Report the positive kinetic energy data from the Lifetime array.</t>
    </r>
  </si>
  <si>
    <r>
      <rPr>
        <b/>
        <sz val="12"/>
        <color theme="1"/>
        <rFont val="Arial"/>
        <family val="2"/>
      </rPr>
      <t>Lifetime: Engine run time:</t>
    </r>
    <r>
      <rPr>
        <sz val="12"/>
        <color theme="1"/>
        <rFont val="Arial"/>
        <family val="2"/>
      </rPr>
      <t xml:space="preserve"> Report the engine run time data from the Lifetime array.</t>
    </r>
  </si>
  <si>
    <r>
      <rPr>
        <b/>
        <sz val="12"/>
        <color theme="1"/>
        <rFont val="Arial"/>
        <family val="2"/>
      </rPr>
      <t xml:space="preserve">Lifetime: Idle run time: </t>
    </r>
    <r>
      <rPr>
        <sz val="12"/>
        <color theme="1"/>
        <rFont val="Arial"/>
        <family val="2"/>
      </rPr>
      <t>Report the idle run time data from the Lifetime array.</t>
    </r>
  </si>
  <si>
    <r>
      <rPr>
        <b/>
        <sz val="12"/>
        <color theme="1"/>
        <rFont val="Arial"/>
        <family val="2"/>
      </rPr>
      <t xml:space="preserve">Lifetime: Urban speed run time: </t>
    </r>
    <r>
      <rPr>
        <sz val="12"/>
        <color theme="1"/>
        <rFont val="Arial"/>
        <family val="2"/>
      </rPr>
      <t>Report the urban speed run time data from the Lifetime array.</t>
    </r>
  </si>
  <si>
    <r>
      <rPr>
        <b/>
        <sz val="12"/>
        <color theme="1"/>
        <rFont val="Arial"/>
        <family val="2"/>
      </rPr>
      <t xml:space="preserve">Lifetime: PTO run time: </t>
    </r>
    <r>
      <rPr>
        <sz val="12"/>
        <color theme="1"/>
        <rFont val="Arial"/>
        <family val="2"/>
      </rPr>
      <t>Report the PTO run time data from the Lifetime array.</t>
    </r>
  </si>
  <si>
    <r>
      <rPr>
        <b/>
        <sz val="12"/>
        <color theme="1"/>
        <rFont val="Arial"/>
        <family val="2"/>
      </rPr>
      <t xml:space="preserve">Active 100-hr: Distance traveled while engine WHR technology active: </t>
    </r>
    <r>
      <rPr>
        <sz val="12"/>
        <color theme="1"/>
        <rFont val="Arial"/>
        <family val="2"/>
      </rPr>
      <t>If so equipped, report the distance traveled while engine waste heat recovery (WHR) technology active data from the Active 100-hour array.</t>
    </r>
  </si>
  <si>
    <r>
      <rPr>
        <b/>
        <sz val="12"/>
        <color theme="1"/>
        <rFont val="Arial"/>
        <family val="2"/>
      </rPr>
      <t>Active 100-hr: WHR technology run time:</t>
    </r>
    <r>
      <rPr>
        <sz val="12"/>
        <color theme="1"/>
        <rFont val="Arial"/>
        <family val="2"/>
      </rPr>
      <t xml:space="preserve"> If so equipped, report the WHR technology run time data from the Active 100-hour array.</t>
    </r>
  </si>
  <si>
    <r>
      <rPr>
        <b/>
        <sz val="12"/>
        <color theme="1"/>
        <rFont val="Arial"/>
        <family val="2"/>
      </rPr>
      <t>Active 100-hr: Start-stop technology run time (for non-hybrid vehicles):</t>
    </r>
    <r>
      <rPr>
        <sz val="12"/>
        <color theme="1"/>
        <rFont val="Arial"/>
        <family val="2"/>
      </rPr>
      <t xml:space="preserve"> If so equipped, report the start-stop technology run time data from the Active 100-hour array.</t>
    </r>
  </si>
  <si>
    <r>
      <rPr>
        <b/>
        <sz val="12"/>
        <color theme="1"/>
        <rFont val="Arial"/>
        <family val="2"/>
      </rPr>
      <t>Active 100-hr: Automatic engine shutdown technology run time:</t>
    </r>
    <r>
      <rPr>
        <sz val="12"/>
        <color theme="1"/>
        <rFont val="Arial"/>
        <family val="2"/>
      </rPr>
      <t xml:space="preserve"> If so equipped, report the automatic engine shutdown technology run time data from the Active 100-hour array.</t>
    </r>
  </si>
  <si>
    <r>
      <rPr>
        <b/>
        <sz val="12"/>
        <color theme="1"/>
        <rFont val="Arial"/>
        <family val="2"/>
      </rPr>
      <t>Active 100-hr: Active technology #1 run time:</t>
    </r>
    <r>
      <rPr>
        <sz val="12"/>
        <color theme="1"/>
        <rFont val="Arial"/>
        <family val="2"/>
      </rPr>
      <t xml:space="preserve"> If so equipped, report the active technology #1 run time data from the Active 100-hour array.</t>
    </r>
  </si>
  <si>
    <r>
      <rPr>
        <b/>
        <sz val="12"/>
        <color theme="1"/>
        <rFont val="Arial"/>
        <family val="2"/>
      </rPr>
      <t>Active 100-hr: Distance traveled while active technology #1 is active:</t>
    </r>
    <r>
      <rPr>
        <sz val="12"/>
        <color theme="1"/>
        <rFont val="Arial"/>
        <family val="2"/>
      </rPr>
      <t xml:space="preserve"> If so equipped, report the distance traveled while active technology #1 is active data from the Active 100-hour array.</t>
    </r>
  </si>
  <si>
    <r>
      <rPr>
        <b/>
        <sz val="12"/>
        <color theme="1"/>
        <rFont val="Arial"/>
        <family val="2"/>
      </rPr>
      <t>Active 100-hr: Active technology #n run time:</t>
    </r>
    <r>
      <rPr>
        <sz val="12"/>
        <color theme="1"/>
        <rFont val="Arial"/>
        <family val="2"/>
      </rPr>
      <t xml:space="preserve"> If so equipped, for each active technology employed by the vehicle, report the run time data from the Active 100-hour array.</t>
    </r>
  </si>
  <si>
    <r>
      <rPr>
        <b/>
        <sz val="12"/>
        <color theme="1"/>
        <rFont val="Arial"/>
        <family val="2"/>
      </rPr>
      <t xml:space="preserve">Active 100-hr: Distance traveled while active technology #n is active: </t>
    </r>
    <r>
      <rPr>
        <sz val="12"/>
        <color theme="1"/>
        <rFont val="Arial"/>
        <family val="2"/>
      </rPr>
      <t>If so equipped, for each active technology employed by the vehicle, report the distance traveled while the active technology is active data from the Active 100-hour array.</t>
    </r>
  </si>
  <si>
    <r>
      <rPr>
        <b/>
        <sz val="12"/>
        <color theme="1"/>
        <rFont val="Arial"/>
        <family val="2"/>
      </rPr>
      <t>Stored 100-hr: Distance traveled while engine WHR technology active:</t>
    </r>
    <r>
      <rPr>
        <sz val="12"/>
        <color theme="1"/>
        <rFont val="Arial"/>
        <family val="2"/>
      </rPr>
      <t xml:space="preserve"> If so equipped, report the distance traveled while engine WHR technology active data from the Stored 100-HR array.</t>
    </r>
  </si>
  <si>
    <r>
      <rPr>
        <b/>
        <sz val="12"/>
        <color theme="1"/>
        <rFont val="Arial"/>
        <family val="2"/>
      </rPr>
      <t>Stored 100-hr: WHR technology run time:</t>
    </r>
    <r>
      <rPr>
        <sz val="12"/>
        <color theme="1"/>
        <rFont val="Arial"/>
        <family val="2"/>
      </rPr>
      <t xml:space="preserve"> If so equipped, report the WHR technology run time data from the Stored 100-hour array.</t>
    </r>
  </si>
  <si>
    <r>
      <rPr>
        <b/>
        <sz val="12"/>
        <color theme="1"/>
        <rFont val="Arial"/>
        <family val="2"/>
      </rPr>
      <t>Stored 100-hr: Start-stop technology run time (for non-hybrid vehicles):</t>
    </r>
    <r>
      <rPr>
        <sz val="12"/>
        <color theme="1"/>
        <rFont val="Arial"/>
        <family val="2"/>
      </rPr>
      <t xml:space="preserve"> If so equipped, report the start-stop technology run time data from the Stored 100-hour array.</t>
    </r>
  </si>
  <si>
    <r>
      <rPr>
        <b/>
        <sz val="12"/>
        <color theme="1"/>
        <rFont val="Arial"/>
        <family val="2"/>
      </rPr>
      <t xml:space="preserve">Stored 100-hr: Automatic engine shutdown technology run time: </t>
    </r>
    <r>
      <rPr>
        <sz val="12"/>
        <color theme="1"/>
        <rFont val="Arial"/>
        <family val="2"/>
      </rPr>
      <t>If so equipped, report the automatic engine shutdown technology run time data from the Stored 100-hour array.</t>
    </r>
  </si>
  <si>
    <r>
      <rPr>
        <b/>
        <sz val="12"/>
        <color theme="1"/>
        <rFont val="Arial"/>
        <family val="2"/>
      </rPr>
      <t>Stored 100-hr: Active technology #1 run time:</t>
    </r>
    <r>
      <rPr>
        <sz val="12"/>
        <color theme="1"/>
        <rFont val="Arial"/>
        <family val="2"/>
      </rPr>
      <t xml:space="preserve"> If so equipped, report the active technology #1 run time data from the Stored 100-hour array.</t>
    </r>
  </si>
  <si>
    <r>
      <rPr>
        <b/>
        <sz val="12"/>
        <color theme="1"/>
        <rFont val="Arial"/>
        <family val="2"/>
      </rPr>
      <t xml:space="preserve">Stored 100-hr: Distance traveled while active technology #1 is active: </t>
    </r>
    <r>
      <rPr>
        <sz val="12"/>
        <color theme="1"/>
        <rFont val="Arial"/>
        <family val="2"/>
      </rPr>
      <t>If so equipped, report the distance traveled while active technology #1 is active data from the Stored 100-hour array.</t>
    </r>
  </si>
  <si>
    <r>
      <rPr>
        <b/>
        <sz val="12"/>
        <color theme="1"/>
        <rFont val="Arial"/>
        <family val="2"/>
      </rPr>
      <t>Stored 100-hr: Active technology #n run time:</t>
    </r>
    <r>
      <rPr>
        <sz val="12"/>
        <color theme="1"/>
        <rFont val="Arial"/>
        <family val="2"/>
      </rPr>
      <t xml:space="preserve"> If so equipped, for each active technology employed by the vehicle, report the run time data from the Stored 100-hour array.</t>
    </r>
  </si>
  <si>
    <r>
      <rPr>
        <b/>
        <sz val="12"/>
        <color theme="1"/>
        <rFont val="Arial"/>
        <family val="2"/>
      </rPr>
      <t>Stored 100-hr: Distance traveled while active technology #n is active:</t>
    </r>
    <r>
      <rPr>
        <sz val="12"/>
        <color theme="1"/>
        <rFont val="Arial"/>
        <family val="2"/>
      </rPr>
      <t xml:space="preserve"> If so equipped, for each active technology employed by the vehicle, report the distance traveled while the active technology is active data from the Stored 100-hour array.</t>
    </r>
  </si>
  <si>
    <r>
      <rPr>
        <b/>
        <sz val="12"/>
        <color theme="1"/>
        <rFont val="Arial"/>
        <family val="2"/>
      </rPr>
      <t>Lifetime: Distance traveled while engine WHR technology active:</t>
    </r>
    <r>
      <rPr>
        <sz val="12"/>
        <color theme="1"/>
        <rFont val="Arial"/>
        <family val="2"/>
      </rPr>
      <t xml:space="preserve"> If so equipped, report the distance traveled while engine WHR technology active data from the Lifetime array.</t>
    </r>
  </si>
  <si>
    <r>
      <rPr>
        <b/>
        <sz val="12"/>
        <color theme="1"/>
        <rFont val="Arial"/>
        <family val="2"/>
      </rPr>
      <t>Lifetime: WHR technology run time:</t>
    </r>
    <r>
      <rPr>
        <sz val="12"/>
        <color theme="1"/>
        <rFont val="Arial"/>
        <family val="2"/>
      </rPr>
      <t xml:space="preserve"> If so equipped, report the WHR technology run time data from the Lifetime array.</t>
    </r>
  </si>
  <si>
    <r>
      <rPr>
        <b/>
        <sz val="12"/>
        <color theme="1"/>
        <rFont val="Arial"/>
        <family val="2"/>
      </rPr>
      <t>Lifetime: Start-stop technology run time (for non-hybrid vehicles):</t>
    </r>
    <r>
      <rPr>
        <sz val="12"/>
        <color theme="1"/>
        <rFont val="Arial"/>
        <family val="2"/>
      </rPr>
      <t xml:space="preserve"> If so equipped, report the start-stop technology run time data from the Lifetime array.</t>
    </r>
  </si>
  <si>
    <r>
      <rPr>
        <b/>
        <sz val="12"/>
        <color theme="1"/>
        <rFont val="Arial"/>
        <family val="2"/>
      </rPr>
      <t>Lifetime: Automatic engine shutdown technology run time:</t>
    </r>
    <r>
      <rPr>
        <sz val="12"/>
        <color theme="1"/>
        <rFont val="Arial"/>
        <family val="2"/>
      </rPr>
      <t xml:space="preserve"> If so equipped, report the automatic engine shutdown technology run time data from the Lifetime array.</t>
    </r>
  </si>
  <si>
    <r>
      <rPr>
        <b/>
        <sz val="12"/>
        <color theme="1"/>
        <rFont val="Arial"/>
        <family val="2"/>
      </rPr>
      <t>Lifetime: Active technology #1 run time:</t>
    </r>
    <r>
      <rPr>
        <sz val="12"/>
        <color theme="1"/>
        <rFont val="Arial"/>
        <family val="2"/>
      </rPr>
      <t xml:space="preserve"> If so equipped, report the active technology #1 run time data from the Lifetime array.</t>
    </r>
  </si>
  <si>
    <r>
      <rPr>
        <b/>
        <sz val="12"/>
        <color theme="1"/>
        <rFont val="Arial"/>
        <family val="2"/>
      </rPr>
      <t>Lifetime: Distance traveled while active technology #1 is active:</t>
    </r>
    <r>
      <rPr>
        <sz val="12"/>
        <color theme="1"/>
        <rFont val="Arial"/>
        <family val="2"/>
      </rPr>
      <t xml:space="preserve"> If so equipped, report the distance traveled while active technology #1 is active data from the Lifetime array.</t>
    </r>
  </si>
  <si>
    <r>
      <rPr>
        <b/>
        <sz val="12"/>
        <color theme="1"/>
        <rFont val="Arial"/>
        <family val="2"/>
      </rPr>
      <t xml:space="preserve">Lifetime: Active technology #n run time: </t>
    </r>
    <r>
      <rPr>
        <sz val="12"/>
        <color theme="1"/>
        <rFont val="Arial"/>
        <family val="2"/>
      </rPr>
      <t>If so equipped, for each active technology employed by the vehicle, report the run time data from the Lifetime array.</t>
    </r>
  </si>
  <si>
    <r>
      <rPr>
        <b/>
        <sz val="12"/>
        <color theme="1"/>
        <rFont val="Arial"/>
        <family val="2"/>
      </rPr>
      <t xml:space="preserve">Lifetime: Distance traveled while active technology #n is active: </t>
    </r>
    <r>
      <rPr>
        <sz val="12"/>
        <color theme="1"/>
        <rFont val="Arial"/>
        <family val="2"/>
      </rPr>
      <t>If so equipped, for each active technology employed by the vehicle, report the distance traveled while the active technology is active data from the Lifetime array.</t>
    </r>
  </si>
  <si>
    <r>
      <rPr>
        <b/>
        <sz val="12"/>
        <color theme="1"/>
        <rFont val="Arial"/>
        <family val="2"/>
      </rPr>
      <t>Active 100-hr: Propulsion system active run time:</t>
    </r>
    <r>
      <rPr>
        <sz val="12"/>
        <color theme="1"/>
        <rFont val="Arial"/>
        <family val="2"/>
      </rPr>
      <t xml:space="preserve"> For hybrid vehicles, report the propulsion system active run time data from the Active 100-hour array.</t>
    </r>
  </si>
  <si>
    <r>
      <rPr>
        <b/>
        <sz val="12"/>
        <color theme="1"/>
        <rFont val="Arial"/>
        <family val="2"/>
      </rPr>
      <t xml:space="preserve">Active 100-hr: Idle propulsion system active run time: </t>
    </r>
    <r>
      <rPr>
        <sz val="12"/>
        <color theme="1"/>
        <rFont val="Arial"/>
        <family val="2"/>
      </rPr>
      <t>For hybrid vehicles, report the idle propulsion system active run time data from the Active 100-hour array.</t>
    </r>
  </si>
  <si>
    <r>
      <rPr>
        <b/>
        <sz val="12"/>
        <color theme="1"/>
        <rFont val="Arial"/>
        <family val="2"/>
      </rPr>
      <t>Active 100-hr: Urban propulsion system active run time:</t>
    </r>
    <r>
      <rPr>
        <sz val="12"/>
        <color theme="1"/>
        <rFont val="Arial"/>
        <family val="2"/>
      </rPr>
      <t xml:space="preserve"> For hybrid vehicles, report the urban propulsion system active run time data from the Active 100-hour array.</t>
    </r>
  </si>
  <si>
    <r>
      <rPr>
        <b/>
        <sz val="12"/>
        <color theme="1"/>
        <rFont val="Arial"/>
        <family val="2"/>
      </rPr>
      <t>Stored 100-hr: Propulsion system active run time:</t>
    </r>
    <r>
      <rPr>
        <sz val="12"/>
        <color theme="1"/>
        <rFont val="Arial"/>
        <family val="2"/>
      </rPr>
      <t xml:space="preserve"> For hybrid vehicles, report the propulsion system active run time data from the Stored 100-hour array.</t>
    </r>
  </si>
  <si>
    <r>
      <rPr>
        <b/>
        <sz val="12"/>
        <color theme="1"/>
        <rFont val="Arial"/>
        <family val="2"/>
      </rPr>
      <t xml:space="preserve">Stored 100-hr: Idle propulsion system active run time: </t>
    </r>
    <r>
      <rPr>
        <sz val="12"/>
        <color theme="1"/>
        <rFont val="Arial"/>
        <family val="2"/>
      </rPr>
      <t>For hybrid vehicles, report the idle propulsion system active run time data from the Stored 100-hour array.</t>
    </r>
  </si>
  <si>
    <r>
      <rPr>
        <b/>
        <sz val="12"/>
        <color theme="1"/>
        <rFont val="Arial"/>
        <family val="2"/>
      </rPr>
      <t>Stored 100-hr: Urban propulsion system active run time:</t>
    </r>
    <r>
      <rPr>
        <sz val="12"/>
        <color theme="1"/>
        <rFont val="Arial"/>
        <family val="2"/>
      </rPr>
      <t xml:space="preserve"> For hybrid vehicles, report the urban propulsion system active run time data from the Stored 100-hour array.</t>
    </r>
  </si>
  <si>
    <r>
      <rPr>
        <b/>
        <sz val="12"/>
        <color theme="1"/>
        <rFont val="Arial"/>
        <family val="2"/>
      </rPr>
      <t xml:space="preserve">Lifetime: Propulsion system active run time: </t>
    </r>
    <r>
      <rPr>
        <sz val="12"/>
        <color theme="1"/>
        <rFont val="Arial"/>
        <family val="2"/>
      </rPr>
      <t>For hybrid vehicles, report the propulsion system active run time data from the Lifetime array.</t>
    </r>
  </si>
  <si>
    <r>
      <rPr>
        <b/>
        <sz val="12"/>
        <color theme="1"/>
        <rFont val="Arial"/>
        <family val="2"/>
      </rPr>
      <t xml:space="preserve">Lifetime: Idle propulsion system active run time: </t>
    </r>
    <r>
      <rPr>
        <sz val="12"/>
        <color theme="1"/>
        <rFont val="Arial"/>
        <family val="2"/>
      </rPr>
      <t>For hybrid vehicles, report the idle propulsion system active run time data from the Lifetime array.</t>
    </r>
  </si>
  <si>
    <r>
      <rPr>
        <b/>
        <sz val="12"/>
        <color theme="1"/>
        <rFont val="Arial"/>
        <family val="2"/>
      </rPr>
      <t>Lifetime: Urban propulsion system active run time:</t>
    </r>
    <r>
      <rPr>
        <sz val="12"/>
        <color theme="1"/>
        <rFont val="Arial"/>
        <family val="2"/>
      </rPr>
      <t xml:space="preserve"> For hybrid vehicles, report the urban propulsion system active run time data from the Lifetime array.</t>
    </r>
  </si>
  <si>
    <r>
      <rPr>
        <b/>
        <sz val="12"/>
        <color theme="1"/>
        <rFont val="Arial"/>
        <family val="2"/>
      </rPr>
      <t xml:space="preserve">Active 100-hr: Total distance traveled in charge depleting operation with engine off: </t>
    </r>
    <r>
      <rPr>
        <sz val="12"/>
        <color theme="1"/>
        <rFont val="Arial"/>
        <family val="2"/>
      </rPr>
      <t>For plug-in hybrid vehicles, report the total distance traveled in charge depleting operation with engine off data from the Active 100-hour array.</t>
    </r>
  </si>
  <si>
    <r>
      <rPr>
        <b/>
        <sz val="12"/>
        <color theme="1"/>
        <rFont val="Arial"/>
        <family val="2"/>
      </rPr>
      <t>Active 100-hr: Total distance traveled in charge depleting operation with engine running:</t>
    </r>
    <r>
      <rPr>
        <sz val="12"/>
        <color theme="1"/>
        <rFont val="Arial"/>
        <family val="2"/>
      </rPr>
      <t xml:space="preserve"> For plug-in hybrid vehicles, report the total distance traveled in charge depleting operation with engine running data from the Active 100-hour array.</t>
    </r>
  </si>
  <si>
    <r>
      <rPr>
        <b/>
        <sz val="12"/>
        <color theme="1"/>
        <rFont val="Arial"/>
        <family val="2"/>
      </rPr>
      <t xml:space="preserve">Active 100-hr: Total distance traveled in driver-selectable charge increasing operation: </t>
    </r>
    <r>
      <rPr>
        <sz val="12"/>
        <color theme="1"/>
        <rFont val="Arial"/>
        <family val="2"/>
      </rPr>
      <t>For plug-in hybrid vehicles, report the total distance traveled in driver-selectable charge increasing operation data from the Active 100-hour array.</t>
    </r>
  </si>
  <si>
    <r>
      <rPr>
        <b/>
        <sz val="12"/>
        <color theme="1"/>
        <rFont val="Arial"/>
        <family val="2"/>
      </rPr>
      <t xml:space="preserve">Active 100-hr: Total fuel consumed in charge depleting operation: </t>
    </r>
    <r>
      <rPr>
        <sz val="12"/>
        <color theme="1"/>
        <rFont val="Arial"/>
        <family val="2"/>
      </rPr>
      <t>For plug-in hybrid vehicles, report the total fuel consumed in charge depleting operation data from the Active 100-hour array.</t>
    </r>
  </si>
  <si>
    <r>
      <rPr>
        <b/>
        <sz val="12"/>
        <color theme="1"/>
        <rFont val="Arial"/>
        <family val="2"/>
      </rPr>
      <t xml:space="preserve">Active 100-hr: Total fuel consumed in driver-selectable charge increasing operation: </t>
    </r>
    <r>
      <rPr>
        <sz val="12"/>
        <color theme="1"/>
        <rFont val="Arial"/>
        <family val="2"/>
      </rPr>
      <t>For plug-in hybrid vehicles, report the total fuel consumed in driver-selectable charge increasing operation data from the Active 100-hour array.</t>
    </r>
  </si>
  <si>
    <r>
      <rPr>
        <b/>
        <sz val="12"/>
        <color theme="1"/>
        <rFont val="Arial"/>
        <family val="2"/>
      </rPr>
      <t>Active 100-hr: Total grid energy consumed in charge depleting operation with engine off:</t>
    </r>
    <r>
      <rPr>
        <sz val="12"/>
        <color theme="1"/>
        <rFont val="Arial"/>
        <family val="2"/>
      </rPr>
      <t xml:space="preserve"> For plug-in hybrid vehicles, report the total grid energy consumed in charge depleting operation with engine off data from the Active 100-hour array.</t>
    </r>
  </si>
  <si>
    <r>
      <rPr>
        <b/>
        <sz val="12"/>
        <color theme="1"/>
        <rFont val="Arial"/>
        <family val="2"/>
      </rPr>
      <t xml:space="preserve">Active 100-hr: Total grid energy consumed in charge depleting operation with engine running: </t>
    </r>
    <r>
      <rPr>
        <sz val="12"/>
        <color theme="1"/>
        <rFont val="Arial"/>
        <family val="2"/>
      </rPr>
      <t>For plug-in hybrid vehicles, report the total grid energy consumed in charge depleting operation with engine running data from the Active 100-hour array.</t>
    </r>
  </si>
  <si>
    <r>
      <rPr>
        <b/>
        <sz val="12"/>
        <color theme="1"/>
        <rFont val="Arial"/>
        <family val="2"/>
      </rPr>
      <t>Active 100-hr: Total grid energy into the battery:</t>
    </r>
    <r>
      <rPr>
        <sz val="12"/>
        <color theme="1"/>
        <rFont val="Arial"/>
        <family val="2"/>
      </rPr>
      <t xml:space="preserve"> For plug-in hybrid vehicles, report the total grid energy into the battery data from the Active 100-hour array.</t>
    </r>
  </si>
  <si>
    <r>
      <rPr>
        <b/>
        <sz val="12"/>
        <color theme="1"/>
        <rFont val="Arial"/>
        <family val="2"/>
      </rPr>
      <t>Stored 100-hr: Total distance traveled in charge depleting operation with engine off:</t>
    </r>
    <r>
      <rPr>
        <sz val="12"/>
        <color theme="1"/>
        <rFont val="Arial"/>
        <family val="2"/>
      </rPr>
      <t xml:space="preserve"> For plug-in hybrid vehicles, report the total distance traveled in charge depleting operation with engine off data from the Stored 100-hour array.</t>
    </r>
  </si>
  <si>
    <r>
      <rPr>
        <b/>
        <sz val="12"/>
        <color theme="1"/>
        <rFont val="Arial"/>
        <family val="2"/>
      </rPr>
      <t xml:space="preserve">Stored 100-hr: Total distance traveled in charge depleting operation with engine running: </t>
    </r>
    <r>
      <rPr>
        <sz val="12"/>
        <color theme="1"/>
        <rFont val="Arial"/>
        <family val="2"/>
      </rPr>
      <t>For plug-in hybrid vehicles, report the total distance traveled in charge depleting operation with engine running data from the Stored 100-hour array.</t>
    </r>
  </si>
  <si>
    <r>
      <rPr>
        <b/>
        <sz val="12"/>
        <color theme="1"/>
        <rFont val="Arial"/>
        <family val="2"/>
      </rPr>
      <t xml:space="preserve">Stored 100-hr: Total distance traveled in driver-selectable charge increasing operation: </t>
    </r>
    <r>
      <rPr>
        <sz val="12"/>
        <color theme="1"/>
        <rFont val="Arial"/>
        <family val="2"/>
      </rPr>
      <t>For plug-in hybrid vehicles, report the total distance traveled in driver-selectable charge increasing operation data from the Stored 100-hour array.</t>
    </r>
  </si>
  <si>
    <r>
      <rPr>
        <b/>
        <sz val="12"/>
        <color theme="1"/>
        <rFont val="Arial"/>
        <family val="2"/>
      </rPr>
      <t>Stored 100-hr: Total fuel consumed in charge depleting operation:</t>
    </r>
    <r>
      <rPr>
        <sz val="12"/>
        <color theme="1"/>
        <rFont val="Arial"/>
        <family val="2"/>
      </rPr>
      <t xml:space="preserve"> For plug-in hybrid vehicles, report the total fuel consumed in charge depleting operation data from the Stored 100-hour array.</t>
    </r>
  </si>
  <si>
    <r>
      <rPr>
        <b/>
        <sz val="12"/>
        <color theme="1"/>
        <rFont val="Arial"/>
        <family val="2"/>
      </rPr>
      <t xml:space="preserve">Stored 100-hr: Total fuel consumed in driver-selectable charge increasing operation: </t>
    </r>
    <r>
      <rPr>
        <sz val="12"/>
        <color theme="1"/>
        <rFont val="Arial"/>
        <family val="2"/>
      </rPr>
      <t>For plug-in hybrid vehicles, report the total fuel consumed in driver-selectable charge increasing operation data from the Stored 100-hour array.</t>
    </r>
  </si>
  <si>
    <r>
      <rPr>
        <b/>
        <sz val="12"/>
        <color theme="1"/>
        <rFont val="Arial"/>
        <family val="2"/>
      </rPr>
      <t>Stored 100-hr: Total grid energy consumed in charge depleting operation with engine off:</t>
    </r>
    <r>
      <rPr>
        <sz val="12"/>
        <color theme="1"/>
        <rFont val="Arial"/>
        <family val="2"/>
      </rPr>
      <t xml:space="preserve"> For plug-in hybrid vehicles, report the total grid energy consumed in charge depleting operation with engine off data from the Stored 100-hour array.</t>
    </r>
  </si>
  <si>
    <r>
      <rPr>
        <b/>
        <sz val="12"/>
        <color theme="1"/>
        <rFont val="Arial"/>
        <family val="2"/>
      </rPr>
      <t>Stored 100-hr: Total grid energy consumed in charge depleting operation with engine running:</t>
    </r>
    <r>
      <rPr>
        <sz val="12"/>
        <color theme="1"/>
        <rFont val="Arial"/>
        <family val="2"/>
      </rPr>
      <t xml:space="preserve"> For plug-in hybrid vehicles, report the total grid energy consumed in charge depleting operation with engine running data from the Stored 100-hour array.</t>
    </r>
  </si>
  <si>
    <r>
      <rPr>
        <b/>
        <sz val="12"/>
        <color theme="1"/>
        <rFont val="Arial"/>
        <family val="2"/>
      </rPr>
      <t>Stored 100-hr: Total grid energy into the battery:</t>
    </r>
    <r>
      <rPr>
        <sz val="12"/>
        <color theme="1"/>
        <rFont val="Arial"/>
        <family val="2"/>
      </rPr>
      <t xml:space="preserve"> For plug-in hybrid vehicles, report the total grid energy into the battery data from the Stored 100-hour array.</t>
    </r>
  </si>
  <si>
    <r>
      <rPr>
        <b/>
        <sz val="12"/>
        <color theme="1"/>
        <rFont val="Arial"/>
        <family val="2"/>
      </rPr>
      <t xml:space="preserve">Lifetime: Total distance traveled in charge depleting operation with engine off: </t>
    </r>
    <r>
      <rPr>
        <sz val="12"/>
        <color theme="1"/>
        <rFont val="Arial"/>
        <family val="2"/>
      </rPr>
      <t>For plug-in hybrid vehicles, report the total distance traveled in charge depleting operation with engine off data from the Lifetime array.</t>
    </r>
  </si>
  <si>
    <r>
      <rPr>
        <b/>
        <sz val="12"/>
        <color theme="1"/>
        <rFont val="Arial"/>
        <family val="2"/>
      </rPr>
      <t xml:space="preserve">Lifetime: Total distance traveled in charge depleting operation with engine running: </t>
    </r>
    <r>
      <rPr>
        <sz val="12"/>
        <color theme="1"/>
        <rFont val="Arial"/>
        <family val="2"/>
      </rPr>
      <t>For plug-in hybrid vehicles, report the total distance traveled in charge depleting operation with engine running data from the Lifetime array.</t>
    </r>
  </si>
  <si>
    <r>
      <rPr>
        <b/>
        <sz val="12"/>
        <color theme="1"/>
        <rFont val="Arial"/>
        <family val="2"/>
      </rPr>
      <t>Lifetime:   Total distance traveled in driver-selectable charge increasing operation:</t>
    </r>
    <r>
      <rPr>
        <sz val="12"/>
        <color theme="1"/>
        <rFont val="Arial"/>
        <family val="2"/>
      </rPr>
      <t xml:space="preserve"> For plug-in hybrid vehicles, report the total distance traveled in driver-selectable charge increasing operation data from the Lifetime array.</t>
    </r>
  </si>
  <si>
    <r>
      <rPr>
        <b/>
        <sz val="12"/>
        <color theme="1"/>
        <rFont val="Arial"/>
        <family val="2"/>
      </rPr>
      <t xml:space="preserve">Lifetime: Total fuel consumed in charge depleting operation: </t>
    </r>
    <r>
      <rPr>
        <sz val="12"/>
        <color theme="1"/>
        <rFont val="Arial"/>
        <family val="2"/>
      </rPr>
      <t>For plug-in hybrid vehicles, report the total fuel consumed in charge depleting operation data from the Lifetime array.</t>
    </r>
  </si>
  <si>
    <r>
      <rPr>
        <b/>
        <sz val="12"/>
        <color theme="1"/>
        <rFont val="Arial"/>
        <family val="2"/>
      </rPr>
      <t xml:space="preserve">Lifetime: Total fuel consumed in driver-selectable charge increasing operation: </t>
    </r>
    <r>
      <rPr>
        <sz val="12"/>
        <color theme="1"/>
        <rFont val="Arial"/>
        <family val="2"/>
      </rPr>
      <t>For plug-in hybrid vehicles, report the total fuel consumed in driver-selectable charge increasing operation data from the Lifetime array.</t>
    </r>
  </si>
  <si>
    <r>
      <rPr>
        <b/>
        <sz val="12"/>
        <color theme="1"/>
        <rFont val="Arial"/>
        <family val="2"/>
      </rPr>
      <t xml:space="preserve">Lifetime: Total grid energy consumed in charge depleting operation with engine off: </t>
    </r>
    <r>
      <rPr>
        <sz val="12"/>
        <color theme="1"/>
        <rFont val="Arial"/>
        <family val="2"/>
      </rPr>
      <t>For plug-in hybrid vehicles, report the total grid energy consumed in charge depleting operation with engine off data from the Lifetime array.</t>
    </r>
  </si>
  <si>
    <r>
      <rPr>
        <b/>
        <sz val="12"/>
        <color theme="1"/>
        <rFont val="Arial"/>
        <family val="2"/>
      </rPr>
      <t>Lifetime: Total grid energy consumed in charge depleting operation with engine running:</t>
    </r>
    <r>
      <rPr>
        <sz val="12"/>
        <color theme="1"/>
        <rFont val="Arial"/>
        <family val="2"/>
      </rPr>
      <t xml:space="preserve"> For plug-in hybrid vehicles, report the total grid energy consumed in charge depleting operation with engine running data from the Lifetime array.</t>
    </r>
  </si>
  <si>
    <r>
      <rPr>
        <b/>
        <sz val="12"/>
        <color theme="1"/>
        <rFont val="Arial"/>
        <family val="2"/>
      </rPr>
      <t>Lifetime: Total grid energy into the battery:</t>
    </r>
    <r>
      <rPr>
        <sz val="12"/>
        <color theme="1"/>
        <rFont val="Arial"/>
        <family val="2"/>
      </rPr>
      <t xml:space="preserve"> For plug-in hybrid vehicles, report the total grid energy into the battery data from the Lifetime array.</t>
    </r>
  </si>
  <si>
    <r>
      <rPr>
        <b/>
        <sz val="12"/>
        <color theme="1"/>
        <rFont val="Arial"/>
        <family val="2"/>
      </rPr>
      <t>Date:</t>
    </r>
    <r>
      <rPr>
        <sz val="12"/>
        <color theme="1"/>
        <rFont val="Arial"/>
        <family val="2"/>
      </rPr>
      <t xml:space="preserve"> Report the date that the data were obtained from the vehicle. </t>
    </r>
  </si>
  <si>
    <r>
      <t xml:space="preserve">ESN: </t>
    </r>
    <r>
      <rPr>
        <sz val="12"/>
        <color theme="1"/>
        <rFont val="Arial"/>
        <family val="2"/>
      </rPr>
      <t>Report the engine serial number.</t>
    </r>
  </si>
  <si>
    <r>
      <t>ECU Name:</t>
    </r>
    <r>
      <rPr>
        <sz val="12"/>
        <color theme="1"/>
        <rFont val="Arial"/>
        <family val="2"/>
      </rPr>
      <t xml:space="preserve"> Report the name of the DEC-ECU.</t>
    </r>
  </si>
  <si>
    <t>This table is used to input the test results information required in section 1971.1(h)(4.5). The manufacturer shall report test results information from all monitors that support test results in the DEC-ECU. In place of "Diagnostic #n description" under the "Test Results" column, the manufacturer shall report the name of the diagnostic test described in SAE J1979 or SAE J1939-DA for the specific OBDMID TID or SPN/FMI. The manufacturer shall report the minimum test limit values in the "Minimum" rows, the test result values in the "Test result" rows, and the maximum test limit values in the "Maximum" rows for each monitor in the respective rows. The manufacturer shall add more rows to accommodate all the required test results information in the vehicle.</t>
  </si>
  <si>
    <r>
      <t xml:space="preserve">ECU Name: </t>
    </r>
    <r>
      <rPr>
        <sz val="12"/>
        <color theme="1"/>
        <rFont val="Arial"/>
        <family val="2"/>
      </rPr>
      <t>Report the name of the ECU storing the diesel CSERS trackers data.</t>
    </r>
  </si>
  <si>
    <r>
      <rPr>
        <b/>
        <sz val="12"/>
        <color theme="1"/>
        <rFont val="Arial"/>
        <family val="2"/>
      </rPr>
      <t>Date:</t>
    </r>
    <r>
      <rPr>
        <sz val="12"/>
        <color theme="1"/>
        <rFont val="Arial"/>
        <family val="2"/>
      </rPr>
      <t xml:space="preserve"> Report the date that the data were taken.</t>
    </r>
  </si>
  <si>
    <r>
      <rPr>
        <b/>
        <sz val="12"/>
        <color theme="1"/>
        <rFont val="Arial"/>
        <family val="2"/>
      </rPr>
      <t xml:space="preserve">Heat energy release tracker #1: </t>
    </r>
    <r>
      <rPr>
        <sz val="12"/>
        <color theme="1"/>
        <rFont val="Arial"/>
        <family val="2"/>
      </rPr>
      <t>Report the heat energy release tracker #1 value for the current driving cycle in kiloJoules.</t>
    </r>
  </si>
  <si>
    <r>
      <rPr>
        <b/>
        <sz val="12"/>
        <color theme="1"/>
        <rFont val="Arial"/>
        <family val="2"/>
      </rPr>
      <t xml:space="preserve">Heat energy release tracker #2: </t>
    </r>
    <r>
      <rPr>
        <sz val="12"/>
        <color theme="1"/>
        <rFont val="Arial"/>
        <family val="2"/>
      </rPr>
      <t>Report the heat energy release tracker #2 value for the current driving cycle in kiloJoules..</t>
    </r>
  </si>
  <si>
    <r>
      <rPr>
        <b/>
        <sz val="12"/>
        <color theme="1"/>
        <rFont val="Arial"/>
        <family val="2"/>
      </rPr>
      <t xml:space="preserve">Heat energy release tracker #3: </t>
    </r>
    <r>
      <rPr>
        <sz val="12"/>
        <color theme="1"/>
        <rFont val="Arial"/>
        <family val="2"/>
      </rPr>
      <t>Report the heat energy release tracker #3 value for the current driving cycle in kiloJoules..</t>
    </r>
  </si>
  <si>
    <r>
      <t xml:space="preserve">Engine output energy tracker #1: </t>
    </r>
    <r>
      <rPr>
        <sz val="12"/>
        <color theme="1"/>
        <rFont val="Arial"/>
        <family val="2"/>
      </rPr>
      <t>Report the engine output energy tracker #1 value for the current driving cycle in kiloJoules.</t>
    </r>
  </si>
  <si>
    <r>
      <t xml:space="preserve">Engine output energy tracker #2: </t>
    </r>
    <r>
      <rPr>
        <sz val="12"/>
        <color theme="1"/>
        <rFont val="Arial"/>
        <family val="2"/>
      </rPr>
      <t>Report the engine output energy tracker #2 value for the current driving cycle in kiloJoules.</t>
    </r>
  </si>
  <si>
    <r>
      <t xml:space="preserve">EGR mass flow tracker #1: </t>
    </r>
    <r>
      <rPr>
        <sz val="12"/>
        <color theme="1"/>
        <rFont val="Arial"/>
        <family val="2"/>
      </rPr>
      <t>Report the EGR mass flow tracker #1 value for the current driving cycle in kilograms.</t>
    </r>
  </si>
  <si>
    <r>
      <t xml:space="preserve">EGR mass flow tracker #2: </t>
    </r>
    <r>
      <rPr>
        <sz val="12"/>
        <color theme="1"/>
        <rFont val="Arial"/>
        <family val="2"/>
      </rPr>
      <t>Report the EGR mass flow tracker #2 value for the current driving cycle in kilograms.</t>
    </r>
  </si>
  <si>
    <r>
      <t xml:space="preserve">EGR mass flow tracker #3: </t>
    </r>
    <r>
      <rPr>
        <sz val="12"/>
        <color theme="1"/>
        <rFont val="Arial"/>
        <family val="2"/>
      </rPr>
      <t>Report the EGR mass flow tracker #3 value for the current driving cycle in kilograms.</t>
    </r>
  </si>
  <si>
    <r>
      <t xml:space="preserve">Timer #1 (engine energy output accumulated time): </t>
    </r>
    <r>
      <rPr>
        <sz val="12"/>
        <color theme="1"/>
        <rFont val="Arial"/>
        <family val="2"/>
      </rPr>
      <t xml:space="preserve">Report the timer #1 engine energy output accumulated time for the current driving cycle in seconds. </t>
    </r>
  </si>
  <si>
    <r>
      <t xml:space="preserve">Timer #2 (catalyst cold start tracking accumulated time): </t>
    </r>
    <r>
      <rPr>
        <sz val="12"/>
        <color theme="1"/>
        <rFont val="Arial"/>
        <family val="2"/>
      </rPr>
      <t>Report the timer #2 catalyst cold start tracking accumulated time for the current driving cycle in seconds.</t>
    </r>
  </si>
  <si>
    <r>
      <rPr>
        <b/>
        <sz val="12"/>
        <color theme="1"/>
        <rFont val="Arial"/>
        <family val="2"/>
      </rPr>
      <t xml:space="preserve">Heat energy release tracker #1: </t>
    </r>
    <r>
      <rPr>
        <sz val="12"/>
        <color theme="1"/>
        <rFont val="Arial"/>
        <family val="2"/>
      </rPr>
      <t>Report the historical heat energy release tracker #1 value in kiloJoules.</t>
    </r>
  </si>
  <si>
    <r>
      <rPr>
        <b/>
        <sz val="12"/>
        <color theme="1"/>
        <rFont val="Arial"/>
        <family val="2"/>
      </rPr>
      <t xml:space="preserve">Heat energy release tracker #2: </t>
    </r>
    <r>
      <rPr>
        <sz val="12"/>
        <color theme="1"/>
        <rFont val="Arial"/>
        <family val="2"/>
      </rPr>
      <t>Report the historical heat energy release tracker #2 value in kiloJoules..</t>
    </r>
  </si>
  <si>
    <r>
      <rPr>
        <b/>
        <sz val="12"/>
        <color theme="1"/>
        <rFont val="Arial"/>
        <family val="2"/>
      </rPr>
      <t xml:space="preserve">Heat energy release tracker #3: </t>
    </r>
    <r>
      <rPr>
        <sz val="12"/>
        <color theme="1"/>
        <rFont val="Arial"/>
        <family val="2"/>
      </rPr>
      <t>Report the historical heat energy release tracker #3 value in kiloJoules..</t>
    </r>
  </si>
  <si>
    <r>
      <t xml:space="preserve">Engine output energy tracker #1: </t>
    </r>
    <r>
      <rPr>
        <sz val="12"/>
        <color theme="1"/>
        <rFont val="Arial"/>
        <family val="2"/>
      </rPr>
      <t>Report the historical engine output energy tracker #1 value in kiloJoules.</t>
    </r>
  </si>
  <si>
    <r>
      <t xml:space="preserve">Engine output energy tracker #2: </t>
    </r>
    <r>
      <rPr>
        <sz val="12"/>
        <color theme="1"/>
        <rFont val="Arial"/>
        <family val="2"/>
      </rPr>
      <t>Report the historical engine output energy tracker #2 value in kiloJoules.</t>
    </r>
  </si>
  <si>
    <r>
      <t xml:space="preserve">EGR mass flow tracker #1: </t>
    </r>
    <r>
      <rPr>
        <sz val="12"/>
        <color theme="1"/>
        <rFont val="Arial"/>
        <family val="2"/>
      </rPr>
      <t>Report the historical EGR mass flow tracker #1 value in kilograms.</t>
    </r>
  </si>
  <si>
    <r>
      <t xml:space="preserve">EGR mass flow tracker #2: </t>
    </r>
    <r>
      <rPr>
        <sz val="12"/>
        <color theme="1"/>
        <rFont val="Arial"/>
        <family val="2"/>
      </rPr>
      <t>Report the historical EGR mass flow tracker #2 value in kilograms.</t>
    </r>
  </si>
  <si>
    <r>
      <t xml:space="preserve">EGR mass flow tracker #3:  </t>
    </r>
    <r>
      <rPr>
        <sz val="12"/>
        <color theme="1"/>
        <rFont val="Arial"/>
        <family val="2"/>
      </rPr>
      <t>Report the historical EGR mass flow tracker #3 value in kilograms.</t>
    </r>
  </si>
  <si>
    <r>
      <t xml:space="preserve">Timer #1 (engine energy output accumulated time): </t>
    </r>
    <r>
      <rPr>
        <sz val="12"/>
        <color theme="1"/>
        <rFont val="Arial"/>
        <family val="2"/>
      </rPr>
      <t xml:space="preserve">Report the historical timer #1 engine energy output accumulated time in seconds. </t>
    </r>
  </si>
  <si>
    <r>
      <t xml:space="preserve">Timer #2 (catalyst cold start tracking accumulated time): </t>
    </r>
    <r>
      <rPr>
        <sz val="12"/>
        <color theme="1"/>
        <rFont val="Arial"/>
        <family val="2"/>
      </rPr>
      <t>Report the historical timer #2 catalyst cold start tracking accumulated time in seconds.</t>
    </r>
  </si>
  <si>
    <t>Instructions for Completing the CARB Form ECCD/OBD-121</t>
  </si>
  <si>
    <r>
      <rPr>
        <sz val="9"/>
        <rFont val="Arial"/>
        <family val="2"/>
      </rPr>
      <t xml:space="preserve">State of California 
California Environmental Protection Agency
California Air Resources Board
</t>
    </r>
    <r>
      <rPr>
        <b/>
        <sz val="12"/>
        <rFont val="Arial"/>
        <family val="2"/>
      </rPr>
      <t xml:space="preserve">HD OBD Diesel PEVE L3 Template </t>
    </r>
    <r>
      <rPr>
        <sz val="12"/>
        <rFont val="Arial"/>
        <family val="2"/>
      </rPr>
      <t xml:space="preserve">
</t>
    </r>
    <r>
      <rPr>
        <sz val="9"/>
        <rFont val="Arial"/>
        <family val="2"/>
      </rPr>
      <t>ECCD/OBD-121 (REV. 08/2023) Worksheet 1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</si>
  <si>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2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</si>
  <si>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3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</si>
  <si>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4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</si>
  <si>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9"/>
        <color theme="1"/>
        <rFont val="Arial"/>
        <family val="2"/>
      </rPr>
      <t>ECCD/OBD-121 (REV. 08/2023) Worksheet 5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</si>
  <si>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6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</si>
  <si>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7 of 8</t>
    </r>
  </si>
  <si>
    <r>
      <rPr>
        <sz val="9"/>
        <color theme="1"/>
        <rFont val="Arial"/>
        <family val="2"/>
      </rPr>
      <t xml:space="preserve">State of California
California Environmental Protection Agency
California Air Resources Board
</t>
    </r>
    <r>
      <rPr>
        <b/>
        <sz val="12"/>
        <color theme="1"/>
        <rFont val="Arial"/>
        <family val="2"/>
      </rPr>
      <t xml:space="preserve">HD OBD Diesel PEVE L3 Template </t>
    </r>
    <r>
      <rPr>
        <sz val="12"/>
        <color theme="1"/>
        <rFont val="Arial"/>
        <family val="2"/>
      </rPr>
      <t xml:space="preserve">
</t>
    </r>
    <r>
      <rPr>
        <sz val="9"/>
        <color theme="1"/>
        <rFont val="Arial"/>
        <family val="2"/>
      </rPr>
      <t>ECCD/OBD-121 (REV. 08/2023) Worksheet 8 of 8</t>
    </r>
  </si>
  <si>
    <t>Note: Data may be entered only in rows 5 through 34.  Data must start with row 5.  All other rows below line 34 are locked and will automatically be populated.</t>
  </si>
  <si>
    <r>
      <rPr>
        <b/>
        <sz val="12"/>
        <rFont val="Arial"/>
        <family val="2"/>
      </rPr>
      <t>Note:</t>
    </r>
    <r>
      <rPr>
        <sz val="12"/>
        <rFont val="Arial"/>
        <family val="2"/>
      </rPr>
      <t xml:space="preserve"> Rows cannot be added if there are more than 30 lines of vehicle data. Therefore, additional vehicles will need to be entered on a second sheet. In addition, if a PHEV Ign Cycle counter is not present, report a value of “0”.</t>
    </r>
  </si>
  <si>
    <t>This sheet contains the Supplemental Monitor Activity Data (SMAD) table to input the data required in section 1971.1(d)(5.7) for engines using SAE J1979-2. The manufacturer shall input the information in rows 4 through 6 and the data values in the fields starting with row 8. The manufacturer shall add more rows to accommodate all the SMAD data for all vehicles. Below are details for each field in the sheet:</t>
  </si>
  <si>
    <r>
      <rPr>
        <b/>
        <sz val="12"/>
        <color theme="1"/>
        <rFont val="Arial"/>
        <family val="2"/>
      </rPr>
      <t xml:space="preserve">No.: </t>
    </r>
    <r>
      <rPr>
        <sz val="12"/>
        <color theme="1"/>
        <rFont val="Arial"/>
        <family val="2"/>
      </rPr>
      <t>The No. in this sheet and the No. in the "Rate-Based Data" sheet correspond to the same vehicle.</t>
    </r>
  </si>
  <si>
    <t>This sheet contains the table to input the Real Emissions Assessment Logging (REAL) NOx emission tracking data (i.e., REAL NOx data) required in section 1971.1(h)(5.3). The manufacturer shall input the information in rows 4 through 6 and the data values in the "Real NOx Tracking Bin Data" table starting from column C and row 21. The fields in the "Calculated Values" table are locked and cannot be populated with data by the manufacturer - the table will be automatically populated when the fields in the "REAL NOx Tracking Bin Data" table are populated. Below are details for each field in the sheet:</t>
  </si>
  <si>
    <r>
      <t xml:space="preserve">No.: </t>
    </r>
    <r>
      <rPr>
        <sz val="12"/>
        <color theme="1"/>
        <rFont val="Arial"/>
        <family val="2"/>
      </rPr>
      <t>The No. in this sheet and the No. in the "Rate-Based Data" sheet must correspond to data from the same vehicle.</t>
    </r>
  </si>
  <si>
    <t>This sheet contains the table to input the REAL greenhouse gas tracking data (i.e., REAL GHG data) required in section 1971.1(h)(5.4). The manufacturer shall input the information in rows 4 through 6 and the data in the fields starting from column C and row 8. For parameters that are not supported in the vehicle, the field should be left blank. Below are details for each field in the sheet:</t>
  </si>
  <si>
    <t xml:space="preserve">This sheet contains the tables to input the standardized data (i.e., OBD snapshot data) required in sections 1971.1(h)(4.1) through (4.9) from all diagnostic or emission critical electronic control units (DEC-ECU). For vehicles with more than one DEC-ECU, the manufacturer shall input OBD snapshot data for each DEC-ECU using one sheet for each DEC-ECU - the manufacturer shall rename each sheet to account for each DEC-ECU by number (e.g., for vehicles with two DEC-ECUs, rename the two sheets to "OBD Snapshot Data (DEC-ECU1)" and "OBD Snapshot Data (DEC-ECU2)"). The manufacturer shall add more sheets as needed to accommodate all DEC-ECUs in the vehicle. For data that are not supported in the specific DEC-ECU, the manufacturer shall leave the field blank. Below are details for each field in rows 3 through 8 in the sheet:  </t>
  </si>
  <si>
    <t>This sheet contains the tables to input the cold start emission reduction strategy (CSERS) tracking data required for diesel vehicles (i.e., diesel CSERS trackers) in section 1971.1(h)(5.9). The manufacturer shall input the information in rows 4 through 7 and the data values in the fields starting from column C and row 9. Below are details for each field in the sheet:</t>
  </si>
  <si>
    <r>
      <rPr>
        <b/>
        <sz val="12"/>
        <color theme="1"/>
        <rFont val="Arial"/>
        <family val="2"/>
      </rPr>
      <t>Alternate-Fueled Vehicle:</t>
    </r>
    <r>
      <rPr>
        <sz val="12"/>
        <color theme="1"/>
        <rFont val="Arial"/>
        <family val="2"/>
      </rPr>
      <t xml:space="preserve"> Report "Yes" if the vehicle is an alternate-fueled vehicle or "No" if the vehicle is not an alternate-fueled vehicle.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</si>
</sst>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409]m/d/yy\ h:mm\ AM/PM;@"/>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b/>
      <sz val="12"/>
      <name val="Arial"/>
      <family val="2"/>
    </font>
    <font>
      <b/>
      <i/>
      <sz val="12"/>
      <name val="Arial"/>
      <family val="2"/>
    </font>
    <font>
      <b/>
      <u/>
      <sz val="12"/>
      <name val="Arial"/>
      <family val="2"/>
    </font>
    <font>
      <sz val="11"/>
      <color theme="1"/>
      <name val="Calibri"/>
      <family val="2"/>
      <scheme val="minor"/>
    </font>
    <font>
      <sz val="20"/>
      <name val="Arial"/>
      <family val="2"/>
    </font>
    <font>
      <sz val="8"/>
      <name val="Arial"/>
      <family val="2"/>
    </font>
    <font>
      <sz val="12"/>
      <color theme="1"/>
      <name val="Calibri"/>
      <family val="2"/>
      <scheme val="minor"/>
    </font>
    <font>
      <b/>
      <sz val="12"/>
      <color theme="1"/>
      <name val="Arial"/>
      <family val="2"/>
    </font>
    <font>
      <sz val="12"/>
      <color theme="1"/>
      <name val="Arial"/>
      <family val="2"/>
    </font>
    <font>
      <b/>
      <u/>
      <sz val="14"/>
      <color theme="1"/>
      <name val="Arial"/>
      <family val="2"/>
    </font>
    <font>
      <b/>
      <u/>
      <sz val="12"/>
      <color theme="1"/>
      <name val="Arial"/>
      <family val="2"/>
    </font>
    <font>
      <sz val="9"/>
      <name val="Arial"/>
      <family val="2"/>
    </font>
    <font>
      <sz val="9"/>
      <color theme="1"/>
      <name val="Arial"/>
      <family val="2"/>
    </font>
    <font>
      <b/>
      <sz val="14"/>
      <name val="Arial"/>
      <family val="2"/>
    </font>
    <font>
      <b/>
      <sz val="14"/>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7">
    <xf numFmtId="0" fontId="0" fillId="0" borderId="0"/>
    <xf numFmtId="0" fontId="4" fillId="0" borderId="0"/>
    <xf numFmtId="0" fontId="9" fillId="0" borderId="0"/>
    <xf numFmtId="9" fontId="3" fillId="0" borderId="0" applyFont="0" applyFill="0" applyBorder="0" applyAlignment="0" applyProtection="0"/>
    <xf numFmtId="0" fontId="3" fillId="0" borderId="0"/>
    <xf numFmtId="0" fontId="2" fillId="0" borderId="0"/>
    <xf numFmtId="0" fontId="1" fillId="0" borderId="0"/>
  </cellStyleXfs>
  <cellXfs count="292">
    <xf numFmtId="0" fontId="0" fillId="0" borderId="0" xfId="0"/>
    <xf numFmtId="9" fontId="5" fillId="0" borderId="0" xfId="3" applyFont="1" applyAlignment="1" applyProtection="1">
      <alignment horizontal="center"/>
    </xf>
    <xf numFmtId="0" fontId="0" fillId="0" borderId="0" xfId="0" applyProtection="1">
      <protection locked="0"/>
    </xf>
    <xf numFmtId="0" fontId="12" fillId="0" borderId="0" xfId="6" applyFont="1"/>
    <xf numFmtId="0" fontId="5" fillId="0" borderId="0" xfId="0" applyFont="1" applyAlignment="1">
      <alignment horizontal="center"/>
    </xf>
    <xf numFmtId="0" fontId="13" fillId="0" borderId="0" xfId="4" applyFont="1" applyAlignment="1">
      <alignment wrapText="1"/>
    </xf>
    <xf numFmtId="0" fontId="14" fillId="0" borderId="0" xfId="4" applyFont="1" applyAlignment="1">
      <alignment wrapText="1"/>
    </xf>
    <xf numFmtId="0" fontId="12" fillId="0" borderId="0" xfId="6" applyFont="1" applyAlignment="1">
      <alignment wrapText="1"/>
    </xf>
    <xf numFmtId="0" fontId="14" fillId="0" borderId="0" xfId="4" applyFont="1" applyAlignment="1">
      <alignment horizontal="left" wrapText="1"/>
    </xf>
    <xf numFmtId="0" fontId="14" fillId="0" borderId="0" xfId="4" applyFont="1" applyAlignment="1">
      <alignment horizontal="left"/>
    </xf>
    <xf numFmtId="0" fontId="14" fillId="0" borderId="0" xfId="4" applyFont="1"/>
    <xf numFmtId="49" fontId="16" fillId="0" borderId="0" xfId="4" applyNumberFormat="1" applyFont="1" applyAlignment="1">
      <alignment horizontal="left" vertical="center" wrapText="1"/>
    </xf>
    <xf numFmtId="49" fontId="14" fillId="0" borderId="0" xfId="4" applyNumberFormat="1" applyFont="1" applyAlignment="1">
      <alignment horizontal="left" vertical="center" wrapText="1"/>
    </xf>
    <xf numFmtId="49" fontId="13" fillId="0" borderId="0" xfId="4" applyNumberFormat="1" applyFont="1" applyAlignment="1">
      <alignment horizontal="left" vertical="center" wrapText="1"/>
    </xf>
    <xf numFmtId="0" fontId="16" fillId="0" borderId="0" xfId="4" applyFont="1" applyAlignment="1">
      <alignment wrapText="1"/>
    </xf>
    <xf numFmtId="49" fontId="14" fillId="0" borderId="0" xfId="4" applyNumberFormat="1" applyFont="1" applyAlignment="1">
      <alignment wrapText="1"/>
    </xf>
    <xf numFmtId="49" fontId="14" fillId="0" borderId="0" xfId="4" applyNumberFormat="1" applyFont="1" applyAlignment="1">
      <alignment horizontal="left" vertical="top" wrapText="1"/>
    </xf>
    <xf numFmtId="49" fontId="14" fillId="0" borderId="0" xfId="4" applyNumberFormat="1" applyFont="1"/>
    <xf numFmtId="0" fontId="14" fillId="0" borderId="0" xfId="0" applyFont="1"/>
    <xf numFmtId="166" fontId="14" fillId="0" borderId="0" xfId="0" applyNumberFormat="1" applyFont="1"/>
    <xf numFmtId="0" fontId="14" fillId="0" borderId="0" xfId="0" applyFont="1" applyAlignment="1">
      <alignment wrapText="1"/>
    </xf>
    <xf numFmtId="0" fontId="13" fillId="2" borderId="6"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14" fillId="0" borderId="6" xfId="0" applyFont="1" applyBorder="1"/>
    <xf numFmtId="0" fontId="13" fillId="4" borderId="6" xfId="0" applyFont="1" applyFill="1" applyBorder="1" applyAlignment="1">
      <alignment horizontal="center" vertical="center"/>
    </xf>
    <xf numFmtId="0" fontId="13" fillId="4" borderId="6" xfId="0" applyFont="1" applyFill="1" applyBorder="1" applyAlignment="1">
      <alignment horizontal="center" vertical="center" wrapText="1"/>
    </xf>
    <xf numFmtId="0" fontId="16" fillId="0" borderId="0" xfId="0" applyFont="1" applyAlignment="1">
      <alignment vertical="center"/>
    </xf>
    <xf numFmtId="0" fontId="14" fillId="0" borderId="6" xfId="0" applyFont="1" applyBorder="1" applyAlignment="1">
      <alignment horizontal="center" vertical="center"/>
    </xf>
    <xf numFmtId="14" fontId="14" fillId="0" borderId="6" xfId="0" applyNumberFormat="1" applyFont="1" applyBorder="1"/>
    <xf numFmtId="0" fontId="13" fillId="2" borderId="6" xfId="0" applyFont="1" applyFill="1" applyBorder="1" applyAlignment="1">
      <alignment vertical="center"/>
    </xf>
    <xf numFmtId="166" fontId="13" fillId="2" borderId="6" xfId="0" applyNumberFormat="1" applyFont="1" applyFill="1" applyBorder="1" applyAlignment="1">
      <alignment vertical="center"/>
    </xf>
    <xf numFmtId="166" fontId="14" fillId="2" borderId="6" xfId="0" applyNumberFormat="1" applyFont="1" applyFill="1" applyBorder="1" applyAlignment="1">
      <alignment vertical="center"/>
    </xf>
    <xf numFmtId="0" fontId="14" fillId="2" borderId="6" xfId="0" applyFont="1" applyFill="1" applyBorder="1" applyAlignment="1">
      <alignment vertical="center"/>
    </xf>
    <xf numFmtId="0" fontId="13" fillId="2" borderId="6" xfId="0" applyFont="1" applyFill="1" applyBorder="1" applyAlignment="1">
      <alignment vertical="center" wrapText="1"/>
    </xf>
    <xf numFmtId="0" fontId="5" fillId="0" borderId="0" xfId="0" applyFont="1" applyAlignment="1">
      <alignment horizontal="left" vertical="top"/>
    </xf>
    <xf numFmtId="0" fontId="13" fillId="0" borderId="8" xfId="0" applyFont="1" applyBorder="1" applyAlignment="1">
      <alignment horizontal="left" vertical="top"/>
    </xf>
    <xf numFmtId="0" fontId="15" fillId="0" borderId="0" xfId="0" applyFont="1" applyAlignment="1">
      <alignment vertical="center"/>
    </xf>
    <xf numFmtId="1" fontId="5" fillId="0" borderId="48" xfId="0" applyNumberFormat="1" applyFont="1" applyBorder="1" applyAlignment="1">
      <alignment horizontal="center"/>
    </xf>
    <xf numFmtId="0" fontId="15" fillId="0" borderId="42" xfId="0" applyFont="1" applyBorder="1" applyAlignment="1">
      <alignment vertical="center"/>
    </xf>
    <xf numFmtId="0" fontId="13" fillId="0" borderId="42" xfId="0" applyFont="1" applyBorder="1" applyAlignment="1">
      <alignment vertical="center"/>
    </xf>
    <xf numFmtId="166" fontId="14" fillId="0" borderId="42" xfId="0" applyNumberFormat="1" applyFont="1" applyBorder="1"/>
    <xf numFmtId="0" fontId="14" fillId="0" borderId="42" xfId="0" applyFont="1" applyBorder="1" applyAlignment="1">
      <alignment horizontal="center"/>
    </xf>
    <xf numFmtId="0" fontId="12" fillId="4" borderId="0" xfId="6" applyFont="1" applyFill="1"/>
    <xf numFmtId="0" fontId="14" fillId="0" borderId="0" xfId="6" applyFont="1" applyAlignment="1">
      <alignment vertical="top"/>
    </xf>
    <xf numFmtId="0" fontId="14" fillId="4" borderId="30" xfId="6" applyFont="1" applyFill="1" applyBorder="1" applyAlignment="1">
      <alignment horizontal="left" vertical="top"/>
    </xf>
    <xf numFmtId="0" fontId="14" fillId="4" borderId="31" xfId="6" applyFont="1" applyFill="1" applyBorder="1" applyAlignment="1">
      <alignment horizontal="left" vertical="top"/>
    </xf>
    <xf numFmtId="0" fontId="14" fillId="3" borderId="29" xfId="6" applyFont="1" applyFill="1" applyBorder="1" applyAlignment="1">
      <alignment horizontal="left" vertical="top"/>
    </xf>
    <xf numFmtId="0" fontId="14" fillId="3" borderId="30" xfId="6" applyFont="1" applyFill="1" applyBorder="1" applyAlignment="1">
      <alignment horizontal="left" vertical="top"/>
    </xf>
    <xf numFmtId="0" fontId="14" fillId="3" borderId="31" xfId="6" applyFont="1" applyFill="1" applyBorder="1" applyAlignment="1">
      <alignment horizontal="left" vertical="top"/>
    </xf>
    <xf numFmtId="0" fontId="14" fillId="4" borderId="29" xfId="6" applyFont="1" applyFill="1" applyBorder="1" applyAlignment="1">
      <alignment horizontal="left" vertical="top"/>
    </xf>
    <xf numFmtId="0" fontId="14" fillId="4" borderId="0" xfId="6" applyFont="1" applyFill="1" applyAlignment="1">
      <alignment horizontal="left" vertical="top"/>
    </xf>
    <xf numFmtId="0" fontId="14" fillId="4" borderId="25" xfId="6" applyFont="1" applyFill="1" applyBorder="1" applyAlignment="1">
      <alignment horizontal="left" vertical="top"/>
    </xf>
    <xf numFmtId="0" fontId="14" fillId="3" borderId="32" xfId="6" applyFont="1" applyFill="1" applyBorder="1" applyAlignment="1">
      <alignment horizontal="left" vertical="top"/>
    </xf>
    <xf numFmtId="0" fontId="14" fillId="3" borderId="0" xfId="6" applyFont="1" applyFill="1" applyAlignment="1">
      <alignment horizontal="left" vertical="top"/>
    </xf>
    <xf numFmtId="0" fontId="14" fillId="3" borderId="25" xfId="6" applyFont="1" applyFill="1" applyBorder="1" applyAlignment="1">
      <alignment horizontal="left" vertical="top"/>
    </xf>
    <xf numFmtId="0" fontId="14" fillId="4" borderId="32" xfId="6" applyFont="1" applyFill="1" applyBorder="1" applyAlignment="1">
      <alignment horizontal="left" vertical="top"/>
    </xf>
    <xf numFmtId="14" fontId="14" fillId="4" borderId="34" xfId="6" applyNumberFormat="1" applyFont="1" applyFill="1" applyBorder="1" applyAlignment="1">
      <alignment horizontal="left" vertical="top"/>
    </xf>
    <xf numFmtId="14" fontId="14" fillId="4" borderId="35" xfId="6" applyNumberFormat="1" applyFont="1" applyFill="1" applyBorder="1" applyAlignment="1">
      <alignment horizontal="left" vertical="top"/>
    </xf>
    <xf numFmtId="14" fontId="14" fillId="3" borderId="33" xfId="6" applyNumberFormat="1" applyFont="1" applyFill="1" applyBorder="1" applyAlignment="1">
      <alignment horizontal="left" vertical="top"/>
    </xf>
    <xf numFmtId="14" fontId="14" fillId="3" borderId="34" xfId="6" applyNumberFormat="1" applyFont="1" applyFill="1" applyBorder="1" applyAlignment="1">
      <alignment horizontal="left" vertical="top"/>
    </xf>
    <xf numFmtId="14" fontId="14" fillId="3" borderId="35" xfId="6" applyNumberFormat="1" applyFont="1" applyFill="1" applyBorder="1" applyAlignment="1">
      <alignment horizontal="left" vertical="top"/>
    </xf>
    <xf numFmtId="14" fontId="14" fillId="4" borderId="33" xfId="6" applyNumberFormat="1" applyFont="1" applyFill="1" applyBorder="1" applyAlignment="1">
      <alignment horizontal="left" vertical="top"/>
    </xf>
    <xf numFmtId="0" fontId="13" fillId="2" borderId="6" xfId="6" applyFont="1" applyFill="1" applyBorder="1" applyAlignment="1">
      <alignment horizontal="center" vertical="center" wrapText="1"/>
    </xf>
    <xf numFmtId="0" fontId="13" fillId="2" borderId="6" xfId="6" applyFont="1" applyFill="1" applyBorder="1" applyAlignment="1">
      <alignment horizontal="center" vertical="center"/>
    </xf>
    <xf numFmtId="0" fontId="13" fillId="2" borderId="21" xfId="6" applyFont="1" applyFill="1" applyBorder="1" applyAlignment="1">
      <alignment horizontal="center" vertical="center"/>
    </xf>
    <xf numFmtId="0" fontId="13" fillId="4" borderId="5" xfId="6" applyFont="1" applyFill="1" applyBorder="1" applyAlignment="1">
      <alignment horizontal="center" vertical="center"/>
    </xf>
    <xf numFmtId="0" fontId="13" fillId="4" borderId="6" xfId="6" applyFont="1" applyFill="1" applyBorder="1" applyAlignment="1">
      <alignment horizontal="center" vertical="center"/>
    </xf>
    <xf numFmtId="0" fontId="13" fillId="4" borderId="37" xfId="6" applyFont="1" applyFill="1" applyBorder="1" applyAlignment="1">
      <alignment horizontal="center" vertical="center"/>
    </xf>
    <xf numFmtId="0" fontId="13" fillId="3" borderId="22" xfId="6" applyFont="1" applyFill="1" applyBorder="1" applyAlignment="1">
      <alignment horizontal="center" vertical="center"/>
    </xf>
    <xf numFmtId="0" fontId="13" fillId="3" borderId="6" xfId="6" applyFont="1" applyFill="1" applyBorder="1" applyAlignment="1">
      <alignment horizontal="center" vertical="center"/>
    </xf>
    <xf numFmtId="0" fontId="13" fillId="3" borderId="5" xfId="6" applyFont="1" applyFill="1" applyBorder="1" applyAlignment="1">
      <alignment horizontal="center" vertical="center"/>
    </xf>
    <xf numFmtId="0" fontId="13" fillId="3" borderId="37" xfId="6" applyFont="1" applyFill="1" applyBorder="1" applyAlignment="1">
      <alignment horizontal="center" vertical="center"/>
    </xf>
    <xf numFmtId="0" fontId="13" fillId="2" borderId="28" xfId="6" applyFont="1" applyFill="1" applyBorder="1" applyAlignment="1">
      <alignment horizontal="center" vertical="center"/>
    </xf>
    <xf numFmtId="0" fontId="13" fillId="2" borderId="28" xfId="6" applyFont="1" applyFill="1" applyBorder="1" applyAlignment="1">
      <alignment horizontal="center" vertical="center" wrapText="1"/>
    </xf>
    <xf numFmtId="0" fontId="13" fillId="0" borderId="0" xfId="6" applyFont="1" applyAlignment="1">
      <alignment horizontal="center" vertical="center"/>
    </xf>
    <xf numFmtId="0" fontId="14" fillId="0" borderId="6" xfId="6" applyFont="1" applyBorder="1" applyAlignment="1">
      <alignment horizontal="left" vertical="top" wrapText="1"/>
    </xf>
    <xf numFmtId="0" fontId="14" fillId="0" borderId="21" xfId="6" applyFont="1" applyBorder="1" applyAlignment="1">
      <alignment horizontal="left" vertical="top" wrapText="1"/>
    </xf>
    <xf numFmtId="0" fontId="14" fillId="4" borderId="5" xfId="6" applyFont="1" applyFill="1" applyBorder="1" applyAlignment="1">
      <alignment horizontal="left" vertical="top"/>
    </xf>
    <xf numFmtId="0" fontId="14" fillId="4" borderId="6" xfId="6" applyFont="1" applyFill="1" applyBorder="1" applyAlignment="1">
      <alignment horizontal="left" vertical="top"/>
    </xf>
    <xf numFmtId="0" fontId="14" fillId="4" borderId="37" xfId="6" applyFont="1" applyFill="1" applyBorder="1" applyAlignment="1">
      <alignment horizontal="left" vertical="top"/>
    </xf>
    <xf numFmtId="0" fontId="14" fillId="3" borderId="22" xfId="6" applyFont="1" applyFill="1" applyBorder="1" applyAlignment="1">
      <alignment horizontal="left" vertical="top"/>
    </xf>
    <xf numFmtId="0" fontId="14" fillId="3" borderId="6" xfId="6" applyFont="1" applyFill="1" applyBorder="1" applyAlignment="1">
      <alignment horizontal="left" vertical="top"/>
    </xf>
    <xf numFmtId="0" fontId="14" fillId="3" borderId="5" xfId="6" applyFont="1" applyFill="1" applyBorder="1" applyAlignment="1">
      <alignment horizontal="left" vertical="top"/>
    </xf>
    <xf numFmtId="0" fontId="14" fillId="3" borderId="37" xfId="6" applyFont="1" applyFill="1" applyBorder="1" applyAlignment="1">
      <alignment horizontal="left" vertical="top"/>
    </xf>
    <xf numFmtId="0" fontId="14" fillId="0" borderId="36" xfId="6" applyFont="1" applyBorder="1" applyAlignment="1">
      <alignment horizontal="left" vertical="top"/>
    </xf>
    <xf numFmtId="0" fontId="14" fillId="0" borderId="0" xfId="6" applyFont="1" applyAlignment="1">
      <alignment horizontal="left" vertical="top"/>
    </xf>
    <xf numFmtId="0" fontId="20" fillId="0" borderId="42" xfId="0" applyFont="1" applyBorder="1" applyAlignment="1">
      <alignment horizontal="left"/>
    </xf>
    <xf numFmtId="0" fontId="14" fillId="0" borderId="6" xfId="0" applyFont="1" applyBorder="1" applyAlignment="1">
      <alignment horizontal="left" vertical="top"/>
    </xf>
    <xf numFmtId="1" fontId="14" fillId="4" borderId="47" xfId="0" applyNumberFormat="1" applyFont="1" applyFill="1" applyBorder="1" applyAlignment="1">
      <alignment horizontal="left" vertical="top"/>
    </xf>
    <xf numFmtId="1" fontId="14" fillId="4" borderId="48" xfId="0" applyNumberFormat="1" applyFont="1" applyFill="1" applyBorder="1" applyAlignment="1">
      <alignment horizontal="left" vertical="top"/>
    </xf>
    <xf numFmtId="1" fontId="14" fillId="4" borderId="49" xfId="0" applyNumberFormat="1" applyFont="1" applyFill="1" applyBorder="1" applyAlignment="1">
      <alignment horizontal="left" vertical="top"/>
    </xf>
    <xf numFmtId="1" fontId="14" fillId="3" borderId="47" xfId="0" applyNumberFormat="1" applyFont="1" applyFill="1" applyBorder="1" applyAlignment="1">
      <alignment horizontal="left" vertical="top"/>
    </xf>
    <xf numFmtId="1" fontId="14" fillId="3" borderId="48" xfId="0" applyNumberFormat="1" applyFont="1" applyFill="1" applyBorder="1" applyAlignment="1">
      <alignment horizontal="left" vertical="top"/>
    </xf>
    <xf numFmtId="1" fontId="14" fillId="3" borderId="49" xfId="0" applyNumberFormat="1" applyFont="1" applyFill="1" applyBorder="1" applyAlignment="1">
      <alignment horizontal="left" vertical="top"/>
    </xf>
    <xf numFmtId="166" fontId="14" fillId="4" borderId="7" xfId="0" applyNumberFormat="1" applyFont="1" applyFill="1" applyBorder="1" applyAlignment="1">
      <alignment horizontal="left" vertical="top"/>
    </xf>
    <xf numFmtId="166" fontId="14" fillId="4" borderId="0" xfId="0" applyNumberFormat="1" applyFont="1" applyFill="1" applyAlignment="1">
      <alignment horizontal="left" vertical="top"/>
    </xf>
    <xf numFmtId="166" fontId="14" fillId="4" borderId="9" xfId="0" applyNumberFormat="1" applyFont="1" applyFill="1" applyBorder="1" applyAlignment="1">
      <alignment horizontal="left" vertical="top"/>
    </xf>
    <xf numFmtId="166" fontId="14" fillId="3" borderId="7" xfId="0" applyNumberFormat="1" applyFont="1" applyFill="1" applyBorder="1" applyAlignment="1">
      <alignment horizontal="left" vertical="top"/>
    </xf>
    <xf numFmtId="166" fontId="14" fillId="3" borderId="0" xfId="0" applyNumberFormat="1" applyFont="1" applyFill="1" applyAlignment="1">
      <alignment horizontal="left" vertical="top"/>
    </xf>
    <xf numFmtId="166" fontId="14" fillId="3" borderId="9" xfId="0" applyNumberFormat="1" applyFont="1" applyFill="1" applyBorder="1" applyAlignment="1">
      <alignment horizontal="left" vertical="top"/>
    </xf>
    <xf numFmtId="14" fontId="14" fillId="4" borderId="7" xfId="0" applyNumberFormat="1" applyFont="1" applyFill="1" applyBorder="1" applyAlignment="1">
      <alignment horizontal="left" vertical="top"/>
    </xf>
    <xf numFmtId="14" fontId="14" fillId="4" borderId="0" xfId="0" applyNumberFormat="1" applyFont="1" applyFill="1" applyAlignment="1">
      <alignment horizontal="left" vertical="top"/>
    </xf>
    <xf numFmtId="14" fontId="14" fillId="4" borderId="9" xfId="0" applyNumberFormat="1" applyFont="1" applyFill="1" applyBorder="1" applyAlignment="1">
      <alignment horizontal="left" vertical="top"/>
    </xf>
    <xf numFmtId="14" fontId="14" fillId="3" borderId="7" xfId="0" applyNumberFormat="1" applyFont="1" applyFill="1" applyBorder="1" applyAlignment="1">
      <alignment horizontal="left" vertical="top"/>
    </xf>
    <xf numFmtId="14" fontId="14" fillId="3" borderId="0" xfId="0" applyNumberFormat="1" applyFont="1" applyFill="1" applyAlignment="1">
      <alignment horizontal="left" vertical="top"/>
    </xf>
    <xf numFmtId="14" fontId="14" fillId="3" borderId="9" xfId="0" applyNumberFormat="1" applyFont="1" applyFill="1" applyBorder="1" applyAlignment="1">
      <alignment horizontal="left" vertical="top"/>
    </xf>
    <xf numFmtId="0" fontId="14" fillId="4" borderId="6" xfId="0" applyFont="1" applyFill="1" applyBorder="1" applyAlignment="1">
      <alignment horizontal="left" vertical="top"/>
    </xf>
    <xf numFmtId="2" fontId="14" fillId="4" borderId="6" xfId="0" applyNumberFormat="1" applyFont="1" applyFill="1" applyBorder="1" applyAlignment="1">
      <alignment horizontal="left" vertical="top"/>
    </xf>
    <xf numFmtId="0" fontId="14" fillId="3" borderId="6" xfId="0" applyFont="1" applyFill="1" applyBorder="1" applyAlignment="1">
      <alignment horizontal="left" vertical="top"/>
    </xf>
    <xf numFmtId="2" fontId="14" fillId="3" borderId="6" xfId="0" applyNumberFormat="1" applyFont="1" applyFill="1" applyBorder="1" applyAlignment="1">
      <alignment horizontal="left" vertical="top"/>
    </xf>
    <xf numFmtId="0" fontId="13" fillId="0" borderId="6" xfId="0" quotePrefix="1" applyFont="1" applyBorder="1" applyAlignment="1">
      <alignment horizontal="left" vertical="top"/>
    </xf>
    <xf numFmtId="0" fontId="5" fillId="4" borderId="0" xfId="0" applyFont="1" applyFill="1" applyAlignment="1">
      <alignment horizontal="left" vertical="top"/>
    </xf>
    <xf numFmtId="0" fontId="14" fillId="0" borderId="6" xfId="0" quotePrefix="1" applyFont="1" applyBorder="1" applyAlignment="1">
      <alignment horizontal="left" vertical="top"/>
    </xf>
    <xf numFmtId="0" fontId="14" fillId="4" borderId="6" xfId="0" quotePrefix="1" applyFont="1" applyFill="1" applyBorder="1" applyAlignment="1">
      <alignment horizontal="left" vertical="top"/>
    </xf>
    <xf numFmtId="0" fontId="14" fillId="3" borderId="6" xfId="0" quotePrefix="1" applyFont="1" applyFill="1" applyBorder="1" applyAlignment="1">
      <alignment horizontal="left" vertical="top"/>
    </xf>
    <xf numFmtId="0" fontId="13" fillId="0" borderId="6" xfId="0" applyFont="1" applyBorder="1" applyAlignment="1">
      <alignment horizontal="left" vertical="top"/>
    </xf>
    <xf numFmtId="0" fontId="14" fillId="0" borderId="6" xfId="0" applyFont="1" applyBorder="1" applyAlignment="1">
      <alignment horizontal="left" vertical="top" wrapText="1"/>
    </xf>
    <xf numFmtId="0" fontId="6" fillId="0" borderId="0" xfId="0" applyFont="1" applyAlignment="1">
      <alignment horizontal="center" vertical="center"/>
    </xf>
    <xf numFmtId="14" fontId="14" fillId="0" borderId="6" xfId="0" applyNumberFormat="1" applyFont="1" applyBorder="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0" fontId="14" fillId="0" borderId="0" xfId="6" applyFont="1" applyAlignment="1">
      <alignment wrapText="1"/>
    </xf>
    <xf numFmtId="0" fontId="13" fillId="0" borderId="6" xfId="0" applyFont="1" applyBorder="1" applyAlignment="1">
      <alignment horizontal="left" vertical="top" wrapText="1"/>
    </xf>
    <xf numFmtId="0" fontId="13" fillId="0" borderId="8" xfId="0" quotePrefix="1" applyFont="1" applyBorder="1" applyAlignment="1">
      <alignment horizontal="left" vertical="top"/>
    </xf>
    <xf numFmtId="166" fontId="14" fillId="0" borderId="0" xfId="0" applyNumberFormat="1" applyFont="1" applyAlignment="1">
      <alignment horizontal="left" vertical="top"/>
    </xf>
    <xf numFmtId="0" fontId="14" fillId="0" borderId="0" xfId="0" applyFont="1" applyAlignment="1">
      <alignment horizontal="left" vertical="top" wrapText="1"/>
    </xf>
    <xf numFmtId="0" fontId="14" fillId="0" borderId="23"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4" fontId="14" fillId="0" borderId="6" xfId="0" applyNumberFormat="1" applyFont="1" applyBorder="1" applyAlignment="1" applyProtection="1">
      <alignment horizontal="center" vertical="center"/>
      <protection locked="0"/>
    </xf>
    <xf numFmtId="1" fontId="14" fillId="0" borderId="6" xfId="0" applyNumberFormat="1" applyFont="1" applyBorder="1" applyAlignment="1" applyProtection="1">
      <alignment horizontal="center" vertical="center"/>
      <protection locked="0"/>
    </xf>
    <xf numFmtId="1" fontId="14" fillId="0" borderId="17" xfId="0" applyNumberFormat="1" applyFont="1" applyBorder="1" applyAlignment="1" applyProtection="1">
      <alignment horizontal="center" vertical="center"/>
      <protection locked="0"/>
    </xf>
    <xf numFmtId="1" fontId="14" fillId="0" borderId="0" xfId="0" applyNumberFormat="1" applyFont="1" applyAlignment="1" applyProtection="1">
      <alignment horizontal="center" vertical="center"/>
      <protection locked="0"/>
    </xf>
    <xf numFmtId="164" fontId="14" fillId="0" borderId="0" xfId="0" applyNumberFormat="1" applyFont="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64" fontId="14" fillId="0" borderId="9" xfId="0" applyNumberFormat="1" applyFont="1" applyBorder="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64" fontId="14" fillId="0" borderId="25" xfId="0" applyNumberFormat="1"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14" fontId="5" fillId="0" borderId="6" xfId="0" applyNumberFormat="1" applyFont="1" applyBorder="1" applyAlignment="1" applyProtection="1">
      <alignment horizontal="center" vertical="center"/>
      <protection locked="0"/>
    </xf>
    <xf numFmtId="1" fontId="5" fillId="0" borderId="6" xfId="0" applyNumberFormat="1" applyFont="1" applyBorder="1" applyAlignment="1" applyProtection="1">
      <alignment horizontal="center" vertical="center"/>
      <protection locked="0"/>
    </xf>
    <xf numFmtId="1" fontId="5" fillId="0" borderId="0" xfId="0" applyNumberFormat="1" applyFont="1" applyAlignment="1" applyProtection="1">
      <alignment horizontal="center" vertical="center"/>
      <protection locked="0"/>
    </xf>
    <xf numFmtId="14" fontId="14" fillId="0" borderId="8" xfId="0" applyNumberFormat="1" applyFont="1" applyBorder="1" applyAlignment="1" applyProtection="1">
      <alignment horizontal="center" vertical="center"/>
      <protection locked="0"/>
    </xf>
    <xf numFmtId="1" fontId="14" fillId="0" borderId="8" xfId="0" applyNumberFormat="1"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5" fillId="0" borderId="5"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14" fontId="5" fillId="0" borderId="11"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14" fillId="0" borderId="12" xfId="0" applyNumberFormat="1" applyFont="1" applyBorder="1" applyAlignment="1" applyProtection="1">
      <alignment horizontal="center" vertical="center"/>
      <protection locked="0"/>
    </xf>
    <xf numFmtId="164" fontId="14" fillId="0" borderId="14" xfId="0" applyNumberFormat="1" applyFont="1" applyBorder="1" applyAlignment="1" applyProtection="1">
      <alignment horizontal="center" vertical="center"/>
      <protection locked="0"/>
    </xf>
    <xf numFmtId="1" fontId="14" fillId="0" borderId="13" xfId="0" applyNumberFormat="1" applyFont="1" applyBorder="1" applyAlignment="1" applyProtection="1">
      <alignment horizontal="center" vertical="center"/>
      <protection locked="0"/>
    </xf>
    <xf numFmtId="164" fontId="14" fillId="0" borderId="26" xfId="0" applyNumberFormat="1" applyFont="1" applyBorder="1" applyAlignment="1" applyProtection="1">
      <alignment horizontal="center" vertical="center"/>
      <protection locked="0"/>
    </xf>
    <xf numFmtId="0" fontId="14" fillId="0" borderId="0" xfId="4" applyFont="1" applyAlignment="1">
      <alignment horizontal="left" vertical="center" wrapText="1"/>
    </xf>
    <xf numFmtId="0" fontId="13" fillId="0" borderId="0" xfId="4" applyFont="1" applyAlignment="1">
      <alignment vertical="center" wrapText="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wrapText="1"/>
    </xf>
    <xf numFmtId="0" fontId="6" fillId="2" borderId="41" xfId="0" applyFont="1" applyFill="1" applyBorder="1" applyAlignment="1">
      <alignment horizontal="center" vertical="center"/>
    </xf>
    <xf numFmtId="2" fontId="6" fillId="2" borderId="41" xfId="0" applyNumberFormat="1"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4"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0" xfId="0" applyFont="1" applyFill="1" applyAlignment="1">
      <alignment horizontal="center" vertical="center" wrapText="1"/>
    </xf>
    <xf numFmtId="0" fontId="5" fillId="0" borderId="6" xfId="0" applyFont="1" applyBorder="1" applyAlignment="1">
      <alignment horizontal="center" vertical="center"/>
    </xf>
    <xf numFmtId="164" fontId="5" fillId="0" borderId="0" xfId="0" applyNumberFormat="1" applyFont="1" applyAlignment="1">
      <alignment horizontal="center" vertical="center"/>
    </xf>
    <xf numFmtId="1" fontId="5" fillId="0" borderId="6" xfId="0" applyNumberFormat="1" applyFont="1" applyBorder="1" applyAlignment="1">
      <alignment horizontal="center" vertical="center"/>
    </xf>
    <xf numFmtId="1" fontId="5" fillId="0" borderId="0" xfId="0" applyNumberFormat="1" applyFont="1" applyAlignment="1">
      <alignment horizontal="center" vertical="center"/>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14" fontId="5" fillId="0" borderId="17" xfId="0" quotePrefix="1"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164" fontId="5" fillId="0" borderId="27" xfId="0" applyNumberFormat="1"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14" fontId="5" fillId="0" borderId="21" xfId="0" quotePrefix="1" applyNumberFormat="1" applyFont="1" applyBorder="1" applyAlignment="1">
      <alignment horizontal="center" vertical="center"/>
    </xf>
    <xf numFmtId="0" fontId="5" fillId="0" borderId="22" xfId="0" applyFont="1" applyBorder="1" applyAlignment="1">
      <alignment horizontal="center" vertical="center"/>
    </xf>
    <xf numFmtId="1" fontId="5" fillId="0" borderId="7" xfId="0" applyNumberFormat="1" applyFont="1" applyBorder="1" applyAlignment="1">
      <alignment horizontal="center" vertical="center"/>
    </xf>
    <xf numFmtId="164" fontId="5" fillId="0" borderId="25" xfId="0" applyNumberFormat="1" applyFont="1" applyBorder="1" applyAlignment="1">
      <alignment horizontal="center" vertical="center"/>
    </xf>
    <xf numFmtId="14" fontId="5" fillId="0" borderId="6" xfId="0" quotePrefix="1"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4" fontId="5" fillId="0" borderId="11" xfId="0" quotePrefix="1"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2"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26" xfId="0" applyNumberFormat="1" applyFont="1" applyBorder="1" applyAlignment="1">
      <alignment horizontal="center" vertical="center"/>
    </xf>
    <xf numFmtId="0" fontId="6" fillId="0" borderId="0" xfId="0" applyFont="1" applyAlignment="1">
      <alignment horizontal="center"/>
    </xf>
    <xf numFmtId="1" fontId="6" fillId="0" borderId="0" xfId="0" quotePrefix="1" applyNumberFormat="1" applyFont="1" applyAlignment="1">
      <alignment horizontal="center"/>
    </xf>
    <xf numFmtId="0" fontId="6" fillId="0" borderId="0" xfId="0" applyFont="1"/>
    <xf numFmtId="164" fontId="6" fillId="0" borderId="0" xfId="0" quotePrefix="1"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xf numFmtId="0" fontId="5" fillId="0" borderId="0" xfId="0" applyFont="1"/>
    <xf numFmtId="0" fontId="5" fillId="0" borderId="0" xfId="0" applyFont="1" applyAlignment="1">
      <alignment horizontal="right"/>
    </xf>
    <xf numFmtId="1" fontId="5" fillId="0" borderId="0" xfId="0" applyNumberFormat="1" applyFont="1" applyAlignment="1">
      <alignment horizontal="center"/>
    </xf>
    <xf numFmtId="164" fontId="5" fillId="0" borderId="0" xfId="0" applyNumberFormat="1" applyFont="1" applyAlignment="1">
      <alignment horizontal="center"/>
    </xf>
    <xf numFmtId="0" fontId="8" fillId="0" borderId="0" xfId="0" applyFont="1" applyAlignment="1">
      <alignment horizontal="right"/>
    </xf>
    <xf numFmtId="2" fontId="5" fillId="0" borderId="0" xfId="0" applyNumberFormat="1" applyFont="1"/>
    <xf numFmtId="15" fontId="6" fillId="0" borderId="0" xfId="0" applyNumberFormat="1" applyFont="1" applyAlignment="1">
      <alignment horizontal="right"/>
    </xf>
    <xf numFmtId="2" fontId="5" fillId="0" borderId="0" xfId="0" applyNumberFormat="1" applyFont="1" applyAlignment="1">
      <alignment horizontal="center"/>
    </xf>
    <xf numFmtId="164" fontId="6" fillId="0" borderId="0" xfId="0" applyNumberFormat="1" applyFont="1"/>
    <xf numFmtId="0" fontId="6" fillId="0" borderId="0" xfId="0" applyFont="1" applyAlignment="1">
      <alignment horizontal="right"/>
    </xf>
    <xf numFmtId="0" fontId="5" fillId="0" borderId="0" xfId="0" applyFont="1" applyAlignment="1">
      <alignment horizontal="center" vertical="center" wrapText="1"/>
    </xf>
    <xf numFmtId="164" fontId="5" fillId="0" borderId="0" xfId="0" quotePrefix="1" applyNumberFormat="1" applyFont="1" applyAlignment="1">
      <alignment horizontal="center"/>
    </xf>
    <xf numFmtId="9" fontId="5" fillId="0" borderId="0" xfId="0" applyNumberFormat="1" applyFont="1" applyAlignment="1">
      <alignment horizontal="center"/>
    </xf>
    <xf numFmtId="9" fontId="5" fillId="0" borderId="0" xfId="0" applyNumberFormat="1" applyFont="1"/>
    <xf numFmtId="15" fontId="7" fillId="0" borderId="0" xfId="0" applyNumberFormat="1" applyFont="1" applyAlignment="1">
      <alignment horizontal="right"/>
    </xf>
    <xf numFmtId="2" fontId="8" fillId="0" borderId="0" xfId="0" applyNumberFormat="1" applyFont="1"/>
    <xf numFmtId="0" fontId="8" fillId="0" borderId="0" xfId="0" applyFont="1"/>
    <xf numFmtId="0" fontId="6" fillId="0" borderId="0" xfId="0" applyFont="1" applyAlignment="1">
      <alignment horizontal="center" vertical="center" wrapText="1"/>
    </xf>
    <xf numFmtId="0" fontId="3" fillId="0" borderId="0" xfId="0" applyFont="1" applyAlignment="1">
      <alignment horizontal="center" vertical="center" wrapText="1"/>
    </xf>
    <xf numFmtId="165" fontId="5" fillId="0" borderId="0" xfId="0" applyNumberFormat="1" applyFont="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10" fillId="0" borderId="0" xfId="0" applyFont="1" applyAlignment="1" applyProtection="1">
      <alignment horizontal="center" vertical="center" wrapText="1"/>
      <protection locked="0"/>
    </xf>
    <xf numFmtId="0" fontId="14" fillId="0" borderId="0" xfId="6" applyFont="1" applyAlignment="1" applyProtection="1">
      <alignment wrapText="1"/>
      <protection locked="0"/>
    </xf>
    <xf numFmtId="0" fontId="16" fillId="0" borderId="8" xfId="0" applyFont="1" applyBorder="1" applyAlignment="1" applyProtection="1">
      <alignment vertical="center"/>
      <protection locked="0"/>
    </xf>
    <xf numFmtId="0" fontId="14" fillId="0" borderId="6" xfId="0" applyFont="1" applyBorder="1" applyAlignment="1" applyProtection="1">
      <alignment horizontal="left" vertical="top"/>
      <protection locked="0"/>
    </xf>
    <xf numFmtId="14" fontId="14" fillId="0" borderId="6" xfId="0" applyNumberFormat="1" applyFont="1" applyBorder="1" applyAlignment="1" applyProtection="1">
      <alignment horizontal="left" vertical="top"/>
      <protection locked="0"/>
    </xf>
    <xf numFmtId="0" fontId="13" fillId="2" borderId="6" xfId="0" applyFont="1" applyFill="1" applyBorder="1" applyAlignment="1" applyProtection="1">
      <alignment vertical="center"/>
      <protection locked="0"/>
    </xf>
    <xf numFmtId="166" fontId="14" fillId="2" borderId="6" xfId="0" applyNumberFormat="1" applyFont="1" applyFill="1" applyBorder="1" applyProtection="1">
      <protection locked="0"/>
    </xf>
    <xf numFmtId="0" fontId="14" fillId="2" borderId="6" xfId="0" applyFont="1" applyFill="1" applyBorder="1" applyProtection="1">
      <protection locked="0"/>
    </xf>
    <xf numFmtId="0" fontId="13" fillId="0" borderId="6" xfId="0" applyFont="1" applyBorder="1" applyAlignment="1" applyProtection="1">
      <alignment horizontal="left" vertical="top"/>
      <protection locked="0"/>
    </xf>
    <xf numFmtId="0" fontId="13" fillId="3" borderId="6" xfId="0" applyFont="1" applyFill="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166" fontId="14" fillId="2" borderId="6" xfId="0" applyNumberFormat="1" applyFont="1" applyFill="1" applyBorder="1"/>
    <xf numFmtId="0" fontId="14" fillId="2" borderId="6" xfId="0" applyFont="1" applyFill="1" applyBorder="1"/>
    <xf numFmtId="2" fontId="14" fillId="0" borderId="6" xfId="0" applyNumberFormat="1" applyFont="1" applyBorder="1" applyAlignment="1">
      <alignment horizontal="left" vertical="top"/>
    </xf>
    <xf numFmtId="9" fontId="14" fillId="0" borderId="6" xfId="3" applyFont="1" applyBorder="1" applyAlignment="1" applyProtection="1">
      <alignment horizontal="left" vertical="top"/>
    </xf>
    <xf numFmtId="2" fontId="14" fillId="0" borderId="6" xfId="3" applyNumberFormat="1" applyFont="1" applyBorder="1" applyAlignment="1" applyProtection="1">
      <alignment horizontal="left" vertical="top"/>
    </xf>
    <xf numFmtId="2" fontId="14" fillId="0" borderId="6" xfId="0" applyNumberFormat="1" applyFont="1" applyBorder="1"/>
    <xf numFmtId="9" fontId="14" fillId="0" borderId="6" xfId="3" applyFont="1" applyBorder="1" applyProtection="1"/>
    <xf numFmtId="0" fontId="14" fillId="0" borderId="12" xfId="6" applyFont="1" applyBorder="1" applyAlignment="1">
      <alignment vertical="top"/>
    </xf>
    <xf numFmtId="0" fontId="13" fillId="0" borderId="21" xfId="0" applyFont="1" applyBorder="1" applyAlignment="1">
      <alignment horizontal="left" vertical="top"/>
    </xf>
    <xf numFmtId="0" fontId="13" fillId="0" borderId="38" xfId="0" applyFont="1" applyBorder="1" applyAlignment="1">
      <alignment horizontal="left" vertical="top"/>
    </xf>
    <xf numFmtId="0" fontId="13" fillId="0" borderId="22" xfId="0" applyFont="1" applyBorder="1" applyAlignment="1">
      <alignment horizontal="left" vertical="top"/>
    </xf>
    <xf numFmtId="0" fontId="13" fillId="0" borderId="50" xfId="0" applyFont="1" applyBorder="1" applyAlignment="1">
      <alignment horizontal="left" vertical="top"/>
    </xf>
    <xf numFmtId="0" fontId="13" fillId="0" borderId="23" xfId="0" applyFont="1" applyBorder="1" applyAlignment="1">
      <alignment horizontal="left" vertical="top"/>
    </xf>
    <xf numFmtId="0" fontId="13" fillId="0" borderId="51" xfId="0" applyFont="1" applyBorder="1" applyAlignment="1">
      <alignment horizontal="left" vertical="top"/>
    </xf>
    <xf numFmtId="0" fontId="5" fillId="0" borderId="0" xfId="0" applyFont="1" applyAlignment="1">
      <alignment horizontal="left" wrapText="1"/>
    </xf>
    <xf numFmtId="0" fontId="19" fillId="0" borderId="8" xfId="0" applyFont="1" applyBorder="1" applyAlignment="1">
      <alignment horizontal="left" vertical="top"/>
    </xf>
    <xf numFmtId="0" fontId="5" fillId="0" borderId="0" xfId="0" applyFont="1" applyAlignment="1">
      <alignment horizontal="left" vertical="top"/>
    </xf>
    <xf numFmtId="0" fontId="8" fillId="0" borderId="0" xfId="0" applyFont="1" applyAlignment="1">
      <alignment horizontal="center"/>
    </xf>
    <xf numFmtId="0" fontId="5" fillId="0" borderId="0" xfId="0" applyFont="1" applyAlignment="1">
      <alignment horizontal="center" vertical="center" wrapText="1"/>
    </xf>
    <xf numFmtId="0" fontId="19" fillId="0" borderId="46" xfId="0" applyFont="1" applyBorder="1" applyAlignment="1">
      <alignment horizontal="left"/>
    </xf>
    <xf numFmtId="0" fontId="16" fillId="0" borderId="12" xfId="0" applyFont="1" applyBorder="1" applyAlignment="1">
      <alignment vertical="center"/>
    </xf>
    <xf numFmtId="0" fontId="14" fillId="0" borderId="0" xfId="6" applyFont="1" applyAlignment="1">
      <alignment horizontal="left" wrapText="1"/>
    </xf>
    <xf numFmtId="0" fontId="13" fillId="0" borderId="8" xfId="0" applyFont="1" applyBorder="1" applyAlignment="1">
      <alignment horizontal="left" vertical="top"/>
    </xf>
    <xf numFmtId="0" fontId="13" fillId="0" borderId="6" xfId="0" applyFont="1" applyBorder="1" applyAlignment="1">
      <alignment vertical="top"/>
    </xf>
    <xf numFmtId="0" fontId="20" fillId="0" borderId="42" xfId="0" applyFont="1" applyBorder="1" applyAlignment="1">
      <alignment horizontal="left"/>
    </xf>
    <xf numFmtId="1" fontId="14" fillId="0" borderId="7" xfId="0" applyNumberFormat="1" applyFont="1" applyBorder="1" applyAlignment="1">
      <alignment horizontal="left" vertical="top"/>
    </xf>
    <xf numFmtId="1" fontId="14" fillId="0" borderId="0" xfId="0" applyNumberFormat="1" applyFont="1" applyAlignment="1">
      <alignment horizontal="left" vertical="top"/>
    </xf>
    <xf numFmtId="1" fontId="14" fillId="0" borderId="39" xfId="0" applyNumberFormat="1" applyFont="1" applyBorder="1" applyAlignment="1">
      <alignment horizontal="left" vertical="top"/>
    </xf>
    <xf numFmtId="1" fontId="14" fillId="0" borderId="34" xfId="0" applyNumberFormat="1" applyFont="1" applyBorder="1" applyAlignment="1">
      <alignment horizontal="left" vertical="top"/>
    </xf>
    <xf numFmtId="0" fontId="14" fillId="0" borderId="0" xfId="0" applyFont="1" applyAlignment="1">
      <alignment horizontal="left" wrapText="1"/>
    </xf>
    <xf numFmtId="0" fontId="16" fillId="0" borderId="39"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16" fillId="0" borderId="24" xfId="0" applyFont="1" applyBorder="1" applyAlignment="1" applyProtection="1">
      <alignment vertical="center"/>
      <protection locked="0"/>
    </xf>
    <xf numFmtId="0" fontId="14" fillId="0" borderId="0" xfId="6" applyFont="1" applyAlignment="1" applyProtection="1">
      <alignment horizontal="left" wrapText="1"/>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39"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20" fillId="0" borderId="44" xfId="0" applyFont="1" applyBorder="1" applyAlignment="1" applyProtection="1">
      <alignment horizontal="left"/>
      <protection locked="0"/>
    </xf>
    <xf numFmtId="0" fontId="20" fillId="0" borderId="43" xfId="0" applyFont="1" applyBorder="1" applyAlignment="1" applyProtection="1">
      <alignment horizontal="left"/>
      <protection locked="0"/>
    </xf>
  </cellXfs>
  <cellStyles count="7">
    <cellStyle name="Normal" xfId="0" builtinId="0"/>
    <cellStyle name="Normal 10" xfId="4" xr:uid="{94A4B7C7-6825-426B-822F-2C2F29FB29B5}"/>
    <cellStyle name="Normal 2" xfId="1" xr:uid="{00000000-0005-0000-0000-000001000000}"/>
    <cellStyle name="Normal 2 2" xfId="2" xr:uid="{00000000-0005-0000-0000-000002000000}"/>
    <cellStyle name="Normal 3" xfId="6" xr:uid="{5C1E29FD-927B-477F-B4B8-B566C18BEBEF}"/>
    <cellStyle name="Normal 86" xfId="5" xr:uid="{ABC5DB30-A6FC-45BA-9988-0DD306A1AD24}"/>
    <cellStyle name="Percent" xfId="3" builtinId="5"/>
  </cellStyles>
  <dxfs count="10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auto="1"/>
      </font>
      <border>
        <left style="thin">
          <color indexed="10"/>
        </left>
        <right style="thin">
          <color indexed="10"/>
        </right>
        <top style="thin">
          <color indexed="10"/>
        </top>
        <bottom style="thin">
          <color indexed="10"/>
        </bottom>
      </border>
    </dxf>
    <dxf>
      <fill>
        <patternFill patternType="lightUp">
          <fgColor indexed="10"/>
          <bgColor indexed="65"/>
        </patternFill>
      </fill>
      <border>
        <left/>
        <right/>
        <top/>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lightUp">
          <fgColor indexed="10"/>
        </patternFill>
      </fill>
      <border>
        <left/>
        <right/>
        <top/>
        <bottom/>
      </border>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lightUp">
          <fgColor indexed="10"/>
        </patternFill>
      </fill>
      <border>
        <left/>
        <right/>
        <top/>
        <bottom/>
      </border>
    </dxf>
    <dxf>
      <font>
        <condense val="0"/>
        <extend val="0"/>
        <color auto="1"/>
      </font>
      <border>
        <left style="thin">
          <color indexed="10"/>
        </left>
        <right style="thin">
          <color indexed="10"/>
        </right>
        <top style="thin">
          <color indexed="10"/>
        </top>
        <bottom style="thin">
          <color indexed="10"/>
        </bottom>
      </border>
    </dxf>
    <dxf>
      <font>
        <condense val="0"/>
        <extend val="0"/>
        <color indexed="10"/>
      </font>
      <border>
        <left/>
        <right/>
        <top/>
        <bottom/>
      </border>
    </dxf>
    <dxf>
      <font>
        <condense val="0"/>
        <extend val="0"/>
        <color auto="1"/>
      </font>
      <border>
        <left style="thin">
          <color indexed="10"/>
        </left>
        <right style="thin">
          <color indexed="10"/>
        </right>
        <top style="thin">
          <color indexed="10"/>
        </top>
        <bottom style="thin">
          <color indexed="10"/>
        </bottom>
      </border>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theme="0" tint="-0.24994659260841701"/>
        </patternFill>
      </fill>
      <border>
        <left style="thin">
          <color auto="1"/>
        </left>
        <right style="thin">
          <color auto="1"/>
        </right>
        <top style="thin">
          <color auto="1"/>
        </top>
        <bottom style="thin">
          <color auto="1"/>
        </bottom>
      </border>
    </dxf>
    <dxf>
      <fill>
        <patternFill>
          <bgColor theme="0" tint="-0.2499465926084170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E7B5-DE3B-4059-A050-6BF964E13911}">
  <dimension ref="A1:AT138"/>
  <sheetViews>
    <sheetView zoomScale="80" zoomScaleNormal="80" workbookViewId="0">
      <selection sqref="A1:XFD1"/>
    </sheetView>
  </sheetViews>
  <sheetFormatPr defaultColWidth="0" defaultRowHeight="12.5" zeroHeight="1" x14ac:dyDescent="0.25"/>
  <cols>
    <col min="1" max="1" width="8.7265625" customWidth="1"/>
    <col min="2" max="2" width="10.7265625" customWidth="1"/>
    <col min="3" max="5" width="24.7265625" customWidth="1"/>
    <col min="6" max="6" width="30.7265625" customWidth="1"/>
    <col min="7" max="7" width="16" customWidth="1"/>
    <col min="8" max="8" width="19" bestFit="1" customWidth="1"/>
    <col min="9" max="9" width="12.81640625" customWidth="1"/>
    <col min="10" max="10" width="15.453125" bestFit="1" customWidth="1"/>
    <col min="11" max="11" width="22.81640625" bestFit="1" customWidth="1"/>
    <col min="12" max="12" width="29.54296875" customWidth="1"/>
    <col min="13" max="13" width="13.81640625" customWidth="1"/>
    <col min="14" max="14" width="13.7265625" style="238" customWidth="1"/>
    <col min="15" max="15" width="16.54296875" customWidth="1"/>
    <col min="16" max="16" width="10.54296875" customWidth="1"/>
    <col min="17" max="18" width="12.81640625" customWidth="1"/>
    <col min="19" max="30" width="15.54296875" customWidth="1"/>
    <col min="31" max="33" width="18.54296875" customWidth="1"/>
    <col min="34" max="45" width="15.54296875" customWidth="1"/>
    <col min="46" max="46" width="0" hidden="1" customWidth="1"/>
    <col min="47" max="16384" width="9.1796875" hidden="1"/>
  </cols>
  <sheetData>
    <row r="1" spans="1:46" s="266" customFormat="1" ht="63" customHeight="1" x14ac:dyDescent="0.35">
      <c r="A1" s="266" t="s">
        <v>928</v>
      </c>
    </row>
    <row r="2" spans="1:46" s="271" customFormat="1" ht="31" customHeight="1" thickBot="1" x14ac:dyDescent="0.45">
      <c r="A2" s="271" t="s">
        <v>1</v>
      </c>
    </row>
    <row r="3" spans="1:46" s="267" customFormat="1" ht="31" customHeight="1" thickTop="1" x14ac:dyDescent="0.25">
      <c r="A3" s="267" t="s">
        <v>936</v>
      </c>
    </row>
    <row r="4" spans="1:46" s="171" customFormat="1" ht="31" customHeight="1" thickBot="1" x14ac:dyDescent="0.3">
      <c r="A4" s="160" t="s">
        <v>2</v>
      </c>
      <c r="B4" s="161" t="s">
        <v>3</v>
      </c>
      <c r="C4" s="161" t="s">
        <v>4</v>
      </c>
      <c r="D4" s="161" t="s">
        <v>5</v>
      </c>
      <c r="E4" s="161" t="s">
        <v>6</v>
      </c>
      <c r="F4" s="161" t="s">
        <v>7</v>
      </c>
      <c r="G4" s="161" t="s">
        <v>8</v>
      </c>
      <c r="H4" s="161" t="s">
        <v>9</v>
      </c>
      <c r="I4" s="161" t="s">
        <v>10</v>
      </c>
      <c r="J4" s="161" t="s">
        <v>11</v>
      </c>
      <c r="K4" s="161" t="s">
        <v>12</v>
      </c>
      <c r="L4" s="162" t="s">
        <v>13</v>
      </c>
      <c r="M4" s="162" t="s">
        <v>14</v>
      </c>
      <c r="N4" s="163" t="s">
        <v>15</v>
      </c>
      <c r="O4" s="162" t="s">
        <v>16</v>
      </c>
      <c r="P4" s="162" t="s">
        <v>17</v>
      </c>
      <c r="Q4" s="162" t="s">
        <v>18</v>
      </c>
      <c r="R4" s="161" t="s">
        <v>19</v>
      </c>
      <c r="S4" s="164" t="s">
        <v>20</v>
      </c>
      <c r="T4" s="164" t="s">
        <v>21</v>
      </c>
      <c r="U4" s="165" t="s">
        <v>22</v>
      </c>
      <c r="V4" s="166" t="s">
        <v>23</v>
      </c>
      <c r="W4" s="164" t="s">
        <v>24</v>
      </c>
      <c r="X4" s="165" t="s">
        <v>25</v>
      </c>
      <c r="Y4" s="166" t="s">
        <v>26</v>
      </c>
      <c r="Z4" s="164" t="s">
        <v>27</v>
      </c>
      <c r="AA4" s="165" t="s">
        <v>28</v>
      </c>
      <c r="AB4" s="166" t="s">
        <v>29</v>
      </c>
      <c r="AC4" s="164" t="s">
        <v>30</v>
      </c>
      <c r="AD4" s="165" t="s">
        <v>31</v>
      </c>
      <c r="AE4" s="166" t="s">
        <v>32</v>
      </c>
      <c r="AF4" s="164" t="s">
        <v>33</v>
      </c>
      <c r="AG4" s="165" t="s">
        <v>34</v>
      </c>
      <c r="AH4" s="167" t="s">
        <v>35</v>
      </c>
      <c r="AI4" s="168" t="s">
        <v>36</v>
      </c>
      <c r="AJ4" s="169" t="s">
        <v>37</v>
      </c>
      <c r="AK4" s="166" t="s">
        <v>38</v>
      </c>
      <c r="AL4" s="164" t="s">
        <v>39</v>
      </c>
      <c r="AM4" s="165" t="s">
        <v>40</v>
      </c>
      <c r="AN4" s="166" t="s">
        <v>41</v>
      </c>
      <c r="AO4" s="164" t="s">
        <v>42</v>
      </c>
      <c r="AP4" s="165" t="s">
        <v>43</v>
      </c>
      <c r="AQ4" s="166" t="s">
        <v>44</v>
      </c>
      <c r="AR4" s="164" t="s">
        <v>45</v>
      </c>
      <c r="AS4" s="170" t="s">
        <v>46</v>
      </c>
    </row>
    <row r="5" spans="1:46" s="2" customFormat="1" ht="31" customHeight="1" thickTop="1" x14ac:dyDescent="0.25">
      <c r="A5" s="128"/>
      <c r="B5" s="129"/>
      <c r="C5" s="129"/>
      <c r="D5" s="130"/>
      <c r="E5" s="130"/>
      <c r="F5" s="130"/>
      <c r="G5" s="130"/>
      <c r="H5" s="130"/>
      <c r="I5" s="131"/>
      <c r="J5" s="131"/>
      <c r="K5" s="131"/>
      <c r="L5" s="132"/>
      <c r="M5" s="133"/>
      <c r="N5" s="134"/>
      <c r="O5" s="131"/>
      <c r="P5" s="134"/>
      <c r="Q5" s="134"/>
      <c r="R5" s="135"/>
      <c r="S5" s="136"/>
      <c r="T5" s="136"/>
      <c r="U5" s="137"/>
      <c r="V5" s="138"/>
      <c r="W5" s="136"/>
      <c r="X5" s="139"/>
      <c r="Y5" s="136"/>
      <c r="Z5" s="136"/>
      <c r="AA5" s="137"/>
      <c r="AB5" s="138"/>
      <c r="AC5" s="136"/>
      <c r="AD5" s="139"/>
      <c r="AE5" s="136"/>
      <c r="AF5" s="136"/>
      <c r="AG5" s="137"/>
      <c r="AH5" s="138"/>
      <c r="AI5" s="136"/>
      <c r="AJ5" s="139"/>
      <c r="AK5" s="136"/>
      <c r="AL5" s="136"/>
      <c r="AM5" s="137"/>
      <c r="AN5" s="138"/>
      <c r="AO5" s="136"/>
      <c r="AP5" s="140"/>
      <c r="AQ5" s="138"/>
      <c r="AR5" s="136"/>
      <c r="AS5" s="141"/>
      <c r="AT5" s="239"/>
    </row>
    <row r="6" spans="1:46" s="2" customFormat="1" ht="31" customHeight="1" x14ac:dyDescent="0.25">
      <c r="A6" s="142"/>
      <c r="B6" s="131"/>
      <c r="C6" s="131"/>
      <c r="D6" s="131"/>
      <c r="E6" s="131"/>
      <c r="F6" s="131"/>
      <c r="G6" s="131"/>
      <c r="H6" s="131"/>
      <c r="I6" s="131"/>
      <c r="J6" s="131"/>
      <c r="K6" s="131"/>
      <c r="L6" s="132"/>
      <c r="M6" s="133"/>
      <c r="N6" s="134"/>
      <c r="O6" s="131"/>
      <c r="P6" s="134"/>
      <c r="Q6" s="134"/>
      <c r="R6" s="134"/>
      <c r="S6" s="136"/>
      <c r="T6" s="136"/>
      <c r="U6" s="137"/>
      <c r="V6" s="138"/>
      <c r="W6" s="136"/>
      <c r="X6" s="139"/>
      <c r="Y6" s="136"/>
      <c r="Z6" s="136"/>
      <c r="AA6" s="137"/>
      <c r="AB6" s="138"/>
      <c r="AC6" s="136"/>
      <c r="AD6" s="139"/>
      <c r="AE6" s="136"/>
      <c r="AF6" s="136"/>
      <c r="AG6" s="137"/>
      <c r="AH6" s="138"/>
      <c r="AI6" s="136"/>
      <c r="AJ6" s="139"/>
      <c r="AK6" s="136"/>
      <c r="AL6" s="136"/>
      <c r="AM6" s="137"/>
      <c r="AN6" s="138"/>
      <c r="AO6" s="136"/>
      <c r="AP6" s="140"/>
      <c r="AQ6" s="138"/>
      <c r="AR6" s="136"/>
      <c r="AS6" s="141"/>
      <c r="AT6" s="239"/>
    </row>
    <row r="7" spans="1:46" s="2" customFormat="1" ht="31" customHeight="1" x14ac:dyDescent="0.25">
      <c r="A7" s="142"/>
      <c r="B7" s="131"/>
      <c r="C7" s="131"/>
      <c r="D7" s="131"/>
      <c r="E7" s="131"/>
      <c r="F7" s="131"/>
      <c r="G7" s="131"/>
      <c r="H7" s="131"/>
      <c r="I7" s="131"/>
      <c r="J7" s="131"/>
      <c r="K7" s="132"/>
      <c r="L7" s="132"/>
      <c r="M7" s="143"/>
      <c r="N7" s="144"/>
      <c r="O7" s="132"/>
      <c r="P7" s="144"/>
      <c r="Q7" s="144"/>
      <c r="R7" s="144"/>
      <c r="S7" s="145"/>
      <c r="T7" s="145"/>
      <c r="U7" s="140"/>
      <c r="V7" s="138"/>
      <c r="W7" s="136"/>
      <c r="X7" s="139"/>
      <c r="Y7" s="136"/>
      <c r="Z7" s="136"/>
      <c r="AA7" s="137"/>
      <c r="AB7" s="138"/>
      <c r="AC7" s="136"/>
      <c r="AD7" s="139"/>
      <c r="AE7" s="136"/>
      <c r="AF7" s="136"/>
      <c r="AG7" s="137"/>
      <c r="AH7" s="138"/>
      <c r="AI7" s="136"/>
      <c r="AJ7" s="139"/>
      <c r="AK7" s="136"/>
      <c r="AL7" s="136"/>
      <c r="AM7" s="137"/>
      <c r="AN7" s="138"/>
      <c r="AO7" s="136"/>
      <c r="AP7" s="140"/>
      <c r="AQ7" s="138"/>
      <c r="AR7" s="136"/>
      <c r="AS7" s="141"/>
      <c r="AT7" s="239"/>
    </row>
    <row r="8" spans="1:46" s="2" customFormat="1" ht="31" customHeight="1" x14ac:dyDescent="0.25">
      <c r="A8" s="142"/>
      <c r="B8" s="131"/>
      <c r="C8" s="131"/>
      <c r="D8" s="131"/>
      <c r="E8" s="131"/>
      <c r="F8" s="131"/>
      <c r="G8" s="131"/>
      <c r="H8" s="131"/>
      <c r="I8" s="131"/>
      <c r="J8" s="131"/>
      <c r="K8" s="132"/>
      <c r="L8" s="132"/>
      <c r="M8" s="143"/>
      <c r="N8" s="144"/>
      <c r="O8" s="132"/>
      <c r="P8" s="144"/>
      <c r="Q8" s="144"/>
      <c r="R8" s="144"/>
      <c r="S8" s="145"/>
      <c r="T8" s="145"/>
      <c r="U8" s="140"/>
      <c r="V8" s="138"/>
      <c r="W8" s="136"/>
      <c r="X8" s="139"/>
      <c r="Y8" s="136"/>
      <c r="Z8" s="136"/>
      <c r="AA8" s="137"/>
      <c r="AB8" s="138"/>
      <c r="AC8" s="136"/>
      <c r="AD8" s="139"/>
      <c r="AE8" s="136"/>
      <c r="AF8" s="136"/>
      <c r="AG8" s="137"/>
      <c r="AH8" s="138"/>
      <c r="AI8" s="136"/>
      <c r="AJ8" s="139"/>
      <c r="AK8" s="136"/>
      <c r="AL8" s="136"/>
      <c r="AM8" s="137"/>
      <c r="AN8" s="138"/>
      <c r="AO8" s="136"/>
      <c r="AP8" s="140"/>
      <c r="AQ8" s="138"/>
      <c r="AR8" s="136"/>
      <c r="AS8" s="141"/>
      <c r="AT8" s="239"/>
    </row>
    <row r="9" spans="1:46" s="2" customFormat="1" ht="31" customHeight="1" x14ac:dyDescent="0.25">
      <c r="A9" s="142"/>
      <c r="B9" s="131"/>
      <c r="C9" s="131"/>
      <c r="D9" s="131"/>
      <c r="E9" s="131"/>
      <c r="F9" s="131"/>
      <c r="G9" s="131"/>
      <c r="H9" s="131"/>
      <c r="I9" s="131"/>
      <c r="J9" s="131"/>
      <c r="K9" s="131"/>
      <c r="L9" s="132"/>
      <c r="M9" s="133"/>
      <c r="N9" s="134"/>
      <c r="O9" s="131"/>
      <c r="P9" s="134"/>
      <c r="Q9" s="134"/>
      <c r="R9" s="134"/>
      <c r="S9" s="136"/>
      <c r="T9" s="136"/>
      <c r="U9" s="137"/>
      <c r="V9" s="138"/>
      <c r="W9" s="136"/>
      <c r="X9" s="139"/>
      <c r="Y9" s="136"/>
      <c r="Z9" s="136"/>
      <c r="AA9" s="137"/>
      <c r="AB9" s="138"/>
      <c r="AC9" s="136"/>
      <c r="AD9" s="139"/>
      <c r="AE9" s="136"/>
      <c r="AF9" s="136"/>
      <c r="AG9" s="137"/>
      <c r="AH9" s="138"/>
      <c r="AI9" s="136"/>
      <c r="AJ9" s="139"/>
      <c r="AK9" s="136"/>
      <c r="AL9" s="136"/>
      <c r="AM9" s="137"/>
      <c r="AN9" s="138"/>
      <c r="AO9" s="136"/>
      <c r="AP9" s="140"/>
      <c r="AQ9" s="138"/>
      <c r="AR9" s="136"/>
      <c r="AS9" s="141"/>
      <c r="AT9" s="239"/>
    </row>
    <row r="10" spans="1:46" s="2" customFormat="1" ht="31" customHeight="1" x14ac:dyDescent="0.25">
      <c r="A10" s="142"/>
      <c r="B10" s="131"/>
      <c r="C10" s="131"/>
      <c r="D10" s="131"/>
      <c r="E10" s="131"/>
      <c r="F10" s="131"/>
      <c r="G10" s="131"/>
      <c r="H10" s="131"/>
      <c r="I10" s="131"/>
      <c r="J10" s="131"/>
      <c r="K10" s="131"/>
      <c r="L10" s="131"/>
      <c r="M10" s="133"/>
      <c r="N10" s="134"/>
      <c r="O10" s="131"/>
      <c r="P10" s="134"/>
      <c r="Q10" s="134"/>
      <c r="R10" s="134"/>
      <c r="S10" s="136"/>
      <c r="T10" s="136"/>
      <c r="U10" s="137"/>
      <c r="V10" s="138"/>
      <c r="W10" s="136"/>
      <c r="X10" s="139"/>
      <c r="Y10" s="136"/>
      <c r="Z10" s="136"/>
      <c r="AA10" s="137"/>
      <c r="AB10" s="138"/>
      <c r="AC10" s="136"/>
      <c r="AD10" s="139"/>
      <c r="AE10" s="136"/>
      <c r="AF10" s="136"/>
      <c r="AG10" s="137"/>
      <c r="AH10" s="138"/>
      <c r="AI10" s="136"/>
      <c r="AJ10" s="139"/>
      <c r="AK10" s="136"/>
      <c r="AL10" s="136"/>
      <c r="AM10" s="137"/>
      <c r="AN10" s="138"/>
      <c r="AO10" s="136"/>
      <c r="AP10" s="140"/>
      <c r="AQ10" s="138"/>
      <c r="AR10" s="136"/>
      <c r="AS10" s="141"/>
      <c r="AT10" s="239"/>
    </row>
    <row r="11" spans="1:46" s="2" customFormat="1" ht="31" customHeight="1" x14ac:dyDescent="0.25">
      <c r="A11" s="142"/>
      <c r="B11" s="131"/>
      <c r="C11" s="131"/>
      <c r="D11" s="131"/>
      <c r="E11" s="131"/>
      <c r="F11" s="131"/>
      <c r="G11" s="131"/>
      <c r="H11" s="131"/>
      <c r="I11" s="131"/>
      <c r="J11" s="131"/>
      <c r="K11" s="131"/>
      <c r="L11" s="131"/>
      <c r="M11" s="133"/>
      <c r="N11" s="134"/>
      <c r="O11" s="131"/>
      <c r="P11" s="134"/>
      <c r="Q11" s="134"/>
      <c r="R11" s="134"/>
      <c r="S11" s="136"/>
      <c r="T11" s="136"/>
      <c r="U11" s="137"/>
      <c r="V11" s="138"/>
      <c r="W11" s="136"/>
      <c r="X11" s="139"/>
      <c r="Y11" s="136"/>
      <c r="Z11" s="136"/>
      <c r="AA11" s="137"/>
      <c r="AB11" s="138"/>
      <c r="AC11" s="136"/>
      <c r="AD11" s="139"/>
      <c r="AE11" s="136"/>
      <c r="AF11" s="136"/>
      <c r="AG11" s="137"/>
      <c r="AH11" s="138"/>
      <c r="AI11" s="136"/>
      <c r="AJ11" s="139"/>
      <c r="AK11" s="136"/>
      <c r="AL11" s="136"/>
      <c r="AM11" s="137"/>
      <c r="AN11" s="138"/>
      <c r="AO11" s="136"/>
      <c r="AP11" s="140"/>
      <c r="AQ11" s="138"/>
      <c r="AR11" s="136"/>
      <c r="AS11" s="141"/>
      <c r="AT11" s="239"/>
    </row>
    <row r="12" spans="1:46" s="2" customFormat="1" ht="31" customHeight="1" x14ac:dyDescent="0.25">
      <c r="A12" s="142"/>
      <c r="B12" s="131"/>
      <c r="C12" s="131"/>
      <c r="D12" s="131"/>
      <c r="E12" s="131"/>
      <c r="F12" s="131"/>
      <c r="G12" s="131"/>
      <c r="H12" s="131"/>
      <c r="I12" s="131"/>
      <c r="J12" s="131"/>
      <c r="K12" s="131"/>
      <c r="L12" s="131"/>
      <c r="M12" s="133"/>
      <c r="N12" s="134"/>
      <c r="O12" s="131"/>
      <c r="P12" s="134"/>
      <c r="Q12" s="134"/>
      <c r="R12" s="134"/>
      <c r="S12" s="136"/>
      <c r="T12" s="136"/>
      <c r="U12" s="137"/>
      <c r="V12" s="138"/>
      <c r="W12" s="136"/>
      <c r="X12" s="139"/>
      <c r="Y12" s="136"/>
      <c r="Z12" s="136"/>
      <c r="AA12" s="137"/>
      <c r="AB12" s="138"/>
      <c r="AC12" s="136"/>
      <c r="AD12" s="139"/>
      <c r="AE12" s="136"/>
      <c r="AF12" s="136"/>
      <c r="AG12" s="137"/>
      <c r="AH12" s="138"/>
      <c r="AI12" s="136"/>
      <c r="AJ12" s="139"/>
      <c r="AK12" s="136"/>
      <c r="AL12" s="136"/>
      <c r="AM12" s="137"/>
      <c r="AN12" s="138"/>
      <c r="AO12" s="136"/>
      <c r="AP12" s="140"/>
      <c r="AQ12" s="138"/>
      <c r="AR12" s="136"/>
      <c r="AS12" s="141"/>
      <c r="AT12" s="239"/>
    </row>
    <row r="13" spans="1:46" s="2" customFormat="1" ht="31" customHeight="1" x14ac:dyDescent="0.25">
      <c r="A13" s="142"/>
      <c r="B13" s="131"/>
      <c r="C13" s="131"/>
      <c r="D13" s="131"/>
      <c r="E13" s="131"/>
      <c r="F13" s="131"/>
      <c r="G13" s="131"/>
      <c r="H13" s="131"/>
      <c r="I13" s="131"/>
      <c r="J13" s="131"/>
      <c r="K13" s="131"/>
      <c r="L13" s="131"/>
      <c r="M13" s="133"/>
      <c r="N13" s="134"/>
      <c r="O13" s="131"/>
      <c r="P13" s="134"/>
      <c r="Q13" s="134"/>
      <c r="R13" s="134"/>
      <c r="S13" s="136"/>
      <c r="T13" s="136"/>
      <c r="U13" s="137"/>
      <c r="V13" s="138"/>
      <c r="W13" s="136"/>
      <c r="X13" s="139"/>
      <c r="Y13" s="136"/>
      <c r="Z13" s="136"/>
      <c r="AA13" s="137"/>
      <c r="AB13" s="138"/>
      <c r="AC13" s="136"/>
      <c r="AD13" s="139"/>
      <c r="AE13" s="136"/>
      <c r="AF13" s="136"/>
      <c r="AG13" s="137"/>
      <c r="AH13" s="138"/>
      <c r="AI13" s="136"/>
      <c r="AJ13" s="139"/>
      <c r="AK13" s="136"/>
      <c r="AL13" s="136"/>
      <c r="AM13" s="137"/>
      <c r="AN13" s="138"/>
      <c r="AO13" s="136"/>
      <c r="AP13" s="140"/>
      <c r="AQ13" s="138"/>
      <c r="AR13" s="136"/>
      <c r="AS13" s="141"/>
    </row>
    <row r="14" spans="1:46" s="2" customFormat="1" ht="31" customHeight="1" x14ac:dyDescent="0.25">
      <c r="A14" s="142"/>
      <c r="B14" s="131"/>
      <c r="C14" s="131"/>
      <c r="D14" s="130"/>
      <c r="E14" s="130"/>
      <c r="F14" s="130"/>
      <c r="G14" s="130"/>
      <c r="H14" s="130"/>
      <c r="I14" s="130"/>
      <c r="J14" s="130"/>
      <c r="K14" s="130"/>
      <c r="L14" s="130"/>
      <c r="M14" s="146"/>
      <c r="N14" s="147"/>
      <c r="O14" s="130"/>
      <c r="P14" s="147"/>
      <c r="Q14" s="147"/>
      <c r="R14" s="134"/>
      <c r="S14" s="136"/>
      <c r="T14" s="136"/>
      <c r="U14" s="137"/>
      <c r="V14" s="138"/>
      <c r="W14" s="136"/>
      <c r="X14" s="139"/>
      <c r="Y14" s="136"/>
      <c r="Z14" s="136"/>
      <c r="AA14" s="137"/>
      <c r="AB14" s="138"/>
      <c r="AC14" s="136"/>
      <c r="AD14" s="139"/>
      <c r="AE14" s="136"/>
      <c r="AF14" s="136"/>
      <c r="AG14" s="137"/>
      <c r="AH14" s="138"/>
      <c r="AI14" s="136"/>
      <c r="AJ14" s="139"/>
      <c r="AK14" s="136"/>
      <c r="AL14" s="136"/>
      <c r="AM14" s="137"/>
      <c r="AN14" s="138"/>
      <c r="AO14" s="136"/>
      <c r="AP14" s="137"/>
      <c r="AQ14" s="138"/>
      <c r="AR14" s="136"/>
      <c r="AS14" s="141"/>
    </row>
    <row r="15" spans="1:46" s="2" customFormat="1" ht="31" customHeight="1" x14ac:dyDescent="0.25">
      <c r="A15" s="142"/>
      <c r="B15" s="131"/>
      <c r="C15" s="131"/>
      <c r="D15" s="131"/>
      <c r="E15" s="131"/>
      <c r="F15" s="131"/>
      <c r="G15" s="131"/>
      <c r="H15" s="131"/>
      <c r="I15" s="131"/>
      <c r="J15" s="131"/>
      <c r="K15" s="131"/>
      <c r="L15" s="131"/>
      <c r="M15" s="133"/>
      <c r="N15" s="134"/>
      <c r="O15" s="131"/>
      <c r="P15" s="134"/>
      <c r="Q15" s="134"/>
      <c r="R15" s="134"/>
      <c r="S15" s="136"/>
      <c r="T15" s="136"/>
      <c r="U15" s="137"/>
      <c r="V15" s="138"/>
      <c r="W15" s="136"/>
      <c r="X15" s="139"/>
      <c r="Y15" s="136"/>
      <c r="Z15" s="136"/>
      <c r="AA15" s="137"/>
      <c r="AB15" s="138"/>
      <c r="AC15" s="136"/>
      <c r="AD15" s="139"/>
      <c r="AE15" s="136"/>
      <c r="AF15" s="136"/>
      <c r="AG15" s="137"/>
      <c r="AH15" s="138"/>
      <c r="AI15" s="136"/>
      <c r="AJ15" s="139"/>
      <c r="AK15" s="136"/>
      <c r="AL15" s="136"/>
      <c r="AM15" s="137"/>
      <c r="AN15" s="138"/>
      <c r="AO15" s="136"/>
      <c r="AP15" s="137"/>
      <c r="AQ15" s="138"/>
      <c r="AR15" s="136"/>
      <c r="AS15" s="141"/>
    </row>
    <row r="16" spans="1:46" s="2" customFormat="1" ht="31" customHeight="1" x14ac:dyDescent="0.25">
      <c r="A16" s="142"/>
      <c r="B16" s="131"/>
      <c r="C16" s="131"/>
      <c r="D16" s="131"/>
      <c r="E16" s="131"/>
      <c r="F16" s="131"/>
      <c r="G16" s="131"/>
      <c r="H16" s="131"/>
      <c r="I16" s="131"/>
      <c r="J16" s="131"/>
      <c r="K16" s="131"/>
      <c r="L16" s="131"/>
      <c r="M16" s="133"/>
      <c r="N16" s="134"/>
      <c r="O16" s="131"/>
      <c r="P16" s="134"/>
      <c r="Q16" s="134"/>
      <c r="R16" s="134"/>
      <c r="S16" s="136"/>
      <c r="T16" s="136"/>
      <c r="U16" s="137"/>
      <c r="V16" s="138"/>
      <c r="W16" s="136"/>
      <c r="X16" s="139"/>
      <c r="Y16" s="136"/>
      <c r="Z16" s="136"/>
      <c r="AA16" s="137"/>
      <c r="AB16" s="138"/>
      <c r="AC16" s="136"/>
      <c r="AD16" s="139"/>
      <c r="AE16" s="136"/>
      <c r="AF16" s="136"/>
      <c r="AG16" s="137"/>
      <c r="AH16" s="138"/>
      <c r="AI16" s="136"/>
      <c r="AJ16" s="139"/>
      <c r="AK16" s="136"/>
      <c r="AL16" s="136"/>
      <c r="AM16" s="137"/>
      <c r="AN16" s="138"/>
      <c r="AO16" s="136"/>
      <c r="AP16" s="137"/>
      <c r="AQ16" s="138"/>
      <c r="AR16" s="136"/>
      <c r="AS16" s="141"/>
    </row>
    <row r="17" spans="1:45" s="2" customFormat="1" ht="31" customHeight="1" x14ac:dyDescent="0.25">
      <c r="A17" s="142"/>
      <c r="B17" s="131"/>
      <c r="C17" s="131"/>
      <c r="D17" s="130"/>
      <c r="E17" s="130"/>
      <c r="F17" s="130"/>
      <c r="G17" s="130"/>
      <c r="H17" s="130"/>
      <c r="I17" s="130"/>
      <c r="J17" s="130"/>
      <c r="K17" s="130"/>
      <c r="L17" s="130"/>
      <c r="M17" s="146"/>
      <c r="N17" s="147"/>
      <c r="O17" s="130"/>
      <c r="P17" s="147"/>
      <c r="Q17" s="147"/>
      <c r="R17" s="134"/>
      <c r="S17" s="136"/>
      <c r="T17" s="136"/>
      <c r="U17" s="137"/>
      <c r="V17" s="138"/>
      <c r="W17" s="136"/>
      <c r="X17" s="139"/>
      <c r="Y17" s="136"/>
      <c r="Z17" s="136"/>
      <c r="AA17" s="137"/>
      <c r="AB17" s="138"/>
      <c r="AC17" s="136"/>
      <c r="AD17" s="139"/>
      <c r="AE17" s="136"/>
      <c r="AF17" s="136"/>
      <c r="AG17" s="137"/>
      <c r="AH17" s="138"/>
      <c r="AI17" s="136"/>
      <c r="AJ17" s="139"/>
      <c r="AK17" s="136"/>
      <c r="AL17" s="136"/>
      <c r="AM17" s="137"/>
      <c r="AN17" s="138"/>
      <c r="AO17" s="136"/>
      <c r="AP17" s="137"/>
      <c r="AQ17" s="138"/>
      <c r="AR17" s="136"/>
      <c r="AS17" s="141"/>
    </row>
    <row r="18" spans="1:45" s="2" customFormat="1" ht="31" customHeight="1" x14ac:dyDescent="0.25">
      <c r="A18" s="142"/>
      <c r="B18" s="131"/>
      <c r="C18" s="131"/>
      <c r="D18" s="131"/>
      <c r="E18" s="131"/>
      <c r="F18" s="131"/>
      <c r="G18" s="131"/>
      <c r="H18" s="131"/>
      <c r="I18" s="131"/>
      <c r="J18" s="131"/>
      <c r="K18" s="131"/>
      <c r="L18" s="131"/>
      <c r="M18" s="133"/>
      <c r="N18" s="134"/>
      <c r="O18" s="131"/>
      <c r="P18" s="134"/>
      <c r="Q18" s="134"/>
      <c r="R18" s="134"/>
      <c r="S18" s="136"/>
      <c r="T18" s="136"/>
      <c r="U18" s="137"/>
      <c r="V18" s="138"/>
      <c r="W18" s="136"/>
      <c r="X18" s="139"/>
      <c r="Y18" s="136"/>
      <c r="Z18" s="136"/>
      <c r="AA18" s="137"/>
      <c r="AB18" s="138"/>
      <c r="AC18" s="136"/>
      <c r="AD18" s="139"/>
      <c r="AE18" s="136"/>
      <c r="AF18" s="136"/>
      <c r="AG18" s="137"/>
      <c r="AH18" s="138"/>
      <c r="AI18" s="136"/>
      <c r="AJ18" s="139"/>
      <c r="AK18" s="136"/>
      <c r="AL18" s="136"/>
      <c r="AM18" s="137"/>
      <c r="AN18" s="138"/>
      <c r="AO18" s="136"/>
      <c r="AP18" s="137"/>
      <c r="AQ18" s="138"/>
      <c r="AR18" s="136"/>
      <c r="AS18" s="141"/>
    </row>
    <row r="19" spans="1:45" s="2" customFormat="1" ht="31" customHeight="1" x14ac:dyDescent="0.25">
      <c r="A19" s="142"/>
      <c r="B19" s="131"/>
      <c r="C19" s="131"/>
      <c r="D19" s="131"/>
      <c r="E19" s="131"/>
      <c r="F19" s="131"/>
      <c r="G19" s="131"/>
      <c r="H19" s="131"/>
      <c r="I19" s="131"/>
      <c r="J19" s="131"/>
      <c r="K19" s="131"/>
      <c r="L19" s="131"/>
      <c r="M19" s="133"/>
      <c r="N19" s="134"/>
      <c r="O19" s="131"/>
      <c r="P19" s="134"/>
      <c r="Q19" s="134"/>
      <c r="R19" s="134"/>
      <c r="S19" s="136"/>
      <c r="T19" s="136"/>
      <c r="U19" s="137"/>
      <c r="V19" s="138"/>
      <c r="W19" s="136"/>
      <c r="X19" s="139"/>
      <c r="Y19" s="136"/>
      <c r="Z19" s="136"/>
      <c r="AA19" s="137"/>
      <c r="AB19" s="138"/>
      <c r="AC19" s="136"/>
      <c r="AD19" s="139"/>
      <c r="AE19" s="136"/>
      <c r="AF19" s="136"/>
      <c r="AG19" s="137"/>
      <c r="AH19" s="138"/>
      <c r="AI19" s="136"/>
      <c r="AJ19" s="139"/>
      <c r="AK19" s="136"/>
      <c r="AL19" s="136"/>
      <c r="AM19" s="137"/>
      <c r="AN19" s="138"/>
      <c r="AO19" s="136"/>
      <c r="AP19" s="137"/>
      <c r="AQ19" s="138"/>
      <c r="AR19" s="136"/>
      <c r="AS19" s="141"/>
    </row>
    <row r="20" spans="1:45" s="2" customFormat="1" ht="31" customHeight="1" x14ac:dyDescent="0.25">
      <c r="A20" s="148"/>
      <c r="B20" s="131"/>
      <c r="C20" s="131"/>
      <c r="D20" s="130"/>
      <c r="E20" s="130"/>
      <c r="F20" s="130"/>
      <c r="G20" s="130"/>
      <c r="H20" s="130"/>
      <c r="I20" s="130"/>
      <c r="J20" s="130"/>
      <c r="K20" s="130"/>
      <c r="L20" s="130"/>
      <c r="M20" s="146"/>
      <c r="N20" s="147"/>
      <c r="O20" s="130"/>
      <c r="P20" s="147"/>
      <c r="Q20" s="147"/>
      <c r="R20" s="134"/>
      <c r="S20" s="136"/>
      <c r="T20" s="136"/>
      <c r="U20" s="137"/>
      <c r="V20" s="138"/>
      <c r="W20" s="136"/>
      <c r="X20" s="139"/>
      <c r="Y20" s="136"/>
      <c r="Z20" s="136"/>
      <c r="AA20" s="137"/>
      <c r="AB20" s="138"/>
      <c r="AC20" s="136"/>
      <c r="AD20" s="139"/>
      <c r="AE20" s="136"/>
      <c r="AF20" s="136"/>
      <c r="AG20" s="137"/>
      <c r="AH20" s="138"/>
      <c r="AI20" s="136"/>
      <c r="AJ20" s="139"/>
      <c r="AK20" s="136"/>
      <c r="AL20" s="136"/>
      <c r="AM20" s="137"/>
      <c r="AN20" s="138"/>
      <c r="AO20" s="136"/>
      <c r="AP20" s="137"/>
      <c r="AQ20" s="138"/>
      <c r="AR20" s="136"/>
      <c r="AS20" s="141"/>
    </row>
    <row r="21" spans="1:45" s="2" customFormat="1" ht="31" customHeight="1" x14ac:dyDescent="0.25">
      <c r="A21" s="142"/>
      <c r="B21" s="131"/>
      <c r="C21" s="131"/>
      <c r="D21" s="131"/>
      <c r="E21" s="131"/>
      <c r="F21" s="131"/>
      <c r="G21" s="131"/>
      <c r="H21" s="131"/>
      <c r="I21" s="131"/>
      <c r="J21" s="131"/>
      <c r="K21" s="131"/>
      <c r="L21" s="131"/>
      <c r="M21" s="133"/>
      <c r="N21" s="134"/>
      <c r="O21" s="131"/>
      <c r="P21" s="134"/>
      <c r="Q21" s="134"/>
      <c r="R21" s="134"/>
      <c r="S21" s="136"/>
      <c r="T21" s="136"/>
      <c r="U21" s="137"/>
      <c r="V21" s="138"/>
      <c r="W21" s="136"/>
      <c r="X21" s="139"/>
      <c r="Y21" s="136"/>
      <c r="Z21" s="136"/>
      <c r="AA21" s="137"/>
      <c r="AB21" s="138"/>
      <c r="AC21" s="136"/>
      <c r="AD21" s="139"/>
      <c r="AE21" s="136"/>
      <c r="AF21" s="136"/>
      <c r="AG21" s="137"/>
      <c r="AH21" s="138"/>
      <c r="AI21" s="136"/>
      <c r="AJ21" s="139"/>
      <c r="AK21" s="136"/>
      <c r="AL21" s="136"/>
      <c r="AM21" s="137"/>
      <c r="AN21" s="138"/>
      <c r="AO21" s="136"/>
      <c r="AP21" s="137"/>
      <c r="AQ21" s="138"/>
      <c r="AR21" s="136"/>
      <c r="AS21" s="141"/>
    </row>
    <row r="22" spans="1:45" s="2" customFormat="1" ht="31" customHeight="1" x14ac:dyDescent="0.25">
      <c r="A22" s="142"/>
      <c r="B22" s="131"/>
      <c r="C22" s="131"/>
      <c r="D22" s="131"/>
      <c r="E22" s="131"/>
      <c r="F22" s="131"/>
      <c r="G22" s="131"/>
      <c r="H22" s="131"/>
      <c r="I22" s="131"/>
      <c r="J22" s="131"/>
      <c r="K22" s="131"/>
      <c r="L22" s="131"/>
      <c r="M22" s="133"/>
      <c r="N22" s="134"/>
      <c r="O22" s="131"/>
      <c r="P22" s="134"/>
      <c r="Q22" s="134"/>
      <c r="R22" s="134"/>
      <c r="S22" s="136"/>
      <c r="T22" s="136"/>
      <c r="U22" s="137"/>
      <c r="V22" s="138"/>
      <c r="W22" s="136"/>
      <c r="X22" s="139"/>
      <c r="Y22" s="136"/>
      <c r="Z22" s="136"/>
      <c r="AA22" s="137"/>
      <c r="AB22" s="138"/>
      <c r="AC22" s="136"/>
      <c r="AD22" s="139"/>
      <c r="AE22" s="136"/>
      <c r="AF22" s="136"/>
      <c r="AG22" s="137"/>
      <c r="AH22" s="138"/>
      <c r="AI22" s="136"/>
      <c r="AJ22" s="139"/>
      <c r="AK22" s="136"/>
      <c r="AL22" s="136"/>
      <c r="AM22" s="137"/>
      <c r="AN22" s="138"/>
      <c r="AO22" s="136"/>
      <c r="AP22" s="137"/>
      <c r="AQ22" s="138"/>
      <c r="AR22" s="136"/>
      <c r="AS22" s="141"/>
    </row>
    <row r="23" spans="1:45" s="2" customFormat="1" ht="31" customHeight="1" x14ac:dyDescent="0.25">
      <c r="A23" s="142"/>
      <c r="B23" s="131"/>
      <c r="C23" s="131"/>
      <c r="D23" s="131"/>
      <c r="E23" s="131"/>
      <c r="F23" s="131"/>
      <c r="G23" s="131"/>
      <c r="H23" s="131"/>
      <c r="I23" s="131"/>
      <c r="J23" s="131"/>
      <c r="K23" s="131"/>
      <c r="L23" s="131"/>
      <c r="M23" s="133"/>
      <c r="N23" s="134"/>
      <c r="O23" s="131"/>
      <c r="P23" s="134"/>
      <c r="Q23" s="134"/>
      <c r="R23" s="134"/>
      <c r="S23" s="136"/>
      <c r="T23" s="136"/>
      <c r="U23" s="137"/>
      <c r="V23" s="138"/>
      <c r="W23" s="136"/>
      <c r="X23" s="139"/>
      <c r="Y23" s="136"/>
      <c r="Z23" s="136"/>
      <c r="AA23" s="137"/>
      <c r="AB23" s="138"/>
      <c r="AC23" s="136"/>
      <c r="AD23" s="139"/>
      <c r="AE23" s="136"/>
      <c r="AF23" s="136"/>
      <c r="AG23" s="137"/>
      <c r="AH23" s="138"/>
      <c r="AI23" s="136"/>
      <c r="AJ23" s="139"/>
      <c r="AK23" s="136"/>
      <c r="AL23" s="136"/>
      <c r="AM23" s="137"/>
      <c r="AN23" s="138"/>
      <c r="AO23" s="136"/>
      <c r="AP23" s="137"/>
      <c r="AQ23" s="138"/>
      <c r="AR23" s="136"/>
      <c r="AS23" s="141"/>
    </row>
    <row r="24" spans="1:45" s="2" customFormat="1" ht="31" customHeight="1" x14ac:dyDescent="0.25">
      <c r="A24" s="142"/>
      <c r="B24" s="131"/>
      <c r="C24" s="131"/>
      <c r="D24" s="131"/>
      <c r="E24" s="131"/>
      <c r="F24" s="131"/>
      <c r="G24" s="131"/>
      <c r="H24" s="131"/>
      <c r="I24" s="131"/>
      <c r="J24" s="131"/>
      <c r="K24" s="131"/>
      <c r="L24" s="131"/>
      <c r="M24" s="133"/>
      <c r="N24" s="134"/>
      <c r="O24" s="131"/>
      <c r="P24" s="134"/>
      <c r="Q24" s="134"/>
      <c r="R24" s="134"/>
      <c r="S24" s="136"/>
      <c r="T24" s="136"/>
      <c r="U24" s="137"/>
      <c r="V24" s="138"/>
      <c r="W24" s="136"/>
      <c r="X24" s="139"/>
      <c r="Y24" s="136"/>
      <c r="Z24" s="136"/>
      <c r="AA24" s="137"/>
      <c r="AB24" s="138"/>
      <c r="AC24" s="136"/>
      <c r="AD24" s="139"/>
      <c r="AE24" s="136"/>
      <c r="AF24" s="136"/>
      <c r="AG24" s="137"/>
      <c r="AH24" s="138"/>
      <c r="AI24" s="136"/>
      <c r="AJ24" s="139"/>
      <c r="AK24" s="136"/>
      <c r="AL24" s="136"/>
      <c r="AM24" s="137"/>
      <c r="AN24" s="138"/>
      <c r="AO24" s="136"/>
      <c r="AP24" s="137"/>
      <c r="AQ24" s="138"/>
      <c r="AR24" s="136"/>
      <c r="AS24" s="141"/>
    </row>
    <row r="25" spans="1:45" s="2" customFormat="1" ht="31" customHeight="1" x14ac:dyDescent="0.25">
      <c r="A25" s="142"/>
      <c r="B25" s="131"/>
      <c r="C25" s="131"/>
      <c r="D25" s="131"/>
      <c r="E25" s="131"/>
      <c r="F25" s="131"/>
      <c r="G25" s="131"/>
      <c r="H25" s="131"/>
      <c r="I25" s="131"/>
      <c r="J25" s="131"/>
      <c r="K25" s="131"/>
      <c r="L25" s="131"/>
      <c r="M25" s="133"/>
      <c r="N25" s="134"/>
      <c r="O25" s="131"/>
      <c r="P25" s="134"/>
      <c r="Q25" s="134"/>
      <c r="R25" s="134"/>
      <c r="S25" s="136"/>
      <c r="T25" s="136"/>
      <c r="U25" s="137"/>
      <c r="V25" s="138"/>
      <c r="W25" s="136"/>
      <c r="X25" s="139"/>
      <c r="Y25" s="136"/>
      <c r="Z25" s="136"/>
      <c r="AA25" s="137"/>
      <c r="AB25" s="138"/>
      <c r="AC25" s="136"/>
      <c r="AD25" s="139"/>
      <c r="AE25" s="136"/>
      <c r="AF25" s="136"/>
      <c r="AG25" s="137"/>
      <c r="AH25" s="138"/>
      <c r="AI25" s="136"/>
      <c r="AJ25" s="139"/>
      <c r="AK25" s="136"/>
      <c r="AL25" s="136"/>
      <c r="AM25" s="137"/>
      <c r="AN25" s="138"/>
      <c r="AO25" s="136"/>
      <c r="AP25" s="137"/>
      <c r="AQ25" s="138"/>
      <c r="AR25" s="136"/>
      <c r="AS25" s="141"/>
    </row>
    <row r="26" spans="1:45" s="2" customFormat="1" ht="31" customHeight="1" x14ac:dyDescent="0.25">
      <c r="A26" s="142"/>
      <c r="B26" s="131"/>
      <c r="C26" s="131"/>
      <c r="D26" s="131"/>
      <c r="E26" s="131"/>
      <c r="F26" s="131"/>
      <c r="G26" s="131"/>
      <c r="H26" s="131"/>
      <c r="I26" s="131"/>
      <c r="J26" s="131"/>
      <c r="K26" s="131"/>
      <c r="L26" s="131"/>
      <c r="M26" s="133"/>
      <c r="N26" s="134"/>
      <c r="O26" s="131"/>
      <c r="P26" s="134"/>
      <c r="Q26" s="134"/>
      <c r="R26" s="134"/>
      <c r="S26" s="136"/>
      <c r="T26" s="136"/>
      <c r="U26" s="137"/>
      <c r="V26" s="138"/>
      <c r="W26" s="136"/>
      <c r="X26" s="139"/>
      <c r="Y26" s="136"/>
      <c r="Z26" s="136"/>
      <c r="AA26" s="137"/>
      <c r="AB26" s="138"/>
      <c r="AC26" s="136"/>
      <c r="AD26" s="139"/>
      <c r="AE26" s="136"/>
      <c r="AF26" s="136"/>
      <c r="AG26" s="137"/>
      <c r="AH26" s="138"/>
      <c r="AI26" s="136"/>
      <c r="AJ26" s="139"/>
      <c r="AK26" s="136"/>
      <c r="AL26" s="136"/>
      <c r="AM26" s="137"/>
      <c r="AN26" s="138"/>
      <c r="AO26" s="136"/>
      <c r="AP26" s="137"/>
      <c r="AQ26" s="138"/>
      <c r="AR26" s="136"/>
      <c r="AS26" s="141"/>
    </row>
    <row r="27" spans="1:45" s="2" customFormat="1" ht="31" customHeight="1" x14ac:dyDescent="0.35">
      <c r="A27" s="149"/>
      <c r="B27" s="131"/>
      <c r="C27" s="131"/>
      <c r="D27" s="131"/>
      <c r="E27" s="131"/>
      <c r="F27" s="131"/>
      <c r="G27" s="131"/>
      <c r="H27" s="131"/>
      <c r="I27" s="131"/>
      <c r="J27" s="131"/>
      <c r="K27" s="131"/>
      <c r="L27" s="131"/>
      <c r="M27" s="133"/>
      <c r="N27" s="134"/>
      <c r="O27" s="131"/>
      <c r="P27" s="134"/>
      <c r="Q27" s="134"/>
      <c r="R27" s="134"/>
      <c r="S27" s="136"/>
      <c r="T27" s="136"/>
      <c r="U27" s="137"/>
      <c r="V27" s="138"/>
      <c r="W27" s="136"/>
      <c r="X27" s="139"/>
      <c r="Y27" s="136"/>
      <c r="Z27" s="136"/>
      <c r="AA27" s="137"/>
      <c r="AB27" s="138"/>
      <c r="AC27" s="136"/>
      <c r="AD27" s="139"/>
      <c r="AE27" s="136"/>
      <c r="AF27" s="136"/>
      <c r="AG27" s="137"/>
      <c r="AH27" s="138"/>
      <c r="AI27" s="136"/>
      <c r="AJ27" s="139"/>
      <c r="AK27" s="136"/>
      <c r="AL27" s="136"/>
      <c r="AM27" s="137"/>
      <c r="AN27" s="138"/>
      <c r="AO27" s="136"/>
      <c r="AP27" s="137"/>
      <c r="AQ27" s="138"/>
      <c r="AR27" s="136"/>
      <c r="AS27" s="141"/>
    </row>
    <row r="28" spans="1:45" s="2" customFormat="1" ht="31" customHeight="1" x14ac:dyDescent="0.35">
      <c r="A28" s="149"/>
      <c r="B28" s="131"/>
      <c r="C28" s="131"/>
      <c r="D28" s="131"/>
      <c r="E28" s="131"/>
      <c r="F28" s="131"/>
      <c r="G28" s="131"/>
      <c r="H28" s="131"/>
      <c r="I28" s="131"/>
      <c r="J28" s="131"/>
      <c r="K28" s="131"/>
      <c r="L28" s="131"/>
      <c r="M28" s="133"/>
      <c r="N28" s="134"/>
      <c r="O28" s="131"/>
      <c r="P28" s="134"/>
      <c r="Q28" s="134"/>
      <c r="R28" s="134"/>
      <c r="S28" s="136"/>
      <c r="T28" s="136"/>
      <c r="U28" s="137"/>
      <c r="V28" s="138"/>
      <c r="W28" s="136"/>
      <c r="X28" s="139"/>
      <c r="Y28" s="136"/>
      <c r="Z28" s="136"/>
      <c r="AA28" s="137"/>
      <c r="AB28" s="138"/>
      <c r="AC28" s="136"/>
      <c r="AD28" s="139"/>
      <c r="AE28" s="136"/>
      <c r="AF28" s="136"/>
      <c r="AG28" s="137"/>
      <c r="AH28" s="138"/>
      <c r="AI28" s="136"/>
      <c r="AJ28" s="139"/>
      <c r="AK28" s="136"/>
      <c r="AL28" s="136"/>
      <c r="AM28" s="137"/>
      <c r="AN28" s="138"/>
      <c r="AO28" s="136"/>
      <c r="AP28" s="137"/>
      <c r="AQ28" s="138"/>
      <c r="AR28" s="136"/>
      <c r="AS28" s="141"/>
    </row>
    <row r="29" spans="1:45" s="2" customFormat="1" ht="31" customHeight="1" x14ac:dyDescent="0.35">
      <c r="A29" s="149"/>
      <c r="B29" s="131"/>
      <c r="C29" s="131"/>
      <c r="D29" s="131"/>
      <c r="E29" s="131"/>
      <c r="F29" s="131"/>
      <c r="G29" s="131"/>
      <c r="H29" s="131"/>
      <c r="I29" s="131"/>
      <c r="J29" s="131"/>
      <c r="K29" s="131"/>
      <c r="L29" s="131"/>
      <c r="M29" s="133"/>
      <c r="N29" s="134"/>
      <c r="O29" s="131"/>
      <c r="P29" s="134"/>
      <c r="Q29" s="134"/>
      <c r="R29" s="134"/>
      <c r="S29" s="136"/>
      <c r="T29" s="136"/>
      <c r="U29" s="137"/>
      <c r="V29" s="138"/>
      <c r="W29" s="136"/>
      <c r="X29" s="139"/>
      <c r="Y29" s="136"/>
      <c r="Z29" s="136"/>
      <c r="AA29" s="137"/>
      <c r="AB29" s="138"/>
      <c r="AC29" s="136"/>
      <c r="AD29" s="139"/>
      <c r="AE29" s="136"/>
      <c r="AF29" s="136"/>
      <c r="AG29" s="137"/>
      <c r="AH29" s="138"/>
      <c r="AI29" s="136"/>
      <c r="AJ29" s="139"/>
      <c r="AK29" s="136"/>
      <c r="AL29" s="136"/>
      <c r="AM29" s="137"/>
      <c r="AN29" s="138"/>
      <c r="AO29" s="136"/>
      <c r="AP29" s="137"/>
      <c r="AQ29" s="138"/>
      <c r="AR29" s="136"/>
      <c r="AS29" s="141"/>
    </row>
    <row r="30" spans="1:45" s="2" customFormat="1" ht="31" customHeight="1" x14ac:dyDescent="0.35">
      <c r="A30" s="149"/>
      <c r="B30" s="131"/>
      <c r="C30" s="131"/>
      <c r="D30" s="131"/>
      <c r="E30" s="131"/>
      <c r="F30" s="131"/>
      <c r="G30" s="131"/>
      <c r="H30" s="131"/>
      <c r="I30" s="131"/>
      <c r="J30" s="131"/>
      <c r="K30" s="131"/>
      <c r="L30" s="131"/>
      <c r="M30" s="133"/>
      <c r="N30" s="134"/>
      <c r="O30" s="131"/>
      <c r="P30" s="134"/>
      <c r="Q30" s="134"/>
      <c r="R30" s="134"/>
      <c r="S30" s="136"/>
      <c r="T30" s="136"/>
      <c r="U30" s="137"/>
      <c r="V30" s="138"/>
      <c r="W30" s="136"/>
      <c r="X30" s="139"/>
      <c r="Y30" s="136"/>
      <c r="Z30" s="136"/>
      <c r="AA30" s="137"/>
      <c r="AB30" s="138"/>
      <c r="AC30" s="136"/>
      <c r="AD30" s="139"/>
      <c r="AE30" s="136"/>
      <c r="AF30" s="136"/>
      <c r="AG30" s="137"/>
      <c r="AH30" s="138"/>
      <c r="AI30" s="136"/>
      <c r="AJ30" s="139"/>
      <c r="AK30" s="136"/>
      <c r="AL30" s="136"/>
      <c r="AM30" s="137"/>
      <c r="AN30" s="138"/>
      <c r="AO30" s="136"/>
      <c r="AP30" s="137"/>
      <c r="AQ30" s="138"/>
      <c r="AR30" s="136"/>
      <c r="AS30" s="141"/>
    </row>
    <row r="31" spans="1:45" s="2" customFormat="1" ht="31" customHeight="1" x14ac:dyDescent="0.35">
      <c r="A31" s="149"/>
      <c r="B31" s="131"/>
      <c r="C31" s="131"/>
      <c r="D31" s="131"/>
      <c r="E31" s="131"/>
      <c r="F31" s="131"/>
      <c r="G31" s="131"/>
      <c r="H31" s="131"/>
      <c r="I31" s="131"/>
      <c r="J31" s="131"/>
      <c r="K31" s="131"/>
      <c r="L31" s="131"/>
      <c r="M31" s="133"/>
      <c r="N31" s="134"/>
      <c r="O31" s="131"/>
      <c r="P31" s="134"/>
      <c r="Q31" s="134"/>
      <c r="R31" s="134"/>
      <c r="S31" s="136"/>
      <c r="T31" s="136"/>
      <c r="U31" s="137"/>
      <c r="V31" s="138"/>
      <c r="W31" s="136"/>
      <c r="X31" s="139"/>
      <c r="Y31" s="136"/>
      <c r="Z31" s="136"/>
      <c r="AA31" s="137"/>
      <c r="AB31" s="138"/>
      <c r="AC31" s="136"/>
      <c r="AD31" s="139"/>
      <c r="AE31" s="136"/>
      <c r="AF31" s="136"/>
      <c r="AG31" s="137"/>
      <c r="AH31" s="138"/>
      <c r="AI31" s="136"/>
      <c r="AJ31" s="139"/>
      <c r="AK31" s="136"/>
      <c r="AL31" s="136"/>
      <c r="AM31" s="137"/>
      <c r="AN31" s="138"/>
      <c r="AO31" s="136"/>
      <c r="AP31" s="137"/>
      <c r="AQ31" s="138"/>
      <c r="AR31" s="136"/>
      <c r="AS31" s="141"/>
    </row>
    <row r="32" spans="1:45" s="2" customFormat="1" ht="31" customHeight="1" x14ac:dyDescent="0.35">
      <c r="A32" s="149"/>
      <c r="B32" s="131"/>
      <c r="C32" s="131"/>
      <c r="D32" s="131"/>
      <c r="E32" s="131"/>
      <c r="F32" s="131"/>
      <c r="G32" s="131"/>
      <c r="H32" s="131"/>
      <c r="I32" s="131"/>
      <c r="J32" s="131"/>
      <c r="K32" s="131"/>
      <c r="L32" s="131"/>
      <c r="M32" s="133"/>
      <c r="N32" s="134"/>
      <c r="O32" s="131"/>
      <c r="P32" s="134"/>
      <c r="Q32" s="134"/>
      <c r="R32" s="134"/>
      <c r="S32" s="136"/>
      <c r="T32" s="136"/>
      <c r="U32" s="137"/>
      <c r="V32" s="138"/>
      <c r="W32" s="136"/>
      <c r="X32" s="139"/>
      <c r="Y32" s="136"/>
      <c r="Z32" s="136"/>
      <c r="AA32" s="137"/>
      <c r="AB32" s="138"/>
      <c r="AC32" s="136"/>
      <c r="AD32" s="139"/>
      <c r="AE32" s="136"/>
      <c r="AF32" s="136"/>
      <c r="AG32" s="137"/>
      <c r="AH32" s="138"/>
      <c r="AI32" s="136"/>
      <c r="AJ32" s="139"/>
      <c r="AK32" s="136"/>
      <c r="AL32" s="136"/>
      <c r="AM32" s="137"/>
      <c r="AN32" s="138"/>
      <c r="AO32" s="136"/>
      <c r="AP32" s="137"/>
      <c r="AQ32" s="138"/>
      <c r="AR32" s="136"/>
      <c r="AS32" s="141"/>
    </row>
    <row r="33" spans="1:45" s="2" customFormat="1" ht="31" customHeight="1" x14ac:dyDescent="0.35">
      <c r="A33" s="149"/>
      <c r="B33" s="131"/>
      <c r="C33" s="131"/>
      <c r="D33" s="131"/>
      <c r="E33" s="131"/>
      <c r="F33" s="131"/>
      <c r="G33" s="131"/>
      <c r="H33" s="131"/>
      <c r="I33" s="131"/>
      <c r="J33" s="131"/>
      <c r="K33" s="131"/>
      <c r="L33" s="131"/>
      <c r="M33" s="133"/>
      <c r="N33" s="134"/>
      <c r="O33" s="131"/>
      <c r="P33" s="134"/>
      <c r="Q33" s="134"/>
      <c r="R33" s="134"/>
      <c r="S33" s="136"/>
      <c r="T33" s="136"/>
      <c r="U33" s="137"/>
      <c r="V33" s="138"/>
      <c r="W33" s="136"/>
      <c r="X33" s="139"/>
      <c r="Y33" s="136"/>
      <c r="Z33" s="136"/>
      <c r="AA33" s="137"/>
      <c r="AB33" s="138"/>
      <c r="AC33" s="136"/>
      <c r="AD33" s="139"/>
      <c r="AE33" s="136"/>
      <c r="AF33" s="136"/>
      <c r="AG33" s="137"/>
      <c r="AH33" s="138"/>
      <c r="AI33" s="136"/>
      <c r="AJ33" s="139"/>
      <c r="AK33" s="136"/>
      <c r="AL33" s="136"/>
      <c r="AM33" s="137"/>
      <c r="AN33" s="138"/>
      <c r="AO33" s="136"/>
      <c r="AP33" s="137"/>
      <c r="AQ33" s="138"/>
      <c r="AR33" s="136"/>
      <c r="AS33" s="141"/>
    </row>
    <row r="34" spans="1:45" s="2" customFormat="1" ht="31" customHeight="1" thickBot="1" x14ac:dyDescent="0.4">
      <c r="A34" s="150"/>
      <c r="B34" s="151"/>
      <c r="C34" s="151"/>
      <c r="D34" s="151"/>
      <c r="E34" s="151"/>
      <c r="F34" s="151"/>
      <c r="G34" s="151"/>
      <c r="H34" s="151"/>
      <c r="I34" s="151"/>
      <c r="J34" s="151"/>
      <c r="K34" s="151"/>
      <c r="L34" s="151"/>
      <c r="M34" s="152"/>
      <c r="N34" s="153"/>
      <c r="O34" s="151"/>
      <c r="P34" s="153"/>
      <c r="Q34" s="153"/>
      <c r="R34" s="153"/>
      <c r="S34" s="154"/>
      <c r="T34" s="154"/>
      <c r="U34" s="155"/>
      <c r="V34" s="156"/>
      <c r="W34" s="154"/>
      <c r="X34" s="155"/>
      <c r="Y34" s="156"/>
      <c r="Z34" s="154"/>
      <c r="AA34" s="155"/>
      <c r="AB34" s="156"/>
      <c r="AC34" s="154"/>
      <c r="AD34" s="155"/>
      <c r="AE34" s="156"/>
      <c r="AF34" s="154"/>
      <c r="AG34" s="155"/>
      <c r="AH34" s="156"/>
      <c r="AI34" s="154"/>
      <c r="AJ34" s="155"/>
      <c r="AK34" s="156"/>
      <c r="AL34" s="154"/>
      <c r="AM34" s="155"/>
      <c r="AN34" s="156"/>
      <c r="AO34" s="154"/>
      <c r="AP34" s="155"/>
      <c r="AQ34" s="156"/>
      <c r="AR34" s="154"/>
      <c r="AS34" s="157"/>
    </row>
    <row r="35" spans="1:45" s="268" customFormat="1" ht="15.65" customHeight="1" x14ac:dyDescent="0.25">
      <c r="A35" s="268" t="s">
        <v>937</v>
      </c>
    </row>
    <row r="36" spans="1:45" s="268" customFormat="1" ht="16" customHeight="1" thickBot="1" x14ac:dyDescent="0.3"/>
    <row r="37" spans="1:45" s="171" customFormat="1" ht="31" customHeight="1" thickBot="1" x14ac:dyDescent="0.3">
      <c r="A37" s="176" t="s">
        <v>2</v>
      </c>
      <c r="B37" s="177" t="s">
        <v>3</v>
      </c>
      <c r="C37" s="177" t="s">
        <v>4</v>
      </c>
      <c r="D37" s="177" t="s">
        <v>47</v>
      </c>
      <c r="E37" s="177" t="s">
        <v>6</v>
      </c>
      <c r="F37" s="177" t="s">
        <v>48</v>
      </c>
      <c r="G37" s="177" t="s">
        <v>8</v>
      </c>
      <c r="H37" s="177" t="s">
        <v>9</v>
      </c>
      <c r="I37" s="177" t="s">
        <v>10</v>
      </c>
      <c r="J37" s="177" t="s">
        <v>11</v>
      </c>
      <c r="K37" s="178" t="s">
        <v>12</v>
      </c>
      <c r="L37" s="178" t="s">
        <v>13</v>
      </c>
      <c r="M37" s="178" t="s">
        <v>14</v>
      </c>
      <c r="N37" s="179" t="s">
        <v>15</v>
      </c>
      <c r="O37" s="178" t="s">
        <v>16</v>
      </c>
      <c r="P37" s="178" t="s">
        <v>17</v>
      </c>
      <c r="Q37" s="178" t="s">
        <v>18</v>
      </c>
      <c r="R37" s="180" t="s">
        <v>19</v>
      </c>
      <c r="S37" s="181" t="s">
        <v>20</v>
      </c>
      <c r="T37" s="182" t="s">
        <v>21</v>
      </c>
      <c r="U37" s="183" t="s">
        <v>22</v>
      </c>
      <c r="V37" s="181" t="s">
        <v>23</v>
      </c>
      <c r="W37" s="182" t="s">
        <v>24</v>
      </c>
      <c r="X37" s="183" t="s">
        <v>25</v>
      </c>
      <c r="Y37" s="181" t="s">
        <v>26</v>
      </c>
      <c r="Z37" s="182" t="s">
        <v>27</v>
      </c>
      <c r="AA37" s="183" t="s">
        <v>28</v>
      </c>
      <c r="AB37" s="181" t="s">
        <v>29</v>
      </c>
      <c r="AC37" s="182" t="s">
        <v>30</v>
      </c>
      <c r="AD37" s="183" t="s">
        <v>31</v>
      </c>
      <c r="AE37" s="181" t="s">
        <v>32</v>
      </c>
      <c r="AF37" s="182" t="s">
        <v>33</v>
      </c>
      <c r="AG37" s="183" t="s">
        <v>34</v>
      </c>
      <c r="AH37" s="180" t="s">
        <v>35</v>
      </c>
      <c r="AI37" s="184" t="s">
        <v>36</v>
      </c>
      <c r="AJ37" s="185" t="s">
        <v>37</v>
      </c>
      <c r="AK37" s="181" t="s">
        <v>49</v>
      </c>
      <c r="AL37" s="182" t="s">
        <v>39</v>
      </c>
      <c r="AM37" s="183" t="s">
        <v>40</v>
      </c>
      <c r="AN37" s="181" t="s">
        <v>41</v>
      </c>
      <c r="AO37" s="182" t="s">
        <v>42</v>
      </c>
      <c r="AP37" s="183" t="s">
        <v>43</v>
      </c>
      <c r="AQ37" s="181" t="s">
        <v>44</v>
      </c>
      <c r="AR37" s="182" t="s">
        <v>45</v>
      </c>
      <c r="AS37" s="183" t="s">
        <v>46</v>
      </c>
    </row>
    <row r="38" spans="1:45" s="194" customFormat="1" ht="31" customHeight="1" thickTop="1" x14ac:dyDescent="0.25">
      <c r="A38" s="186" t="str">
        <f t="shared" ref="A38:B67" si="0">IF(ISBLANK(A5),"",VALUE(A5))</f>
        <v/>
      </c>
      <c r="B38" s="187" t="str">
        <f t="shared" si="0"/>
        <v/>
      </c>
      <c r="C38" s="187" t="str">
        <f t="shared" ref="C38:M38" si="1">IF(ISBLANK(C5),"",C5)</f>
        <v/>
      </c>
      <c r="D38" s="187" t="str">
        <f t="shared" si="1"/>
        <v/>
      </c>
      <c r="E38" s="187" t="str">
        <f t="shared" si="1"/>
        <v/>
      </c>
      <c r="F38" s="187" t="str">
        <f t="shared" si="1"/>
        <v/>
      </c>
      <c r="G38" s="187" t="str">
        <f t="shared" si="1"/>
        <v/>
      </c>
      <c r="H38" s="187" t="str">
        <f t="shared" si="1"/>
        <v/>
      </c>
      <c r="I38" s="187" t="str">
        <f t="shared" si="1"/>
        <v/>
      </c>
      <c r="J38" s="187" t="str">
        <f t="shared" si="1"/>
        <v/>
      </c>
      <c r="K38" s="187" t="str">
        <f t="shared" si="1"/>
        <v/>
      </c>
      <c r="L38" s="187" t="str">
        <f t="shared" si="1"/>
        <v/>
      </c>
      <c r="M38" s="188" t="str">
        <f t="shared" si="1"/>
        <v/>
      </c>
      <c r="N38" s="189" t="str">
        <f t="shared" ref="N38:N67" si="2">IF(ISBLANK(N5),"",VALUE(N5))</f>
        <v/>
      </c>
      <c r="O38" s="187" t="str">
        <f t="shared" ref="O38:O53" si="3">IF(ISBLANK(O5),"",O5)</f>
        <v/>
      </c>
      <c r="P38" s="190" t="str">
        <f t="shared" ref="P38:T47" si="4">IF(ISBLANK(P5),"",VALUE(P5))</f>
        <v/>
      </c>
      <c r="Q38" s="189" t="str">
        <f t="shared" si="4"/>
        <v/>
      </c>
      <c r="R38" s="189" t="str">
        <f t="shared" si="4"/>
        <v/>
      </c>
      <c r="S38" s="191" t="str">
        <f t="shared" si="4"/>
        <v/>
      </c>
      <c r="T38" s="192" t="str">
        <f t="shared" si="4"/>
        <v/>
      </c>
      <c r="U38" s="173" t="str">
        <f t="shared" ref="U38:U67" si="5">IF(S38="","",IF(AND(S38=0,T38 = 0), "",IF(AND(S38&gt;0,T38=0),7.99527,IF(S38/T38&gt;7.99527,7.99527,S38/T38))))</f>
        <v/>
      </c>
      <c r="V38" s="191" t="str">
        <f t="shared" ref="V38:W53" si="6">IF(ISBLANK(V5),"",VALUE(V5))</f>
        <v/>
      </c>
      <c r="W38" s="192" t="str">
        <f t="shared" si="6"/>
        <v/>
      </c>
      <c r="X38" s="173" t="str">
        <f t="shared" ref="X38:X67" si="7">IF(V38="","",IF(AND(V38=0,W38 = 0), "",IF(AND(V38&gt;0,W38=0),7.99527,IF(V38/W38&gt;7.99527,7.99527,V38/W38))))</f>
        <v/>
      </c>
      <c r="Y38" s="191" t="str">
        <f t="shared" ref="Y38:Y54" si="8">IF(AND(ISBLANK(V5),ISBLANK(Y5)),"",IF(ISBLANK(Y5),0,VALUE(Y5)))</f>
        <v/>
      </c>
      <c r="Z38" s="192" t="str">
        <f t="shared" ref="Z38:Z54" si="9">IF(AND(ISBLANK(W5),ISBLANK(Z5)),"",IF(ISBLANK(Z5),0,VALUE(Z5)))</f>
        <v/>
      </c>
      <c r="AA38" s="173" t="str">
        <f t="shared" ref="AA38:AA67" si="10">IF(Y38="","",IF(AND(Y38=0,Z38 = 0), "",IF(AND(Y38&gt;0,Z38=0),7.99527,IF(Y38/Z38&gt;7.99527,7.99527,Y38/Z38))))</f>
        <v/>
      </c>
      <c r="AB38" s="191" t="str">
        <f t="shared" ref="AB38:AC53" si="11">IF(ISBLANK(AB5),"",VALUE(AB5))</f>
        <v/>
      </c>
      <c r="AC38" s="175" t="str">
        <f t="shared" si="11"/>
        <v/>
      </c>
      <c r="AD38" s="173" t="str">
        <f t="shared" ref="AD38:AD67" si="12">IF(AB38="","",IF(AND(AB38=0,AC38 = 0), "",IF(AND(AB38&gt;0,AC38=0),7.99527,IF(AB38/AC38&gt;7.99527,7.99527,AB38/AC38))))</f>
        <v/>
      </c>
      <c r="AE38" s="191" t="str">
        <f t="shared" ref="AE38:AF53" si="13">IF(ISBLANK(AE5),"",VALUE(AE5))</f>
        <v/>
      </c>
      <c r="AF38" s="192" t="str">
        <f t="shared" si="13"/>
        <v/>
      </c>
      <c r="AG38" s="173" t="str">
        <f t="shared" ref="AG38:AG67" si="14">IF(AE38="","",IF(AND(AE38=0,AF38 = 0), "",IF(AND(AE38&gt;0,AF38=0),7.99527,IF(AE38/AF38&gt;7.99527,7.99527,AE38/AF38))))</f>
        <v/>
      </c>
      <c r="AH38" s="191" t="str">
        <f t="shared" ref="AH38:AI53" si="15">IF(ISBLANK(AH5),"",VALUE(AH5))</f>
        <v/>
      </c>
      <c r="AI38" s="192" t="str">
        <f t="shared" si="15"/>
        <v/>
      </c>
      <c r="AJ38" s="173" t="str">
        <f t="shared" ref="AJ38:AJ67" si="16">IF(AH38="","",IF(AND(AH38=0,AI38 = 0), "",IF(AND(AH38&gt;0,AI38=0),7.99527,IF(AH38/AI38&gt;7.99527,7.99527,AH38/AI38))))</f>
        <v/>
      </c>
      <c r="AK38" s="191" t="str">
        <f t="shared" ref="AK38:AK54" si="17">IF(AND(ISBLANK(AH5),ISBLANK(AK5)),"",IF(ISBLANK(AK5),0,VALUE(AK5)))</f>
        <v/>
      </c>
      <c r="AL38" s="192" t="str">
        <f t="shared" ref="AL38:AL54" si="18">IF(AND(ISBLANK(AI5),ISBLANK(AL5)),"",IF(ISBLANK(AL5),0,VALUE(AL5)))</f>
        <v/>
      </c>
      <c r="AM38" s="173" t="str">
        <f>IF(AK38="","",IF(AND(AK38=0,AL38 = 0), "",IF(AND(AK38&gt;0,AL38=0),7.99527,IF(AK38/AL38&gt;7.99527,7.99527,AK38/AL38))))</f>
        <v/>
      </c>
      <c r="AN38" s="191" t="str">
        <f t="shared" ref="AN38:AO53" si="19">IF(ISBLANK(AN5),"",VALUE(AN5))</f>
        <v/>
      </c>
      <c r="AO38" s="192" t="str">
        <f t="shared" si="19"/>
        <v/>
      </c>
      <c r="AP38" s="173" t="str">
        <f t="shared" ref="AP38:AP67" si="20">IF(AN38="","",IF(AND(AN38=0,AO38 = 0), "",IF(AND(AN38&gt;0,AO38=0),7.99527,IF(AN38/AO38&gt;7.99527,7.99527,AN38/AO38))))</f>
        <v/>
      </c>
      <c r="AQ38" s="191" t="str">
        <f>IF(AND(ISBLANK(AN5),ISBLANK(AQ5)),"",IF(ISBLANK(AQ5),0,VALUE(AQ5)))</f>
        <v/>
      </c>
      <c r="AR38" s="192" t="str">
        <f>IF(AND(ISBLANK(AO5),ISBLANK(AR5)),"",IF(ISBLANK(AR5),0,VALUE(AR5)))</f>
        <v/>
      </c>
      <c r="AS38" s="193" t="str">
        <f t="shared" ref="AS38:AS67" si="21">IF(AQ38="","",IF(AND(AQ38=0,AR38 = 0), "",IF(AND(AQ38&gt;0,AR38=0),7.99527,IF(AQ38/AR38&gt;7.99527,7.99527,AQ38/AR38))))</f>
        <v/>
      </c>
    </row>
    <row r="39" spans="1:45" s="194" customFormat="1" ht="31" customHeight="1" x14ac:dyDescent="0.25">
      <c r="A39" s="195" t="str">
        <f t="shared" si="0"/>
        <v/>
      </c>
      <c r="B39" s="172" t="str">
        <f t="shared" si="0"/>
        <v/>
      </c>
      <c r="C39" s="172" t="str">
        <f t="shared" ref="C39:M39" si="22">IF(ISBLANK(C6),"",C6)</f>
        <v/>
      </c>
      <c r="D39" s="172" t="str">
        <f t="shared" si="22"/>
        <v/>
      </c>
      <c r="E39" s="172" t="str">
        <f t="shared" si="22"/>
        <v/>
      </c>
      <c r="F39" s="172" t="str">
        <f t="shared" si="22"/>
        <v/>
      </c>
      <c r="G39" s="172" t="str">
        <f t="shared" si="22"/>
        <v/>
      </c>
      <c r="H39" s="172" t="str">
        <f t="shared" si="22"/>
        <v/>
      </c>
      <c r="I39" s="172" t="str">
        <f t="shared" si="22"/>
        <v/>
      </c>
      <c r="J39" s="172" t="str">
        <f t="shared" si="22"/>
        <v/>
      </c>
      <c r="K39" s="172" t="str">
        <f t="shared" si="22"/>
        <v/>
      </c>
      <c r="L39" s="196" t="str">
        <f t="shared" si="22"/>
        <v/>
      </c>
      <c r="M39" s="197" t="str">
        <f t="shared" si="22"/>
        <v/>
      </c>
      <c r="N39" s="174" t="str">
        <f t="shared" si="2"/>
        <v/>
      </c>
      <c r="O39" s="198" t="str">
        <f t="shared" si="3"/>
        <v/>
      </c>
      <c r="P39" s="174" t="str">
        <f t="shared" si="4"/>
        <v/>
      </c>
      <c r="Q39" s="174" t="str">
        <f t="shared" si="4"/>
        <v/>
      </c>
      <c r="R39" s="174" t="str">
        <f t="shared" si="4"/>
        <v/>
      </c>
      <c r="S39" s="199" t="str">
        <f t="shared" si="4"/>
        <v/>
      </c>
      <c r="T39" s="175" t="str">
        <f t="shared" si="4"/>
        <v/>
      </c>
      <c r="U39" s="173" t="str">
        <f t="shared" si="5"/>
        <v/>
      </c>
      <c r="V39" s="199" t="str">
        <f t="shared" si="6"/>
        <v/>
      </c>
      <c r="W39" s="175" t="str">
        <f t="shared" si="6"/>
        <v/>
      </c>
      <c r="X39" s="173" t="str">
        <f t="shared" si="7"/>
        <v/>
      </c>
      <c r="Y39" s="199" t="str">
        <f t="shared" si="8"/>
        <v/>
      </c>
      <c r="Z39" s="175" t="str">
        <f t="shared" si="9"/>
        <v/>
      </c>
      <c r="AA39" s="173" t="str">
        <f t="shared" si="10"/>
        <v/>
      </c>
      <c r="AB39" s="199" t="str">
        <f t="shared" si="11"/>
        <v/>
      </c>
      <c r="AC39" s="175" t="str">
        <f t="shared" si="11"/>
        <v/>
      </c>
      <c r="AD39" s="173" t="str">
        <f t="shared" si="12"/>
        <v/>
      </c>
      <c r="AE39" s="199" t="str">
        <f t="shared" si="13"/>
        <v/>
      </c>
      <c r="AF39" s="175" t="str">
        <f t="shared" si="13"/>
        <v/>
      </c>
      <c r="AG39" s="173" t="str">
        <f t="shared" si="14"/>
        <v/>
      </c>
      <c r="AH39" s="199" t="str">
        <f t="shared" si="15"/>
        <v/>
      </c>
      <c r="AI39" s="175" t="str">
        <f t="shared" si="15"/>
        <v/>
      </c>
      <c r="AJ39" s="173" t="str">
        <f t="shared" si="16"/>
        <v/>
      </c>
      <c r="AK39" s="199" t="str">
        <f t="shared" si="17"/>
        <v/>
      </c>
      <c r="AL39" s="175" t="str">
        <f t="shared" si="18"/>
        <v/>
      </c>
      <c r="AM39" s="173" t="str">
        <f t="shared" ref="AM39:AM67" si="23">IF(AK39="","",IF(AND(AK39=0,AL39 = 0), "",IF(AND(AK39&gt;0,AL39=0),7.99527,IF(AK39/AL39&gt;7.99527,7.99527,AK39/AL39))))</f>
        <v/>
      </c>
      <c r="AN39" s="199" t="str">
        <f t="shared" si="19"/>
        <v/>
      </c>
      <c r="AO39" s="175" t="str">
        <f t="shared" si="19"/>
        <v/>
      </c>
      <c r="AP39" s="173" t="str">
        <f t="shared" si="20"/>
        <v/>
      </c>
      <c r="AQ39" s="199" t="str">
        <f t="shared" ref="AQ39:AR54" si="24">IF(AND(ISBLANK(AN6),ISBLANK(AQ6)),"",IF(ISBLANK(AQ6),0,VALUE(AQ6)))</f>
        <v/>
      </c>
      <c r="AR39" s="175" t="str">
        <f t="shared" si="24"/>
        <v/>
      </c>
      <c r="AS39" s="200" t="str">
        <f t="shared" si="21"/>
        <v/>
      </c>
    </row>
    <row r="40" spans="1:45" s="194" customFormat="1" ht="31" customHeight="1" x14ac:dyDescent="0.25">
      <c r="A40" s="195" t="str">
        <f t="shared" si="0"/>
        <v/>
      </c>
      <c r="B40" s="172" t="str">
        <f t="shared" si="0"/>
        <v/>
      </c>
      <c r="C40" s="172" t="str">
        <f t="shared" ref="C40:M40" si="25">IF(ISBLANK(C7),"",C7)</f>
        <v/>
      </c>
      <c r="D40" s="172" t="str">
        <f t="shared" si="25"/>
        <v/>
      </c>
      <c r="E40" s="172" t="str">
        <f t="shared" si="25"/>
        <v/>
      </c>
      <c r="F40" s="172" t="str">
        <f t="shared" si="25"/>
        <v/>
      </c>
      <c r="G40" s="172" t="str">
        <f t="shared" si="25"/>
        <v/>
      </c>
      <c r="H40" s="172" t="str">
        <f t="shared" si="25"/>
        <v/>
      </c>
      <c r="I40" s="172" t="str">
        <f t="shared" si="25"/>
        <v/>
      </c>
      <c r="J40" s="172" t="str">
        <f t="shared" si="25"/>
        <v/>
      </c>
      <c r="K40" s="172" t="str">
        <f t="shared" si="25"/>
        <v/>
      </c>
      <c r="L40" s="172" t="str">
        <f t="shared" si="25"/>
        <v/>
      </c>
      <c r="M40" s="201" t="str">
        <f t="shared" si="25"/>
        <v/>
      </c>
      <c r="N40" s="174" t="str">
        <f t="shared" si="2"/>
        <v/>
      </c>
      <c r="O40" s="172" t="str">
        <f t="shared" si="3"/>
        <v/>
      </c>
      <c r="P40" s="174" t="str">
        <f t="shared" si="4"/>
        <v/>
      </c>
      <c r="Q40" s="174" t="str">
        <f t="shared" si="4"/>
        <v/>
      </c>
      <c r="R40" s="174" t="str">
        <f t="shared" si="4"/>
        <v/>
      </c>
      <c r="S40" s="199" t="str">
        <f t="shared" si="4"/>
        <v/>
      </c>
      <c r="T40" s="175" t="str">
        <f t="shared" si="4"/>
        <v/>
      </c>
      <c r="U40" s="173" t="str">
        <f t="shared" si="5"/>
        <v/>
      </c>
      <c r="V40" s="199" t="str">
        <f t="shared" si="6"/>
        <v/>
      </c>
      <c r="W40" s="175" t="str">
        <f t="shared" si="6"/>
        <v/>
      </c>
      <c r="X40" s="173" t="str">
        <f t="shared" si="7"/>
        <v/>
      </c>
      <c r="Y40" s="199" t="str">
        <f t="shared" si="8"/>
        <v/>
      </c>
      <c r="Z40" s="175" t="str">
        <f t="shared" si="9"/>
        <v/>
      </c>
      <c r="AA40" s="173" t="str">
        <f t="shared" si="10"/>
        <v/>
      </c>
      <c r="AB40" s="199" t="str">
        <f t="shared" si="11"/>
        <v/>
      </c>
      <c r="AC40" s="175" t="str">
        <f t="shared" si="11"/>
        <v/>
      </c>
      <c r="AD40" s="173" t="str">
        <f t="shared" si="12"/>
        <v/>
      </c>
      <c r="AE40" s="199" t="str">
        <f t="shared" si="13"/>
        <v/>
      </c>
      <c r="AF40" s="175" t="str">
        <f t="shared" si="13"/>
        <v/>
      </c>
      <c r="AG40" s="173" t="str">
        <f t="shared" si="14"/>
        <v/>
      </c>
      <c r="AH40" s="199" t="str">
        <f t="shared" si="15"/>
        <v/>
      </c>
      <c r="AI40" s="175" t="str">
        <f t="shared" si="15"/>
        <v/>
      </c>
      <c r="AJ40" s="173" t="str">
        <f t="shared" si="16"/>
        <v/>
      </c>
      <c r="AK40" s="199" t="str">
        <f t="shared" si="17"/>
        <v/>
      </c>
      <c r="AL40" s="175" t="str">
        <f t="shared" si="18"/>
        <v/>
      </c>
      <c r="AM40" s="173" t="str">
        <f t="shared" si="23"/>
        <v/>
      </c>
      <c r="AN40" s="199" t="str">
        <f t="shared" si="19"/>
        <v/>
      </c>
      <c r="AO40" s="175" t="str">
        <f t="shared" si="19"/>
        <v/>
      </c>
      <c r="AP40" s="173" t="str">
        <f t="shared" si="20"/>
        <v/>
      </c>
      <c r="AQ40" s="199" t="str">
        <f t="shared" si="24"/>
        <v/>
      </c>
      <c r="AR40" s="175" t="str">
        <f t="shared" si="24"/>
        <v/>
      </c>
      <c r="AS40" s="200" t="str">
        <f t="shared" si="21"/>
        <v/>
      </c>
    </row>
    <row r="41" spans="1:45" s="194" customFormat="1" ht="31" customHeight="1" x14ac:dyDescent="0.25">
      <c r="A41" s="195" t="str">
        <f t="shared" si="0"/>
        <v/>
      </c>
      <c r="B41" s="172" t="str">
        <f t="shared" si="0"/>
        <v/>
      </c>
      <c r="C41" s="172" t="str">
        <f t="shared" ref="C41:M41" si="26">IF(ISBLANK(C8),"",C8)</f>
        <v/>
      </c>
      <c r="D41" s="172" t="str">
        <f t="shared" si="26"/>
        <v/>
      </c>
      <c r="E41" s="172" t="str">
        <f t="shared" si="26"/>
        <v/>
      </c>
      <c r="F41" s="172" t="str">
        <f t="shared" si="26"/>
        <v/>
      </c>
      <c r="G41" s="172" t="str">
        <f t="shared" si="26"/>
        <v/>
      </c>
      <c r="H41" s="172" t="str">
        <f t="shared" si="26"/>
        <v/>
      </c>
      <c r="I41" s="172" t="str">
        <f t="shared" si="26"/>
        <v/>
      </c>
      <c r="J41" s="172" t="str">
        <f t="shared" si="26"/>
        <v/>
      </c>
      <c r="K41" s="172" t="str">
        <f t="shared" si="26"/>
        <v/>
      </c>
      <c r="L41" s="172" t="str">
        <f t="shared" si="26"/>
        <v/>
      </c>
      <c r="M41" s="201" t="str">
        <f t="shared" si="26"/>
        <v/>
      </c>
      <c r="N41" s="174" t="str">
        <f t="shared" si="2"/>
        <v/>
      </c>
      <c r="O41" s="172" t="str">
        <f t="shared" si="3"/>
        <v/>
      </c>
      <c r="P41" s="174" t="str">
        <f t="shared" si="4"/>
        <v/>
      </c>
      <c r="Q41" s="174" t="str">
        <f t="shared" si="4"/>
        <v/>
      </c>
      <c r="R41" s="174" t="str">
        <f t="shared" si="4"/>
        <v/>
      </c>
      <c r="S41" s="199" t="str">
        <f t="shared" si="4"/>
        <v/>
      </c>
      <c r="T41" s="175" t="str">
        <f t="shared" si="4"/>
        <v/>
      </c>
      <c r="U41" s="173" t="str">
        <f t="shared" si="5"/>
        <v/>
      </c>
      <c r="V41" s="199" t="str">
        <f t="shared" si="6"/>
        <v/>
      </c>
      <c r="W41" s="175" t="str">
        <f t="shared" si="6"/>
        <v/>
      </c>
      <c r="X41" s="173" t="str">
        <f t="shared" si="7"/>
        <v/>
      </c>
      <c r="Y41" s="199" t="str">
        <f t="shared" si="8"/>
        <v/>
      </c>
      <c r="Z41" s="175" t="str">
        <f t="shared" si="9"/>
        <v/>
      </c>
      <c r="AA41" s="173" t="str">
        <f t="shared" si="10"/>
        <v/>
      </c>
      <c r="AB41" s="199" t="str">
        <f t="shared" si="11"/>
        <v/>
      </c>
      <c r="AC41" s="175" t="str">
        <f t="shared" si="11"/>
        <v/>
      </c>
      <c r="AD41" s="173" t="str">
        <f t="shared" si="12"/>
        <v/>
      </c>
      <c r="AE41" s="199" t="str">
        <f t="shared" si="13"/>
        <v/>
      </c>
      <c r="AF41" s="175" t="str">
        <f t="shared" si="13"/>
        <v/>
      </c>
      <c r="AG41" s="173" t="str">
        <f t="shared" si="14"/>
        <v/>
      </c>
      <c r="AH41" s="199" t="str">
        <f t="shared" si="15"/>
        <v/>
      </c>
      <c r="AI41" s="175" t="str">
        <f t="shared" si="15"/>
        <v/>
      </c>
      <c r="AJ41" s="173" t="str">
        <f t="shared" si="16"/>
        <v/>
      </c>
      <c r="AK41" s="199" t="str">
        <f t="shared" si="17"/>
        <v/>
      </c>
      <c r="AL41" s="175" t="str">
        <f t="shared" si="18"/>
        <v/>
      </c>
      <c r="AM41" s="173" t="str">
        <f t="shared" si="23"/>
        <v/>
      </c>
      <c r="AN41" s="199" t="str">
        <f t="shared" si="19"/>
        <v/>
      </c>
      <c r="AO41" s="175" t="str">
        <f t="shared" si="19"/>
        <v/>
      </c>
      <c r="AP41" s="173" t="str">
        <f t="shared" si="20"/>
        <v/>
      </c>
      <c r="AQ41" s="199" t="str">
        <f t="shared" si="24"/>
        <v/>
      </c>
      <c r="AR41" s="175" t="str">
        <f t="shared" si="24"/>
        <v/>
      </c>
      <c r="AS41" s="200" t="str">
        <f t="shared" si="21"/>
        <v/>
      </c>
    </row>
    <row r="42" spans="1:45" s="194" customFormat="1" ht="31" customHeight="1" x14ac:dyDescent="0.25">
      <c r="A42" s="195" t="str">
        <f t="shared" si="0"/>
        <v/>
      </c>
      <c r="B42" s="172" t="str">
        <f t="shared" si="0"/>
        <v/>
      </c>
      <c r="C42" s="172" t="str">
        <f t="shared" ref="C42:M42" si="27">IF(ISBLANK(C9),"",C9)</f>
        <v/>
      </c>
      <c r="D42" s="172" t="str">
        <f t="shared" si="27"/>
        <v/>
      </c>
      <c r="E42" s="172" t="str">
        <f t="shared" si="27"/>
        <v/>
      </c>
      <c r="F42" s="172" t="str">
        <f t="shared" si="27"/>
        <v/>
      </c>
      <c r="G42" s="172" t="str">
        <f t="shared" si="27"/>
        <v/>
      </c>
      <c r="H42" s="172" t="str">
        <f t="shared" si="27"/>
        <v/>
      </c>
      <c r="I42" s="172" t="str">
        <f t="shared" si="27"/>
        <v/>
      </c>
      <c r="J42" s="172" t="str">
        <f t="shared" si="27"/>
        <v/>
      </c>
      <c r="K42" s="172" t="str">
        <f t="shared" si="27"/>
        <v/>
      </c>
      <c r="L42" s="172" t="str">
        <f t="shared" si="27"/>
        <v/>
      </c>
      <c r="M42" s="201" t="str">
        <f t="shared" si="27"/>
        <v/>
      </c>
      <c r="N42" s="174" t="str">
        <f t="shared" si="2"/>
        <v/>
      </c>
      <c r="O42" s="172" t="str">
        <f t="shared" si="3"/>
        <v/>
      </c>
      <c r="P42" s="174" t="str">
        <f t="shared" si="4"/>
        <v/>
      </c>
      <c r="Q42" s="174" t="str">
        <f t="shared" si="4"/>
        <v/>
      </c>
      <c r="R42" s="174" t="str">
        <f t="shared" si="4"/>
        <v/>
      </c>
      <c r="S42" s="199" t="str">
        <f t="shared" si="4"/>
        <v/>
      </c>
      <c r="T42" s="175" t="str">
        <f t="shared" si="4"/>
        <v/>
      </c>
      <c r="U42" s="173" t="str">
        <f t="shared" si="5"/>
        <v/>
      </c>
      <c r="V42" s="199" t="str">
        <f t="shared" si="6"/>
        <v/>
      </c>
      <c r="W42" s="175" t="str">
        <f t="shared" si="6"/>
        <v/>
      </c>
      <c r="X42" s="173" t="str">
        <f t="shared" si="7"/>
        <v/>
      </c>
      <c r="Y42" s="199" t="str">
        <f t="shared" si="8"/>
        <v/>
      </c>
      <c r="Z42" s="175" t="str">
        <f t="shared" si="9"/>
        <v/>
      </c>
      <c r="AA42" s="173" t="str">
        <f t="shared" si="10"/>
        <v/>
      </c>
      <c r="AB42" s="199" t="str">
        <f t="shared" si="11"/>
        <v/>
      </c>
      <c r="AC42" s="175" t="str">
        <f t="shared" si="11"/>
        <v/>
      </c>
      <c r="AD42" s="173" t="str">
        <f t="shared" si="12"/>
        <v/>
      </c>
      <c r="AE42" s="199" t="str">
        <f t="shared" si="13"/>
        <v/>
      </c>
      <c r="AF42" s="175" t="str">
        <f t="shared" si="13"/>
        <v/>
      </c>
      <c r="AG42" s="173" t="str">
        <f t="shared" si="14"/>
        <v/>
      </c>
      <c r="AH42" s="199" t="str">
        <f t="shared" si="15"/>
        <v/>
      </c>
      <c r="AI42" s="175" t="str">
        <f t="shared" si="15"/>
        <v/>
      </c>
      <c r="AJ42" s="173" t="str">
        <f t="shared" si="16"/>
        <v/>
      </c>
      <c r="AK42" s="199" t="str">
        <f t="shared" si="17"/>
        <v/>
      </c>
      <c r="AL42" s="175" t="str">
        <f t="shared" si="18"/>
        <v/>
      </c>
      <c r="AM42" s="173" t="str">
        <f t="shared" si="23"/>
        <v/>
      </c>
      <c r="AN42" s="199" t="str">
        <f t="shared" si="19"/>
        <v/>
      </c>
      <c r="AO42" s="175" t="str">
        <f t="shared" si="19"/>
        <v/>
      </c>
      <c r="AP42" s="173" t="str">
        <f t="shared" si="20"/>
        <v/>
      </c>
      <c r="AQ42" s="199" t="str">
        <f t="shared" si="24"/>
        <v/>
      </c>
      <c r="AR42" s="175" t="str">
        <f t="shared" si="24"/>
        <v/>
      </c>
      <c r="AS42" s="200" t="str">
        <f t="shared" si="21"/>
        <v/>
      </c>
    </row>
    <row r="43" spans="1:45" s="194" customFormat="1" ht="31" customHeight="1" x14ac:dyDescent="0.25">
      <c r="A43" s="195" t="str">
        <f t="shared" si="0"/>
        <v/>
      </c>
      <c r="B43" s="172" t="str">
        <f t="shared" si="0"/>
        <v/>
      </c>
      <c r="C43" s="172" t="str">
        <f t="shared" ref="C43:M43" si="28">IF(ISBLANK(C10),"",C10)</f>
        <v/>
      </c>
      <c r="D43" s="172" t="str">
        <f t="shared" si="28"/>
        <v/>
      </c>
      <c r="E43" s="172" t="str">
        <f t="shared" si="28"/>
        <v/>
      </c>
      <c r="F43" s="172" t="str">
        <f t="shared" si="28"/>
        <v/>
      </c>
      <c r="G43" s="172" t="str">
        <f t="shared" si="28"/>
        <v/>
      </c>
      <c r="H43" s="172" t="str">
        <f t="shared" si="28"/>
        <v/>
      </c>
      <c r="I43" s="172" t="str">
        <f t="shared" si="28"/>
        <v/>
      </c>
      <c r="J43" s="172" t="str">
        <f t="shared" si="28"/>
        <v/>
      </c>
      <c r="K43" s="172" t="str">
        <f t="shared" si="28"/>
        <v/>
      </c>
      <c r="L43" s="172" t="str">
        <f t="shared" si="28"/>
        <v/>
      </c>
      <c r="M43" s="201" t="str">
        <f t="shared" si="28"/>
        <v/>
      </c>
      <c r="N43" s="174" t="str">
        <f t="shared" si="2"/>
        <v/>
      </c>
      <c r="O43" s="172" t="str">
        <f t="shared" si="3"/>
        <v/>
      </c>
      <c r="P43" s="174" t="str">
        <f t="shared" si="4"/>
        <v/>
      </c>
      <c r="Q43" s="174" t="str">
        <f t="shared" si="4"/>
        <v/>
      </c>
      <c r="R43" s="174" t="str">
        <f t="shared" si="4"/>
        <v/>
      </c>
      <c r="S43" s="199" t="str">
        <f t="shared" si="4"/>
        <v/>
      </c>
      <c r="T43" s="175" t="str">
        <f t="shared" si="4"/>
        <v/>
      </c>
      <c r="U43" s="173" t="str">
        <f t="shared" si="5"/>
        <v/>
      </c>
      <c r="V43" s="199" t="str">
        <f t="shared" si="6"/>
        <v/>
      </c>
      <c r="W43" s="175" t="str">
        <f t="shared" si="6"/>
        <v/>
      </c>
      <c r="X43" s="173" t="str">
        <f t="shared" si="7"/>
        <v/>
      </c>
      <c r="Y43" s="199" t="str">
        <f t="shared" si="8"/>
        <v/>
      </c>
      <c r="Z43" s="175" t="str">
        <f t="shared" si="9"/>
        <v/>
      </c>
      <c r="AA43" s="173" t="str">
        <f t="shared" si="10"/>
        <v/>
      </c>
      <c r="AB43" s="199" t="str">
        <f t="shared" si="11"/>
        <v/>
      </c>
      <c r="AC43" s="175" t="str">
        <f t="shared" si="11"/>
        <v/>
      </c>
      <c r="AD43" s="173" t="str">
        <f t="shared" si="12"/>
        <v/>
      </c>
      <c r="AE43" s="199" t="str">
        <f t="shared" si="13"/>
        <v/>
      </c>
      <c r="AF43" s="175" t="str">
        <f t="shared" si="13"/>
        <v/>
      </c>
      <c r="AG43" s="173" t="str">
        <f t="shared" si="14"/>
        <v/>
      </c>
      <c r="AH43" s="199" t="str">
        <f t="shared" si="15"/>
        <v/>
      </c>
      <c r="AI43" s="175" t="str">
        <f t="shared" si="15"/>
        <v/>
      </c>
      <c r="AJ43" s="173" t="str">
        <f t="shared" si="16"/>
        <v/>
      </c>
      <c r="AK43" s="199" t="str">
        <f t="shared" si="17"/>
        <v/>
      </c>
      <c r="AL43" s="175" t="str">
        <f t="shared" si="18"/>
        <v/>
      </c>
      <c r="AM43" s="173" t="str">
        <f t="shared" si="23"/>
        <v/>
      </c>
      <c r="AN43" s="199" t="str">
        <f t="shared" si="19"/>
        <v/>
      </c>
      <c r="AO43" s="175" t="str">
        <f t="shared" si="19"/>
        <v/>
      </c>
      <c r="AP43" s="173" t="str">
        <f t="shared" si="20"/>
        <v/>
      </c>
      <c r="AQ43" s="199" t="str">
        <f t="shared" si="24"/>
        <v/>
      </c>
      <c r="AR43" s="175" t="str">
        <f t="shared" si="24"/>
        <v/>
      </c>
      <c r="AS43" s="200" t="str">
        <f t="shared" si="21"/>
        <v/>
      </c>
    </row>
    <row r="44" spans="1:45" s="194" customFormat="1" ht="31" customHeight="1" x14ac:dyDescent="0.25">
      <c r="A44" s="195" t="str">
        <f t="shared" si="0"/>
        <v/>
      </c>
      <c r="B44" s="172" t="str">
        <f t="shared" si="0"/>
        <v/>
      </c>
      <c r="C44" s="172" t="str">
        <f t="shared" ref="C44:M44" si="29">IF(ISBLANK(C11),"",C11)</f>
        <v/>
      </c>
      <c r="D44" s="172" t="str">
        <f t="shared" si="29"/>
        <v/>
      </c>
      <c r="E44" s="172" t="str">
        <f t="shared" si="29"/>
        <v/>
      </c>
      <c r="F44" s="172" t="str">
        <f t="shared" si="29"/>
        <v/>
      </c>
      <c r="G44" s="172" t="str">
        <f t="shared" si="29"/>
        <v/>
      </c>
      <c r="H44" s="172" t="str">
        <f t="shared" si="29"/>
        <v/>
      </c>
      <c r="I44" s="172" t="str">
        <f t="shared" si="29"/>
        <v/>
      </c>
      <c r="J44" s="172" t="str">
        <f t="shared" si="29"/>
        <v/>
      </c>
      <c r="K44" s="172" t="str">
        <f t="shared" si="29"/>
        <v/>
      </c>
      <c r="L44" s="172" t="str">
        <f t="shared" si="29"/>
        <v/>
      </c>
      <c r="M44" s="201" t="str">
        <f t="shared" si="29"/>
        <v/>
      </c>
      <c r="N44" s="174" t="str">
        <f t="shared" si="2"/>
        <v/>
      </c>
      <c r="O44" s="172" t="str">
        <f t="shared" si="3"/>
        <v/>
      </c>
      <c r="P44" s="174" t="str">
        <f t="shared" si="4"/>
        <v/>
      </c>
      <c r="Q44" s="174" t="str">
        <f t="shared" si="4"/>
        <v/>
      </c>
      <c r="R44" s="174" t="str">
        <f t="shared" si="4"/>
        <v/>
      </c>
      <c r="S44" s="199" t="str">
        <f t="shared" si="4"/>
        <v/>
      </c>
      <c r="T44" s="175" t="str">
        <f t="shared" si="4"/>
        <v/>
      </c>
      <c r="U44" s="173" t="str">
        <f t="shared" si="5"/>
        <v/>
      </c>
      <c r="V44" s="199" t="str">
        <f t="shared" si="6"/>
        <v/>
      </c>
      <c r="W44" s="175" t="str">
        <f t="shared" si="6"/>
        <v/>
      </c>
      <c r="X44" s="173" t="str">
        <f t="shared" si="7"/>
        <v/>
      </c>
      <c r="Y44" s="199" t="str">
        <f t="shared" si="8"/>
        <v/>
      </c>
      <c r="Z44" s="175" t="str">
        <f t="shared" si="9"/>
        <v/>
      </c>
      <c r="AA44" s="173" t="str">
        <f t="shared" si="10"/>
        <v/>
      </c>
      <c r="AB44" s="199" t="str">
        <f t="shared" si="11"/>
        <v/>
      </c>
      <c r="AC44" s="175" t="str">
        <f t="shared" si="11"/>
        <v/>
      </c>
      <c r="AD44" s="173" t="str">
        <f t="shared" si="12"/>
        <v/>
      </c>
      <c r="AE44" s="199" t="str">
        <f t="shared" si="13"/>
        <v/>
      </c>
      <c r="AF44" s="175" t="str">
        <f t="shared" si="13"/>
        <v/>
      </c>
      <c r="AG44" s="173" t="str">
        <f t="shared" si="14"/>
        <v/>
      </c>
      <c r="AH44" s="199" t="str">
        <f t="shared" si="15"/>
        <v/>
      </c>
      <c r="AI44" s="175" t="str">
        <f t="shared" si="15"/>
        <v/>
      </c>
      <c r="AJ44" s="173" t="str">
        <f t="shared" si="16"/>
        <v/>
      </c>
      <c r="AK44" s="199" t="str">
        <f t="shared" si="17"/>
        <v/>
      </c>
      <c r="AL44" s="175" t="str">
        <f t="shared" si="18"/>
        <v/>
      </c>
      <c r="AM44" s="173" t="str">
        <f t="shared" si="23"/>
        <v/>
      </c>
      <c r="AN44" s="199" t="str">
        <f t="shared" si="19"/>
        <v/>
      </c>
      <c r="AO44" s="175" t="str">
        <f t="shared" si="19"/>
        <v/>
      </c>
      <c r="AP44" s="173" t="str">
        <f t="shared" si="20"/>
        <v/>
      </c>
      <c r="AQ44" s="199" t="str">
        <f t="shared" si="24"/>
        <v/>
      </c>
      <c r="AR44" s="175" t="str">
        <f t="shared" si="24"/>
        <v/>
      </c>
      <c r="AS44" s="200" t="str">
        <f t="shared" si="21"/>
        <v/>
      </c>
    </row>
    <row r="45" spans="1:45" s="194" customFormat="1" ht="31" customHeight="1" x14ac:dyDescent="0.25">
      <c r="A45" s="195" t="str">
        <f t="shared" si="0"/>
        <v/>
      </c>
      <c r="B45" s="172" t="str">
        <f t="shared" si="0"/>
        <v/>
      </c>
      <c r="C45" s="172" t="str">
        <f t="shared" ref="C45:M45" si="30">IF(ISBLANK(C12),"",C12)</f>
        <v/>
      </c>
      <c r="D45" s="172" t="str">
        <f t="shared" si="30"/>
        <v/>
      </c>
      <c r="E45" s="172" t="str">
        <f t="shared" si="30"/>
        <v/>
      </c>
      <c r="F45" s="172" t="str">
        <f t="shared" si="30"/>
        <v/>
      </c>
      <c r="G45" s="172" t="str">
        <f t="shared" si="30"/>
        <v/>
      </c>
      <c r="H45" s="172" t="str">
        <f t="shared" si="30"/>
        <v/>
      </c>
      <c r="I45" s="172" t="str">
        <f t="shared" si="30"/>
        <v/>
      </c>
      <c r="J45" s="172" t="str">
        <f t="shared" si="30"/>
        <v/>
      </c>
      <c r="K45" s="172" t="str">
        <f t="shared" si="30"/>
        <v/>
      </c>
      <c r="L45" s="172" t="str">
        <f t="shared" si="30"/>
        <v/>
      </c>
      <c r="M45" s="201" t="str">
        <f t="shared" si="30"/>
        <v/>
      </c>
      <c r="N45" s="174" t="str">
        <f t="shared" si="2"/>
        <v/>
      </c>
      <c r="O45" s="172" t="str">
        <f t="shared" si="3"/>
        <v/>
      </c>
      <c r="P45" s="174" t="str">
        <f t="shared" si="4"/>
        <v/>
      </c>
      <c r="Q45" s="174" t="str">
        <f t="shared" si="4"/>
        <v/>
      </c>
      <c r="R45" s="174" t="str">
        <f t="shared" si="4"/>
        <v/>
      </c>
      <c r="S45" s="199" t="str">
        <f t="shared" si="4"/>
        <v/>
      </c>
      <c r="T45" s="175" t="str">
        <f t="shared" si="4"/>
        <v/>
      </c>
      <c r="U45" s="173" t="str">
        <f t="shared" si="5"/>
        <v/>
      </c>
      <c r="V45" s="199" t="str">
        <f t="shared" si="6"/>
        <v/>
      </c>
      <c r="W45" s="175" t="str">
        <f t="shared" si="6"/>
        <v/>
      </c>
      <c r="X45" s="173" t="str">
        <f t="shared" si="7"/>
        <v/>
      </c>
      <c r="Y45" s="199" t="str">
        <f t="shared" si="8"/>
        <v/>
      </c>
      <c r="Z45" s="175" t="str">
        <f t="shared" si="9"/>
        <v/>
      </c>
      <c r="AA45" s="173" t="str">
        <f t="shared" si="10"/>
        <v/>
      </c>
      <c r="AB45" s="199" t="str">
        <f t="shared" si="11"/>
        <v/>
      </c>
      <c r="AC45" s="175" t="str">
        <f t="shared" si="11"/>
        <v/>
      </c>
      <c r="AD45" s="173" t="str">
        <f t="shared" si="12"/>
        <v/>
      </c>
      <c r="AE45" s="199" t="str">
        <f t="shared" si="13"/>
        <v/>
      </c>
      <c r="AF45" s="175" t="str">
        <f t="shared" si="13"/>
        <v/>
      </c>
      <c r="AG45" s="173" t="str">
        <f t="shared" si="14"/>
        <v/>
      </c>
      <c r="AH45" s="199" t="str">
        <f t="shared" si="15"/>
        <v/>
      </c>
      <c r="AI45" s="175" t="str">
        <f t="shared" si="15"/>
        <v/>
      </c>
      <c r="AJ45" s="173" t="str">
        <f t="shared" si="16"/>
        <v/>
      </c>
      <c r="AK45" s="199" t="str">
        <f t="shared" si="17"/>
        <v/>
      </c>
      <c r="AL45" s="175" t="str">
        <f t="shared" si="18"/>
        <v/>
      </c>
      <c r="AM45" s="173" t="str">
        <f t="shared" si="23"/>
        <v/>
      </c>
      <c r="AN45" s="199" t="str">
        <f t="shared" si="19"/>
        <v/>
      </c>
      <c r="AO45" s="175" t="str">
        <f t="shared" si="19"/>
        <v/>
      </c>
      <c r="AP45" s="173" t="str">
        <f t="shared" si="20"/>
        <v/>
      </c>
      <c r="AQ45" s="199" t="str">
        <f t="shared" si="24"/>
        <v/>
      </c>
      <c r="AR45" s="175" t="str">
        <f t="shared" si="24"/>
        <v/>
      </c>
      <c r="AS45" s="200" t="str">
        <f t="shared" si="21"/>
        <v/>
      </c>
    </row>
    <row r="46" spans="1:45" s="194" customFormat="1" ht="31" customHeight="1" x14ac:dyDescent="0.25">
      <c r="A46" s="195" t="str">
        <f t="shared" si="0"/>
        <v/>
      </c>
      <c r="B46" s="172" t="str">
        <f t="shared" si="0"/>
        <v/>
      </c>
      <c r="C46" s="172" t="str">
        <f t="shared" ref="C46:M46" si="31">IF(ISBLANK(C13),"",C13)</f>
        <v/>
      </c>
      <c r="D46" s="172" t="str">
        <f t="shared" si="31"/>
        <v/>
      </c>
      <c r="E46" s="172" t="str">
        <f t="shared" si="31"/>
        <v/>
      </c>
      <c r="F46" s="172" t="str">
        <f t="shared" si="31"/>
        <v/>
      </c>
      <c r="G46" s="172" t="str">
        <f t="shared" si="31"/>
        <v/>
      </c>
      <c r="H46" s="172" t="str">
        <f t="shared" si="31"/>
        <v/>
      </c>
      <c r="I46" s="172" t="str">
        <f t="shared" si="31"/>
        <v/>
      </c>
      <c r="J46" s="172" t="str">
        <f t="shared" si="31"/>
        <v/>
      </c>
      <c r="K46" s="172" t="str">
        <f t="shared" si="31"/>
        <v/>
      </c>
      <c r="L46" s="172" t="str">
        <f t="shared" si="31"/>
        <v/>
      </c>
      <c r="M46" s="201" t="str">
        <f t="shared" si="31"/>
        <v/>
      </c>
      <c r="N46" s="174" t="str">
        <f t="shared" si="2"/>
        <v/>
      </c>
      <c r="O46" s="172" t="str">
        <f t="shared" si="3"/>
        <v/>
      </c>
      <c r="P46" s="174" t="str">
        <f t="shared" si="4"/>
        <v/>
      </c>
      <c r="Q46" s="174" t="str">
        <f t="shared" si="4"/>
        <v/>
      </c>
      <c r="R46" s="174" t="str">
        <f t="shared" si="4"/>
        <v/>
      </c>
      <c r="S46" s="199" t="str">
        <f t="shared" si="4"/>
        <v/>
      </c>
      <c r="T46" s="175" t="str">
        <f t="shared" si="4"/>
        <v/>
      </c>
      <c r="U46" s="173" t="str">
        <f t="shared" si="5"/>
        <v/>
      </c>
      <c r="V46" s="199" t="str">
        <f t="shared" si="6"/>
        <v/>
      </c>
      <c r="W46" s="175" t="str">
        <f t="shared" si="6"/>
        <v/>
      </c>
      <c r="X46" s="173" t="str">
        <f t="shared" si="7"/>
        <v/>
      </c>
      <c r="Y46" s="199" t="str">
        <f t="shared" si="8"/>
        <v/>
      </c>
      <c r="Z46" s="175" t="str">
        <f t="shared" si="9"/>
        <v/>
      </c>
      <c r="AA46" s="173" t="str">
        <f t="shared" si="10"/>
        <v/>
      </c>
      <c r="AB46" s="199" t="str">
        <f t="shared" si="11"/>
        <v/>
      </c>
      <c r="AC46" s="175" t="str">
        <f t="shared" si="11"/>
        <v/>
      </c>
      <c r="AD46" s="173" t="str">
        <f t="shared" si="12"/>
        <v/>
      </c>
      <c r="AE46" s="199" t="str">
        <f t="shared" si="13"/>
        <v/>
      </c>
      <c r="AF46" s="175" t="str">
        <f t="shared" si="13"/>
        <v/>
      </c>
      <c r="AG46" s="173" t="str">
        <f t="shared" si="14"/>
        <v/>
      </c>
      <c r="AH46" s="199" t="str">
        <f t="shared" si="15"/>
        <v/>
      </c>
      <c r="AI46" s="175" t="str">
        <f t="shared" si="15"/>
        <v/>
      </c>
      <c r="AJ46" s="173" t="str">
        <f t="shared" si="16"/>
        <v/>
      </c>
      <c r="AK46" s="199" t="str">
        <f t="shared" si="17"/>
        <v/>
      </c>
      <c r="AL46" s="175" t="str">
        <f t="shared" si="18"/>
        <v/>
      </c>
      <c r="AM46" s="173" t="str">
        <f t="shared" si="23"/>
        <v/>
      </c>
      <c r="AN46" s="199" t="str">
        <f t="shared" si="19"/>
        <v/>
      </c>
      <c r="AO46" s="175" t="str">
        <f t="shared" si="19"/>
        <v/>
      </c>
      <c r="AP46" s="173" t="str">
        <f t="shared" si="20"/>
        <v/>
      </c>
      <c r="AQ46" s="199" t="str">
        <f t="shared" si="24"/>
        <v/>
      </c>
      <c r="AR46" s="175" t="str">
        <f t="shared" si="24"/>
        <v/>
      </c>
      <c r="AS46" s="200" t="str">
        <f t="shared" si="21"/>
        <v/>
      </c>
    </row>
    <row r="47" spans="1:45" s="194" customFormat="1" ht="31" customHeight="1" x14ac:dyDescent="0.25">
      <c r="A47" s="195" t="str">
        <f t="shared" si="0"/>
        <v/>
      </c>
      <c r="B47" s="172" t="str">
        <f t="shared" si="0"/>
        <v/>
      </c>
      <c r="C47" s="172" t="str">
        <f t="shared" ref="C47:M47" si="32">IF(ISBLANK(C14),"",C14)</f>
        <v/>
      </c>
      <c r="D47" s="172" t="str">
        <f t="shared" si="32"/>
        <v/>
      </c>
      <c r="E47" s="172" t="str">
        <f t="shared" si="32"/>
        <v/>
      </c>
      <c r="F47" s="172" t="str">
        <f t="shared" si="32"/>
        <v/>
      </c>
      <c r="G47" s="172" t="str">
        <f t="shared" si="32"/>
        <v/>
      </c>
      <c r="H47" s="172" t="str">
        <f t="shared" si="32"/>
        <v/>
      </c>
      <c r="I47" s="172" t="str">
        <f t="shared" si="32"/>
        <v/>
      </c>
      <c r="J47" s="172" t="str">
        <f t="shared" si="32"/>
        <v/>
      </c>
      <c r="K47" s="172" t="str">
        <f t="shared" si="32"/>
        <v/>
      </c>
      <c r="L47" s="172" t="str">
        <f t="shared" si="32"/>
        <v/>
      </c>
      <c r="M47" s="201" t="str">
        <f t="shared" si="32"/>
        <v/>
      </c>
      <c r="N47" s="174" t="str">
        <f t="shared" si="2"/>
        <v/>
      </c>
      <c r="O47" s="172" t="str">
        <f t="shared" si="3"/>
        <v/>
      </c>
      <c r="P47" s="174" t="str">
        <f t="shared" si="4"/>
        <v/>
      </c>
      <c r="Q47" s="174" t="str">
        <f t="shared" si="4"/>
        <v/>
      </c>
      <c r="R47" s="174" t="str">
        <f t="shared" si="4"/>
        <v/>
      </c>
      <c r="S47" s="199" t="str">
        <f t="shared" si="4"/>
        <v/>
      </c>
      <c r="T47" s="175" t="str">
        <f t="shared" si="4"/>
        <v/>
      </c>
      <c r="U47" s="173" t="str">
        <f t="shared" si="5"/>
        <v/>
      </c>
      <c r="V47" s="199" t="str">
        <f t="shared" si="6"/>
        <v/>
      </c>
      <c r="W47" s="175" t="str">
        <f t="shared" si="6"/>
        <v/>
      </c>
      <c r="X47" s="173" t="str">
        <f t="shared" si="7"/>
        <v/>
      </c>
      <c r="Y47" s="199" t="str">
        <f t="shared" si="8"/>
        <v/>
      </c>
      <c r="Z47" s="175" t="str">
        <f t="shared" si="9"/>
        <v/>
      </c>
      <c r="AA47" s="173" t="str">
        <f t="shared" si="10"/>
        <v/>
      </c>
      <c r="AB47" s="199" t="str">
        <f t="shared" si="11"/>
        <v/>
      </c>
      <c r="AC47" s="175" t="str">
        <f t="shared" si="11"/>
        <v/>
      </c>
      <c r="AD47" s="173" t="str">
        <f t="shared" si="12"/>
        <v/>
      </c>
      <c r="AE47" s="199" t="str">
        <f t="shared" si="13"/>
        <v/>
      </c>
      <c r="AF47" s="175" t="str">
        <f t="shared" si="13"/>
        <v/>
      </c>
      <c r="AG47" s="173" t="str">
        <f t="shared" si="14"/>
        <v/>
      </c>
      <c r="AH47" s="199" t="str">
        <f t="shared" si="15"/>
        <v/>
      </c>
      <c r="AI47" s="175" t="str">
        <f t="shared" si="15"/>
        <v/>
      </c>
      <c r="AJ47" s="173" t="str">
        <f t="shared" si="16"/>
        <v/>
      </c>
      <c r="AK47" s="199" t="str">
        <f t="shared" si="17"/>
        <v/>
      </c>
      <c r="AL47" s="175" t="str">
        <f t="shared" si="18"/>
        <v/>
      </c>
      <c r="AM47" s="173" t="str">
        <f t="shared" si="23"/>
        <v/>
      </c>
      <c r="AN47" s="199" t="str">
        <f t="shared" si="19"/>
        <v/>
      </c>
      <c r="AO47" s="175" t="str">
        <f t="shared" si="19"/>
        <v/>
      </c>
      <c r="AP47" s="173" t="str">
        <f t="shared" si="20"/>
        <v/>
      </c>
      <c r="AQ47" s="199" t="str">
        <f t="shared" si="24"/>
        <v/>
      </c>
      <c r="AR47" s="175" t="str">
        <f t="shared" si="24"/>
        <v/>
      </c>
      <c r="AS47" s="200" t="str">
        <f t="shared" si="21"/>
        <v/>
      </c>
    </row>
    <row r="48" spans="1:45" s="194" customFormat="1" ht="31" customHeight="1" x14ac:dyDescent="0.25">
      <c r="A48" s="195" t="str">
        <f t="shared" si="0"/>
        <v/>
      </c>
      <c r="B48" s="172" t="str">
        <f t="shared" si="0"/>
        <v/>
      </c>
      <c r="C48" s="172" t="str">
        <f t="shared" ref="C48:M48" si="33">IF(ISBLANK(C15),"",C15)</f>
        <v/>
      </c>
      <c r="D48" s="172" t="str">
        <f t="shared" si="33"/>
        <v/>
      </c>
      <c r="E48" s="172" t="str">
        <f t="shared" si="33"/>
        <v/>
      </c>
      <c r="F48" s="172" t="str">
        <f t="shared" si="33"/>
        <v/>
      </c>
      <c r="G48" s="172" t="str">
        <f t="shared" si="33"/>
        <v/>
      </c>
      <c r="H48" s="172" t="str">
        <f t="shared" si="33"/>
        <v/>
      </c>
      <c r="I48" s="172" t="str">
        <f t="shared" si="33"/>
        <v/>
      </c>
      <c r="J48" s="172" t="str">
        <f t="shared" si="33"/>
        <v/>
      </c>
      <c r="K48" s="172" t="str">
        <f t="shared" si="33"/>
        <v/>
      </c>
      <c r="L48" s="172" t="str">
        <f t="shared" si="33"/>
        <v/>
      </c>
      <c r="M48" s="201" t="str">
        <f t="shared" si="33"/>
        <v/>
      </c>
      <c r="N48" s="174" t="str">
        <f t="shared" si="2"/>
        <v/>
      </c>
      <c r="O48" s="172" t="str">
        <f t="shared" si="3"/>
        <v/>
      </c>
      <c r="P48" s="174" t="str">
        <f t="shared" ref="P48:T53" si="34">IF(ISBLANK(P15),"",VALUE(P15))</f>
        <v/>
      </c>
      <c r="Q48" s="174" t="str">
        <f t="shared" si="34"/>
        <v/>
      </c>
      <c r="R48" s="174" t="str">
        <f t="shared" si="34"/>
        <v/>
      </c>
      <c r="S48" s="199" t="str">
        <f t="shared" si="34"/>
        <v/>
      </c>
      <c r="T48" s="175" t="str">
        <f t="shared" si="34"/>
        <v/>
      </c>
      <c r="U48" s="173" t="str">
        <f t="shared" si="5"/>
        <v/>
      </c>
      <c r="V48" s="199" t="str">
        <f t="shared" si="6"/>
        <v/>
      </c>
      <c r="W48" s="175" t="str">
        <f t="shared" si="6"/>
        <v/>
      </c>
      <c r="X48" s="173" t="str">
        <f t="shared" si="7"/>
        <v/>
      </c>
      <c r="Y48" s="199" t="str">
        <f t="shared" si="8"/>
        <v/>
      </c>
      <c r="Z48" s="175" t="str">
        <f t="shared" si="9"/>
        <v/>
      </c>
      <c r="AA48" s="173" t="str">
        <f t="shared" si="10"/>
        <v/>
      </c>
      <c r="AB48" s="199" t="str">
        <f t="shared" si="11"/>
        <v/>
      </c>
      <c r="AC48" s="175" t="str">
        <f t="shared" si="11"/>
        <v/>
      </c>
      <c r="AD48" s="173" t="str">
        <f t="shared" si="12"/>
        <v/>
      </c>
      <c r="AE48" s="199" t="str">
        <f t="shared" si="13"/>
        <v/>
      </c>
      <c r="AF48" s="175" t="str">
        <f t="shared" si="13"/>
        <v/>
      </c>
      <c r="AG48" s="173" t="str">
        <f t="shared" si="14"/>
        <v/>
      </c>
      <c r="AH48" s="199" t="str">
        <f t="shared" si="15"/>
        <v/>
      </c>
      <c r="AI48" s="175" t="str">
        <f t="shared" si="15"/>
        <v/>
      </c>
      <c r="AJ48" s="173" t="str">
        <f t="shared" si="16"/>
        <v/>
      </c>
      <c r="AK48" s="199" t="str">
        <f t="shared" si="17"/>
        <v/>
      </c>
      <c r="AL48" s="175" t="str">
        <f t="shared" si="18"/>
        <v/>
      </c>
      <c r="AM48" s="173" t="str">
        <f t="shared" si="23"/>
        <v/>
      </c>
      <c r="AN48" s="199" t="str">
        <f t="shared" si="19"/>
        <v/>
      </c>
      <c r="AO48" s="175" t="str">
        <f t="shared" si="19"/>
        <v/>
      </c>
      <c r="AP48" s="173" t="str">
        <f t="shared" si="20"/>
        <v/>
      </c>
      <c r="AQ48" s="199" t="str">
        <f t="shared" si="24"/>
        <v/>
      </c>
      <c r="AR48" s="175" t="str">
        <f t="shared" si="24"/>
        <v/>
      </c>
      <c r="AS48" s="200" t="str">
        <f t="shared" si="21"/>
        <v/>
      </c>
    </row>
    <row r="49" spans="1:45" s="194" customFormat="1" ht="31" customHeight="1" x14ac:dyDescent="0.25">
      <c r="A49" s="195" t="str">
        <f t="shared" si="0"/>
        <v/>
      </c>
      <c r="B49" s="172" t="str">
        <f t="shared" si="0"/>
        <v/>
      </c>
      <c r="C49" s="172" t="str">
        <f t="shared" ref="C49:M49" si="35">IF(ISBLANK(C16),"",C16)</f>
        <v/>
      </c>
      <c r="D49" s="172" t="str">
        <f t="shared" si="35"/>
        <v/>
      </c>
      <c r="E49" s="172" t="str">
        <f t="shared" si="35"/>
        <v/>
      </c>
      <c r="F49" s="172" t="str">
        <f t="shared" si="35"/>
        <v/>
      </c>
      <c r="G49" s="172" t="str">
        <f t="shared" si="35"/>
        <v/>
      </c>
      <c r="H49" s="172" t="str">
        <f t="shared" si="35"/>
        <v/>
      </c>
      <c r="I49" s="172" t="str">
        <f t="shared" si="35"/>
        <v/>
      </c>
      <c r="J49" s="172" t="str">
        <f t="shared" si="35"/>
        <v/>
      </c>
      <c r="K49" s="172" t="str">
        <f t="shared" si="35"/>
        <v/>
      </c>
      <c r="L49" s="172" t="str">
        <f t="shared" si="35"/>
        <v/>
      </c>
      <c r="M49" s="201" t="str">
        <f t="shared" si="35"/>
        <v/>
      </c>
      <c r="N49" s="174" t="str">
        <f t="shared" si="2"/>
        <v/>
      </c>
      <c r="O49" s="172" t="str">
        <f t="shared" si="3"/>
        <v/>
      </c>
      <c r="P49" s="174" t="str">
        <f t="shared" si="34"/>
        <v/>
      </c>
      <c r="Q49" s="174" t="str">
        <f t="shared" si="34"/>
        <v/>
      </c>
      <c r="R49" s="174" t="str">
        <f t="shared" si="34"/>
        <v/>
      </c>
      <c r="S49" s="199" t="str">
        <f t="shared" si="34"/>
        <v/>
      </c>
      <c r="T49" s="175" t="str">
        <f t="shared" si="34"/>
        <v/>
      </c>
      <c r="U49" s="173" t="str">
        <f t="shared" si="5"/>
        <v/>
      </c>
      <c r="V49" s="199" t="str">
        <f t="shared" si="6"/>
        <v/>
      </c>
      <c r="W49" s="175" t="str">
        <f t="shared" si="6"/>
        <v/>
      </c>
      <c r="X49" s="173" t="str">
        <f t="shared" si="7"/>
        <v/>
      </c>
      <c r="Y49" s="199" t="str">
        <f t="shared" si="8"/>
        <v/>
      </c>
      <c r="Z49" s="175" t="str">
        <f t="shared" si="9"/>
        <v/>
      </c>
      <c r="AA49" s="173" t="str">
        <f t="shared" si="10"/>
        <v/>
      </c>
      <c r="AB49" s="199" t="str">
        <f t="shared" si="11"/>
        <v/>
      </c>
      <c r="AC49" s="175" t="str">
        <f t="shared" si="11"/>
        <v/>
      </c>
      <c r="AD49" s="173" t="str">
        <f t="shared" si="12"/>
        <v/>
      </c>
      <c r="AE49" s="199" t="str">
        <f t="shared" si="13"/>
        <v/>
      </c>
      <c r="AF49" s="175" t="str">
        <f t="shared" si="13"/>
        <v/>
      </c>
      <c r="AG49" s="173" t="str">
        <f t="shared" si="14"/>
        <v/>
      </c>
      <c r="AH49" s="199" t="str">
        <f t="shared" si="15"/>
        <v/>
      </c>
      <c r="AI49" s="175" t="str">
        <f t="shared" si="15"/>
        <v/>
      </c>
      <c r="AJ49" s="173" t="str">
        <f t="shared" si="16"/>
        <v/>
      </c>
      <c r="AK49" s="199" t="str">
        <f t="shared" si="17"/>
        <v/>
      </c>
      <c r="AL49" s="175" t="str">
        <f t="shared" si="18"/>
        <v/>
      </c>
      <c r="AM49" s="173" t="str">
        <f t="shared" si="23"/>
        <v/>
      </c>
      <c r="AN49" s="199" t="str">
        <f t="shared" si="19"/>
        <v/>
      </c>
      <c r="AO49" s="175" t="str">
        <f t="shared" si="19"/>
        <v/>
      </c>
      <c r="AP49" s="173" t="str">
        <f t="shared" si="20"/>
        <v/>
      </c>
      <c r="AQ49" s="199" t="str">
        <f t="shared" si="24"/>
        <v/>
      </c>
      <c r="AR49" s="175" t="str">
        <f t="shared" si="24"/>
        <v/>
      </c>
      <c r="AS49" s="200" t="str">
        <f t="shared" si="21"/>
        <v/>
      </c>
    </row>
    <row r="50" spans="1:45" s="194" customFormat="1" ht="31" customHeight="1" x14ac:dyDescent="0.25">
      <c r="A50" s="195" t="str">
        <f t="shared" si="0"/>
        <v/>
      </c>
      <c r="B50" s="172" t="str">
        <f t="shared" si="0"/>
        <v/>
      </c>
      <c r="C50" s="172" t="str">
        <f t="shared" ref="C50:M50" si="36">IF(ISBLANK(C17),"",C17)</f>
        <v/>
      </c>
      <c r="D50" s="172" t="str">
        <f t="shared" si="36"/>
        <v/>
      </c>
      <c r="E50" s="172" t="str">
        <f t="shared" si="36"/>
        <v/>
      </c>
      <c r="F50" s="172" t="str">
        <f t="shared" si="36"/>
        <v/>
      </c>
      <c r="G50" s="172" t="str">
        <f t="shared" si="36"/>
        <v/>
      </c>
      <c r="H50" s="172" t="str">
        <f t="shared" si="36"/>
        <v/>
      </c>
      <c r="I50" s="172" t="str">
        <f t="shared" si="36"/>
        <v/>
      </c>
      <c r="J50" s="172" t="str">
        <f t="shared" si="36"/>
        <v/>
      </c>
      <c r="K50" s="172" t="str">
        <f t="shared" si="36"/>
        <v/>
      </c>
      <c r="L50" s="172" t="str">
        <f t="shared" si="36"/>
        <v/>
      </c>
      <c r="M50" s="201" t="str">
        <f t="shared" si="36"/>
        <v/>
      </c>
      <c r="N50" s="174" t="str">
        <f t="shared" si="2"/>
        <v/>
      </c>
      <c r="O50" s="172" t="str">
        <f t="shared" si="3"/>
        <v/>
      </c>
      <c r="P50" s="174" t="str">
        <f t="shared" si="34"/>
        <v/>
      </c>
      <c r="Q50" s="174" t="str">
        <f t="shared" si="34"/>
        <v/>
      </c>
      <c r="R50" s="174" t="str">
        <f t="shared" si="34"/>
        <v/>
      </c>
      <c r="S50" s="199" t="str">
        <f t="shared" si="34"/>
        <v/>
      </c>
      <c r="T50" s="175" t="str">
        <f t="shared" si="34"/>
        <v/>
      </c>
      <c r="U50" s="173" t="str">
        <f t="shared" si="5"/>
        <v/>
      </c>
      <c r="V50" s="199" t="str">
        <f t="shared" si="6"/>
        <v/>
      </c>
      <c r="W50" s="175" t="str">
        <f t="shared" si="6"/>
        <v/>
      </c>
      <c r="X50" s="173" t="str">
        <f t="shared" si="7"/>
        <v/>
      </c>
      <c r="Y50" s="199" t="str">
        <f t="shared" si="8"/>
        <v/>
      </c>
      <c r="Z50" s="175" t="str">
        <f t="shared" si="9"/>
        <v/>
      </c>
      <c r="AA50" s="173" t="str">
        <f t="shared" si="10"/>
        <v/>
      </c>
      <c r="AB50" s="199" t="str">
        <f t="shared" si="11"/>
        <v/>
      </c>
      <c r="AC50" s="175" t="str">
        <f t="shared" si="11"/>
        <v/>
      </c>
      <c r="AD50" s="173" t="str">
        <f t="shared" si="12"/>
        <v/>
      </c>
      <c r="AE50" s="199" t="str">
        <f t="shared" si="13"/>
        <v/>
      </c>
      <c r="AF50" s="175" t="str">
        <f t="shared" si="13"/>
        <v/>
      </c>
      <c r="AG50" s="173" t="str">
        <f t="shared" si="14"/>
        <v/>
      </c>
      <c r="AH50" s="199" t="str">
        <f t="shared" si="15"/>
        <v/>
      </c>
      <c r="AI50" s="175" t="str">
        <f t="shared" si="15"/>
        <v/>
      </c>
      <c r="AJ50" s="173" t="str">
        <f t="shared" si="16"/>
        <v/>
      </c>
      <c r="AK50" s="199" t="str">
        <f t="shared" si="17"/>
        <v/>
      </c>
      <c r="AL50" s="175" t="str">
        <f t="shared" si="18"/>
        <v/>
      </c>
      <c r="AM50" s="173" t="str">
        <f t="shared" si="23"/>
        <v/>
      </c>
      <c r="AN50" s="199" t="str">
        <f t="shared" si="19"/>
        <v/>
      </c>
      <c r="AO50" s="175" t="str">
        <f t="shared" si="19"/>
        <v/>
      </c>
      <c r="AP50" s="173" t="str">
        <f t="shared" si="20"/>
        <v/>
      </c>
      <c r="AQ50" s="199" t="str">
        <f t="shared" si="24"/>
        <v/>
      </c>
      <c r="AR50" s="175" t="str">
        <f t="shared" si="24"/>
        <v/>
      </c>
      <c r="AS50" s="200" t="str">
        <f t="shared" si="21"/>
        <v/>
      </c>
    </row>
    <row r="51" spans="1:45" s="194" customFormat="1" ht="31" customHeight="1" x14ac:dyDescent="0.25">
      <c r="A51" s="195" t="str">
        <f t="shared" si="0"/>
        <v/>
      </c>
      <c r="B51" s="172" t="str">
        <f t="shared" si="0"/>
        <v/>
      </c>
      <c r="C51" s="172" t="str">
        <f t="shared" ref="C51:M51" si="37">IF(ISBLANK(C18),"",C18)</f>
        <v/>
      </c>
      <c r="D51" s="172" t="str">
        <f t="shared" si="37"/>
        <v/>
      </c>
      <c r="E51" s="172" t="str">
        <f t="shared" si="37"/>
        <v/>
      </c>
      <c r="F51" s="172" t="str">
        <f t="shared" si="37"/>
        <v/>
      </c>
      <c r="G51" s="172" t="str">
        <f t="shared" si="37"/>
        <v/>
      </c>
      <c r="H51" s="172" t="str">
        <f t="shared" si="37"/>
        <v/>
      </c>
      <c r="I51" s="172" t="str">
        <f t="shared" si="37"/>
        <v/>
      </c>
      <c r="J51" s="172" t="str">
        <f t="shared" si="37"/>
        <v/>
      </c>
      <c r="K51" s="172" t="str">
        <f t="shared" si="37"/>
        <v/>
      </c>
      <c r="L51" s="172" t="str">
        <f t="shared" si="37"/>
        <v/>
      </c>
      <c r="M51" s="201" t="str">
        <f t="shared" si="37"/>
        <v/>
      </c>
      <c r="N51" s="174" t="str">
        <f t="shared" si="2"/>
        <v/>
      </c>
      <c r="O51" s="172" t="str">
        <f t="shared" si="3"/>
        <v/>
      </c>
      <c r="P51" s="174" t="str">
        <f t="shared" si="34"/>
        <v/>
      </c>
      <c r="Q51" s="174" t="str">
        <f t="shared" si="34"/>
        <v/>
      </c>
      <c r="R51" s="174" t="str">
        <f t="shared" si="34"/>
        <v/>
      </c>
      <c r="S51" s="199" t="str">
        <f t="shared" si="34"/>
        <v/>
      </c>
      <c r="T51" s="175" t="str">
        <f t="shared" si="34"/>
        <v/>
      </c>
      <c r="U51" s="173" t="str">
        <f t="shared" si="5"/>
        <v/>
      </c>
      <c r="V51" s="199" t="str">
        <f t="shared" si="6"/>
        <v/>
      </c>
      <c r="W51" s="175" t="str">
        <f t="shared" si="6"/>
        <v/>
      </c>
      <c r="X51" s="173" t="str">
        <f t="shared" si="7"/>
        <v/>
      </c>
      <c r="Y51" s="199" t="str">
        <f t="shared" si="8"/>
        <v/>
      </c>
      <c r="Z51" s="175" t="str">
        <f t="shared" si="9"/>
        <v/>
      </c>
      <c r="AA51" s="173" t="str">
        <f t="shared" si="10"/>
        <v/>
      </c>
      <c r="AB51" s="199" t="str">
        <f t="shared" si="11"/>
        <v/>
      </c>
      <c r="AC51" s="175" t="str">
        <f t="shared" si="11"/>
        <v/>
      </c>
      <c r="AD51" s="173" t="str">
        <f t="shared" si="12"/>
        <v/>
      </c>
      <c r="AE51" s="199" t="str">
        <f t="shared" si="13"/>
        <v/>
      </c>
      <c r="AF51" s="175" t="str">
        <f t="shared" si="13"/>
        <v/>
      </c>
      <c r="AG51" s="173" t="str">
        <f t="shared" si="14"/>
        <v/>
      </c>
      <c r="AH51" s="199" t="str">
        <f t="shared" si="15"/>
        <v/>
      </c>
      <c r="AI51" s="175" t="str">
        <f t="shared" si="15"/>
        <v/>
      </c>
      <c r="AJ51" s="173" t="str">
        <f t="shared" si="16"/>
        <v/>
      </c>
      <c r="AK51" s="199" t="str">
        <f t="shared" si="17"/>
        <v/>
      </c>
      <c r="AL51" s="175" t="str">
        <f t="shared" si="18"/>
        <v/>
      </c>
      <c r="AM51" s="173" t="str">
        <f t="shared" si="23"/>
        <v/>
      </c>
      <c r="AN51" s="199" t="str">
        <f t="shared" si="19"/>
        <v/>
      </c>
      <c r="AO51" s="175" t="str">
        <f t="shared" si="19"/>
        <v/>
      </c>
      <c r="AP51" s="173" t="str">
        <f t="shared" si="20"/>
        <v/>
      </c>
      <c r="AQ51" s="199" t="str">
        <f t="shared" si="24"/>
        <v/>
      </c>
      <c r="AR51" s="175" t="str">
        <f t="shared" si="24"/>
        <v/>
      </c>
      <c r="AS51" s="200" t="str">
        <f t="shared" si="21"/>
        <v/>
      </c>
    </row>
    <row r="52" spans="1:45" s="194" customFormat="1" ht="31" customHeight="1" x14ac:dyDescent="0.25">
      <c r="A52" s="195" t="str">
        <f t="shared" si="0"/>
        <v/>
      </c>
      <c r="B52" s="172" t="str">
        <f t="shared" si="0"/>
        <v/>
      </c>
      <c r="C52" s="172" t="str">
        <f t="shared" ref="C52:M52" si="38">IF(ISBLANK(C19),"",C19)</f>
        <v/>
      </c>
      <c r="D52" s="172" t="str">
        <f t="shared" si="38"/>
        <v/>
      </c>
      <c r="E52" s="172" t="str">
        <f t="shared" si="38"/>
        <v/>
      </c>
      <c r="F52" s="172" t="str">
        <f t="shared" si="38"/>
        <v/>
      </c>
      <c r="G52" s="172" t="str">
        <f t="shared" si="38"/>
        <v/>
      </c>
      <c r="H52" s="172" t="str">
        <f t="shared" si="38"/>
        <v/>
      </c>
      <c r="I52" s="172" t="str">
        <f t="shared" si="38"/>
        <v/>
      </c>
      <c r="J52" s="172" t="str">
        <f t="shared" si="38"/>
        <v/>
      </c>
      <c r="K52" s="172" t="str">
        <f t="shared" si="38"/>
        <v/>
      </c>
      <c r="L52" s="172" t="str">
        <f t="shared" si="38"/>
        <v/>
      </c>
      <c r="M52" s="201" t="str">
        <f t="shared" si="38"/>
        <v/>
      </c>
      <c r="N52" s="174" t="str">
        <f t="shared" si="2"/>
        <v/>
      </c>
      <c r="O52" s="172" t="str">
        <f t="shared" si="3"/>
        <v/>
      </c>
      <c r="P52" s="174" t="str">
        <f t="shared" si="34"/>
        <v/>
      </c>
      <c r="Q52" s="174" t="str">
        <f t="shared" si="34"/>
        <v/>
      </c>
      <c r="R52" s="174" t="str">
        <f t="shared" si="34"/>
        <v/>
      </c>
      <c r="S52" s="199" t="str">
        <f t="shared" si="34"/>
        <v/>
      </c>
      <c r="T52" s="175" t="str">
        <f t="shared" si="34"/>
        <v/>
      </c>
      <c r="U52" s="173" t="str">
        <f t="shared" si="5"/>
        <v/>
      </c>
      <c r="V52" s="199" t="str">
        <f t="shared" si="6"/>
        <v/>
      </c>
      <c r="W52" s="175" t="str">
        <f t="shared" si="6"/>
        <v/>
      </c>
      <c r="X52" s="173" t="str">
        <f t="shared" si="7"/>
        <v/>
      </c>
      <c r="Y52" s="199" t="str">
        <f t="shared" si="8"/>
        <v/>
      </c>
      <c r="Z52" s="175" t="str">
        <f t="shared" si="9"/>
        <v/>
      </c>
      <c r="AA52" s="173" t="str">
        <f t="shared" si="10"/>
        <v/>
      </c>
      <c r="AB52" s="199" t="str">
        <f t="shared" si="11"/>
        <v/>
      </c>
      <c r="AC52" s="175" t="str">
        <f t="shared" si="11"/>
        <v/>
      </c>
      <c r="AD52" s="173" t="str">
        <f t="shared" si="12"/>
        <v/>
      </c>
      <c r="AE52" s="199" t="str">
        <f t="shared" si="13"/>
        <v/>
      </c>
      <c r="AF52" s="175" t="str">
        <f t="shared" si="13"/>
        <v/>
      </c>
      <c r="AG52" s="173" t="str">
        <f t="shared" si="14"/>
        <v/>
      </c>
      <c r="AH52" s="199" t="str">
        <f t="shared" si="15"/>
        <v/>
      </c>
      <c r="AI52" s="175" t="str">
        <f t="shared" si="15"/>
        <v/>
      </c>
      <c r="AJ52" s="173" t="str">
        <f t="shared" si="16"/>
        <v/>
      </c>
      <c r="AK52" s="199" t="str">
        <f t="shared" si="17"/>
        <v/>
      </c>
      <c r="AL52" s="175" t="str">
        <f t="shared" si="18"/>
        <v/>
      </c>
      <c r="AM52" s="173" t="str">
        <f t="shared" si="23"/>
        <v/>
      </c>
      <c r="AN52" s="199" t="str">
        <f t="shared" si="19"/>
        <v/>
      </c>
      <c r="AO52" s="175" t="str">
        <f t="shared" si="19"/>
        <v/>
      </c>
      <c r="AP52" s="173" t="str">
        <f t="shared" si="20"/>
        <v/>
      </c>
      <c r="AQ52" s="199" t="str">
        <f t="shared" si="24"/>
        <v/>
      </c>
      <c r="AR52" s="175" t="str">
        <f t="shared" si="24"/>
        <v/>
      </c>
      <c r="AS52" s="200" t="str">
        <f t="shared" si="21"/>
        <v/>
      </c>
    </row>
    <row r="53" spans="1:45" s="194" customFormat="1" ht="31" customHeight="1" x14ac:dyDescent="0.25">
      <c r="A53" s="195" t="str">
        <f t="shared" si="0"/>
        <v/>
      </c>
      <c r="B53" s="172" t="str">
        <f t="shared" si="0"/>
        <v/>
      </c>
      <c r="C53" s="172" t="str">
        <f t="shared" ref="C53:M53" si="39">IF(ISBLANK(C20),"",C20)</f>
        <v/>
      </c>
      <c r="D53" s="172" t="str">
        <f t="shared" si="39"/>
        <v/>
      </c>
      <c r="E53" s="172" t="str">
        <f t="shared" si="39"/>
        <v/>
      </c>
      <c r="F53" s="172" t="str">
        <f t="shared" si="39"/>
        <v/>
      </c>
      <c r="G53" s="172" t="str">
        <f t="shared" si="39"/>
        <v/>
      </c>
      <c r="H53" s="172" t="str">
        <f t="shared" si="39"/>
        <v/>
      </c>
      <c r="I53" s="172" t="str">
        <f t="shared" si="39"/>
        <v/>
      </c>
      <c r="J53" s="172" t="str">
        <f t="shared" si="39"/>
        <v/>
      </c>
      <c r="K53" s="172" t="str">
        <f t="shared" si="39"/>
        <v/>
      </c>
      <c r="L53" s="172" t="str">
        <f t="shared" si="39"/>
        <v/>
      </c>
      <c r="M53" s="201" t="str">
        <f t="shared" si="39"/>
        <v/>
      </c>
      <c r="N53" s="174" t="str">
        <f t="shared" si="2"/>
        <v/>
      </c>
      <c r="O53" s="172" t="str">
        <f t="shared" si="3"/>
        <v/>
      </c>
      <c r="P53" s="174" t="str">
        <f t="shared" si="34"/>
        <v/>
      </c>
      <c r="Q53" s="174" t="str">
        <f t="shared" si="34"/>
        <v/>
      </c>
      <c r="R53" s="174" t="str">
        <f t="shared" si="34"/>
        <v/>
      </c>
      <c r="S53" s="199" t="str">
        <f t="shared" si="34"/>
        <v/>
      </c>
      <c r="T53" s="175" t="str">
        <f t="shared" si="34"/>
        <v/>
      </c>
      <c r="U53" s="173" t="str">
        <f t="shared" si="5"/>
        <v/>
      </c>
      <c r="V53" s="199" t="str">
        <f t="shared" si="6"/>
        <v/>
      </c>
      <c r="W53" s="175" t="str">
        <f t="shared" si="6"/>
        <v/>
      </c>
      <c r="X53" s="173" t="str">
        <f t="shared" si="7"/>
        <v/>
      </c>
      <c r="Y53" s="199" t="str">
        <f t="shared" si="8"/>
        <v/>
      </c>
      <c r="Z53" s="175" t="str">
        <f t="shared" si="9"/>
        <v/>
      </c>
      <c r="AA53" s="173" t="str">
        <f t="shared" si="10"/>
        <v/>
      </c>
      <c r="AB53" s="199" t="str">
        <f t="shared" si="11"/>
        <v/>
      </c>
      <c r="AC53" s="175" t="str">
        <f t="shared" si="11"/>
        <v/>
      </c>
      <c r="AD53" s="173" t="str">
        <f t="shared" si="12"/>
        <v/>
      </c>
      <c r="AE53" s="199" t="str">
        <f t="shared" si="13"/>
        <v/>
      </c>
      <c r="AF53" s="175" t="str">
        <f t="shared" si="13"/>
        <v/>
      </c>
      <c r="AG53" s="173" t="str">
        <f t="shared" si="14"/>
        <v/>
      </c>
      <c r="AH53" s="199" t="str">
        <f t="shared" si="15"/>
        <v/>
      </c>
      <c r="AI53" s="175" t="str">
        <f t="shared" si="15"/>
        <v/>
      </c>
      <c r="AJ53" s="173" t="str">
        <f t="shared" si="16"/>
        <v/>
      </c>
      <c r="AK53" s="199" t="str">
        <f t="shared" si="17"/>
        <v/>
      </c>
      <c r="AL53" s="175" t="str">
        <f t="shared" si="18"/>
        <v/>
      </c>
      <c r="AM53" s="173" t="str">
        <f t="shared" si="23"/>
        <v/>
      </c>
      <c r="AN53" s="199" t="str">
        <f t="shared" si="19"/>
        <v/>
      </c>
      <c r="AO53" s="175" t="str">
        <f t="shared" si="19"/>
        <v/>
      </c>
      <c r="AP53" s="173" t="str">
        <f t="shared" si="20"/>
        <v/>
      </c>
      <c r="AQ53" s="199" t="str">
        <f t="shared" si="24"/>
        <v/>
      </c>
      <c r="AR53" s="175" t="str">
        <f t="shared" si="24"/>
        <v/>
      </c>
      <c r="AS53" s="200" t="str">
        <f t="shared" si="21"/>
        <v/>
      </c>
    </row>
    <row r="54" spans="1:45" s="194" customFormat="1" ht="31" customHeight="1" x14ac:dyDescent="0.25">
      <c r="A54" s="195" t="str">
        <f t="shared" si="0"/>
        <v/>
      </c>
      <c r="B54" s="172" t="str">
        <f t="shared" si="0"/>
        <v/>
      </c>
      <c r="C54" s="172" t="str">
        <f t="shared" ref="C54:O67" si="40">IF(ISBLANK(C21),"",C21)</f>
        <v/>
      </c>
      <c r="D54" s="172" t="str">
        <f t="shared" si="40"/>
        <v/>
      </c>
      <c r="E54" s="172" t="str">
        <f t="shared" si="40"/>
        <v/>
      </c>
      <c r="F54" s="172" t="str">
        <f t="shared" si="40"/>
        <v/>
      </c>
      <c r="G54" s="172" t="str">
        <f t="shared" si="40"/>
        <v/>
      </c>
      <c r="H54" s="172" t="str">
        <f t="shared" si="40"/>
        <v/>
      </c>
      <c r="I54" s="172" t="str">
        <f t="shared" si="40"/>
        <v/>
      </c>
      <c r="J54" s="172" t="str">
        <f t="shared" si="40"/>
        <v/>
      </c>
      <c r="K54" s="172" t="str">
        <f t="shared" si="40"/>
        <v/>
      </c>
      <c r="L54" s="172" t="str">
        <f t="shared" si="40"/>
        <v/>
      </c>
      <c r="M54" s="201" t="str">
        <f t="shared" si="40"/>
        <v/>
      </c>
      <c r="N54" s="174" t="str">
        <f t="shared" si="2"/>
        <v/>
      </c>
      <c r="O54" s="172" t="str">
        <f t="shared" si="40"/>
        <v/>
      </c>
      <c r="P54" s="174" t="str">
        <f t="shared" ref="P54:T66" si="41">IF(ISBLANK(P21),"",VALUE(P21))</f>
        <v/>
      </c>
      <c r="Q54" s="174" t="str">
        <f t="shared" si="41"/>
        <v/>
      </c>
      <c r="R54" s="174" t="str">
        <f t="shared" si="41"/>
        <v/>
      </c>
      <c r="S54" s="199" t="str">
        <f t="shared" si="41"/>
        <v/>
      </c>
      <c r="T54" s="175" t="str">
        <f t="shared" si="41"/>
        <v/>
      </c>
      <c r="U54" s="173" t="str">
        <f t="shared" si="5"/>
        <v/>
      </c>
      <c r="V54" s="199" t="str">
        <f t="shared" ref="V54:W67" si="42">IF(ISBLANK(V21),"",VALUE(V21))</f>
        <v/>
      </c>
      <c r="W54" s="175" t="str">
        <f t="shared" si="42"/>
        <v/>
      </c>
      <c r="X54" s="173" t="str">
        <f t="shared" si="7"/>
        <v/>
      </c>
      <c r="Y54" s="199" t="str">
        <f t="shared" si="8"/>
        <v/>
      </c>
      <c r="Z54" s="175" t="str">
        <f t="shared" si="9"/>
        <v/>
      </c>
      <c r="AA54" s="173" t="str">
        <f t="shared" si="10"/>
        <v/>
      </c>
      <c r="AB54" s="199" t="str">
        <f t="shared" ref="AB54:AC67" si="43">IF(ISBLANK(AB21),"",VALUE(AB21))</f>
        <v/>
      </c>
      <c r="AC54" s="175" t="str">
        <f t="shared" si="43"/>
        <v/>
      </c>
      <c r="AD54" s="173" t="str">
        <f t="shared" si="12"/>
        <v/>
      </c>
      <c r="AE54" s="199" t="str">
        <f t="shared" ref="AE54:AF67" si="44">IF(ISBLANK(AE21),"",VALUE(AE21))</f>
        <v/>
      </c>
      <c r="AF54" s="175" t="str">
        <f t="shared" si="44"/>
        <v/>
      </c>
      <c r="AG54" s="173" t="str">
        <f t="shared" si="14"/>
        <v/>
      </c>
      <c r="AH54" s="199" t="str">
        <f t="shared" ref="AH54:AI67" si="45">IF(ISBLANK(AH21),"",VALUE(AH21))</f>
        <v/>
      </c>
      <c r="AI54" s="175" t="str">
        <f t="shared" si="45"/>
        <v/>
      </c>
      <c r="AJ54" s="173" t="str">
        <f t="shared" si="16"/>
        <v/>
      </c>
      <c r="AK54" s="199" t="str">
        <f t="shared" si="17"/>
        <v/>
      </c>
      <c r="AL54" s="175" t="str">
        <f t="shared" si="18"/>
        <v/>
      </c>
      <c r="AM54" s="173" t="str">
        <f t="shared" si="23"/>
        <v/>
      </c>
      <c r="AN54" s="199" t="str">
        <f t="shared" ref="AN54:AO67" si="46">IF(ISBLANK(AN21),"",VALUE(AN21))</f>
        <v/>
      </c>
      <c r="AO54" s="175" t="str">
        <f t="shared" si="46"/>
        <v/>
      </c>
      <c r="AP54" s="173" t="str">
        <f t="shared" si="20"/>
        <v/>
      </c>
      <c r="AQ54" s="199" t="str">
        <f t="shared" si="24"/>
        <v/>
      </c>
      <c r="AR54" s="175" t="str">
        <f t="shared" si="24"/>
        <v/>
      </c>
      <c r="AS54" s="200" t="str">
        <f t="shared" si="21"/>
        <v/>
      </c>
    </row>
    <row r="55" spans="1:45" s="194" customFormat="1" ht="31" customHeight="1" x14ac:dyDescent="0.25">
      <c r="A55" s="195" t="str">
        <f t="shared" si="0"/>
        <v/>
      </c>
      <c r="B55" s="172" t="str">
        <f t="shared" si="0"/>
        <v/>
      </c>
      <c r="C55" s="172" t="str">
        <f t="shared" si="40"/>
        <v/>
      </c>
      <c r="D55" s="172" t="str">
        <f t="shared" si="40"/>
        <v/>
      </c>
      <c r="E55" s="172" t="str">
        <f t="shared" si="40"/>
        <v/>
      </c>
      <c r="F55" s="172" t="str">
        <f t="shared" si="40"/>
        <v/>
      </c>
      <c r="G55" s="172" t="str">
        <f t="shared" si="40"/>
        <v/>
      </c>
      <c r="H55" s="172" t="str">
        <f t="shared" si="40"/>
        <v/>
      </c>
      <c r="I55" s="172" t="str">
        <f t="shared" si="40"/>
        <v/>
      </c>
      <c r="J55" s="172" t="str">
        <f t="shared" si="40"/>
        <v/>
      </c>
      <c r="K55" s="172" t="str">
        <f t="shared" si="40"/>
        <v/>
      </c>
      <c r="L55" s="172" t="str">
        <f t="shared" si="40"/>
        <v/>
      </c>
      <c r="M55" s="201" t="str">
        <f t="shared" si="40"/>
        <v/>
      </c>
      <c r="N55" s="174" t="str">
        <f t="shared" si="2"/>
        <v/>
      </c>
      <c r="O55" s="172" t="str">
        <f t="shared" si="40"/>
        <v/>
      </c>
      <c r="P55" s="174" t="str">
        <f t="shared" si="41"/>
        <v/>
      </c>
      <c r="Q55" s="174" t="str">
        <f t="shared" si="41"/>
        <v/>
      </c>
      <c r="R55" s="174" t="str">
        <f t="shared" si="41"/>
        <v/>
      </c>
      <c r="S55" s="199" t="str">
        <f t="shared" si="41"/>
        <v/>
      </c>
      <c r="T55" s="175" t="str">
        <f t="shared" si="41"/>
        <v/>
      </c>
      <c r="U55" s="173" t="str">
        <f t="shared" si="5"/>
        <v/>
      </c>
      <c r="V55" s="199" t="str">
        <f t="shared" si="42"/>
        <v/>
      </c>
      <c r="W55" s="175" t="str">
        <f t="shared" si="42"/>
        <v/>
      </c>
      <c r="X55" s="173" t="str">
        <f t="shared" si="7"/>
        <v/>
      </c>
      <c r="Y55" s="199" t="str">
        <f t="shared" ref="Y55:Z67" si="47">IF(AND(ISBLANK(V22),ISBLANK(Y22)),"",IF(ISBLANK(Y22),0,VALUE(Y22)))</f>
        <v/>
      </c>
      <c r="Z55" s="175" t="str">
        <f t="shared" si="47"/>
        <v/>
      </c>
      <c r="AA55" s="173" t="str">
        <f t="shared" si="10"/>
        <v/>
      </c>
      <c r="AB55" s="199" t="str">
        <f t="shared" si="43"/>
        <v/>
      </c>
      <c r="AC55" s="175" t="str">
        <f t="shared" si="43"/>
        <v/>
      </c>
      <c r="AD55" s="173" t="str">
        <f t="shared" si="12"/>
        <v/>
      </c>
      <c r="AE55" s="199" t="str">
        <f t="shared" si="44"/>
        <v/>
      </c>
      <c r="AF55" s="175" t="str">
        <f t="shared" si="44"/>
        <v/>
      </c>
      <c r="AG55" s="173" t="str">
        <f t="shared" si="14"/>
        <v/>
      </c>
      <c r="AH55" s="199" t="str">
        <f t="shared" si="45"/>
        <v/>
      </c>
      <c r="AI55" s="175" t="str">
        <f t="shared" si="45"/>
        <v/>
      </c>
      <c r="AJ55" s="173" t="str">
        <f t="shared" si="16"/>
        <v/>
      </c>
      <c r="AK55" s="199" t="str">
        <f t="shared" ref="AK55:AL67" si="48">IF(AND(ISBLANK(AH22),ISBLANK(AK22)),"",IF(ISBLANK(AK22),0,VALUE(AK22)))</f>
        <v/>
      </c>
      <c r="AL55" s="175" t="str">
        <f t="shared" si="48"/>
        <v/>
      </c>
      <c r="AM55" s="173" t="str">
        <f t="shared" si="23"/>
        <v/>
      </c>
      <c r="AN55" s="199" t="str">
        <f t="shared" si="46"/>
        <v/>
      </c>
      <c r="AO55" s="175" t="str">
        <f t="shared" si="46"/>
        <v/>
      </c>
      <c r="AP55" s="173" t="str">
        <f t="shared" si="20"/>
        <v/>
      </c>
      <c r="AQ55" s="199" t="str">
        <f t="shared" ref="AQ55:AR67" si="49">IF(AND(ISBLANK(AN22),ISBLANK(AQ22)),"",IF(ISBLANK(AQ22),0,VALUE(AQ22)))</f>
        <v/>
      </c>
      <c r="AR55" s="175" t="str">
        <f t="shared" si="49"/>
        <v/>
      </c>
      <c r="AS55" s="200" t="str">
        <f t="shared" si="21"/>
        <v/>
      </c>
    </row>
    <row r="56" spans="1:45" s="194" customFormat="1" ht="31" customHeight="1" x14ac:dyDescent="0.25">
      <c r="A56" s="195" t="str">
        <f t="shared" si="0"/>
        <v/>
      </c>
      <c r="B56" s="172" t="str">
        <f t="shared" si="0"/>
        <v/>
      </c>
      <c r="C56" s="172" t="str">
        <f t="shared" si="40"/>
        <v/>
      </c>
      <c r="D56" s="172" t="str">
        <f t="shared" si="40"/>
        <v/>
      </c>
      <c r="E56" s="172" t="str">
        <f t="shared" si="40"/>
        <v/>
      </c>
      <c r="F56" s="172" t="str">
        <f t="shared" si="40"/>
        <v/>
      </c>
      <c r="G56" s="172" t="str">
        <f t="shared" si="40"/>
        <v/>
      </c>
      <c r="H56" s="172" t="str">
        <f t="shared" si="40"/>
        <v/>
      </c>
      <c r="I56" s="172" t="str">
        <f t="shared" si="40"/>
        <v/>
      </c>
      <c r="J56" s="172" t="str">
        <f t="shared" si="40"/>
        <v/>
      </c>
      <c r="K56" s="172" t="str">
        <f t="shared" si="40"/>
        <v/>
      </c>
      <c r="L56" s="172" t="str">
        <f t="shared" si="40"/>
        <v/>
      </c>
      <c r="M56" s="201" t="str">
        <f t="shared" si="40"/>
        <v/>
      </c>
      <c r="N56" s="174" t="str">
        <f t="shared" si="2"/>
        <v/>
      </c>
      <c r="O56" s="172" t="str">
        <f t="shared" si="40"/>
        <v/>
      </c>
      <c r="P56" s="174" t="str">
        <f t="shared" si="41"/>
        <v/>
      </c>
      <c r="Q56" s="174" t="str">
        <f t="shared" si="41"/>
        <v/>
      </c>
      <c r="R56" s="174" t="str">
        <f t="shared" si="41"/>
        <v/>
      </c>
      <c r="S56" s="199" t="str">
        <f t="shared" si="41"/>
        <v/>
      </c>
      <c r="T56" s="175" t="str">
        <f t="shared" si="41"/>
        <v/>
      </c>
      <c r="U56" s="173" t="str">
        <f t="shared" si="5"/>
        <v/>
      </c>
      <c r="V56" s="199" t="str">
        <f t="shared" si="42"/>
        <v/>
      </c>
      <c r="W56" s="175" t="str">
        <f t="shared" si="42"/>
        <v/>
      </c>
      <c r="X56" s="173" t="str">
        <f t="shared" si="7"/>
        <v/>
      </c>
      <c r="Y56" s="199" t="str">
        <f t="shared" si="47"/>
        <v/>
      </c>
      <c r="Z56" s="175" t="str">
        <f t="shared" si="47"/>
        <v/>
      </c>
      <c r="AA56" s="173" t="str">
        <f t="shared" si="10"/>
        <v/>
      </c>
      <c r="AB56" s="199" t="str">
        <f t="shared" si="43"/>
        <v/>
      </c>
      <c r="AC56" s="175" t="str">
        <f t="shared" si="43"/>
        <v/>
      </c>
      <c r="AD56" s="173" t="str">
        <f t="shared" si="12"/>
        <v/>
      </c>
      <c r="AE56" s="199" t="str">
        <f t="shared" si="44"/>
        <v/>
      </c>
      <c r="AF56" s="175" t="str">
        <f t="shared" si="44"/>
        <v/>
      </c>
      <c r="AG56" s="173" t="str">
        <f t="shared" si="14"/>
        <v/>
      </c>
      <c r="AH56" s="199" t="str">
        <f t="shared" si="45"/>
        <v/>
      </c>
      <c r="AI56" s="175" t="str">
        <f t="shared" si="45"/>
        <v/>
      </c>
      <c r="AJ56" s="173" t="str">
        <f t="shared" si="16"/>
        <v/>
      </c>
      <c r="AK56" s="199" t="str">
        <f t="shared" si="48"/>
        <v/>
      </c>
      <c r="AL56" s="175" t="str">
        <f t="shared" si="48"/>
        <v/>
      </c>
      <c r="AM56" s="173" t="str">
        <f t="shared" si="23"/>
        <v/>
      </c>
      <c r="AN56" s="199" t="str">
        <f t="shared" si="46"/>
        <v/>
      </c>
      <c r="AO56" s="175" t="str">
        <f t="shared" si="46"/>
        <v/>
      </c>
      <c r="AP56" s="173" t="str">
        <f t="shared" si="20"/>
        <v/>
      </c>
      <c r="AQ56" s="199" t="str">
        <f t="shared" si="49"/>
        <v/>
      </c>
      <c r="AR56" s="175" t="str">
        <f t="shared" si="49"/>
        <v/>
      </c>
      <c r="AS56" s="200" t="str">
        <f t="shared" si="21"/>
        <v/>
      </c>
    </row>
    <row r="57" spans="1:45" s="194" customFormat="1" ht="31" customHeight="1" x14ac:dyDescent="0.25">
      <c r="A57" s="195" t="str">
        <f t="shared" si="0"/>
        <v/>
      </c>
      <c r="B57" s="172" t="str">
        <f t="shared" si="0"/>
        <v/>
      </c>
      <c r="C57" s="172" t="str">
        <f t="shared" si="40"/>
        <v/>
      </c>
      <c r="D57" s="172" t="str">
        <f t="shared" si="40"/>
        <v/>
      </c>
      <c r="E57" s="172" t="str">
        <f t="shared" si="40"/>
        <v/>
      </c>
      <c r="F57" s="172" t="str">
        <f t="shared" si="40"/>
        <v/>
      </c>
      <c r="G57" s="172" t="str">
        <f t="shared" si="40"/>
        <v/>
      </c>
      <c r="H57" s="172" t="str">
        <f t="shared" si="40"/>
        <v/>
      </c>
      <c r="I57" s="172" t="str">
        <f t="shared" si="40"/>
        <v/>
      </c>
      <c r="J57" s="172" t="str">
        <f t="shared" si="40"/>
        <v/>
      </c>
      <c r="K57" s="172" t="str">
        <f t="shared" si="40"/>
        <v/>
      </c>
      <c r="L57" s="172" t="str">
        <f t="shared" si="40"/>
        <v/>
      </c>
      <c r="M57" s="201" t="str">
        <f t="shared" si="40"/>
        <v/>
      </c>
      <c r="N57" s="174" t="str">
        <f t="shared" si="2"/>
        <v/>
      </c>
      <c r="O57" s="172" t="str">
        <f t="shared" si="40"/>
        <v/>
      </c>
      <c r="P57" s="174" t="str">
        <f t="shared" si="41"/>
        <v/>
      </c>
      <c r="Q57" s="174" t="str">
        <f t="shared" si="41"/>
        <v/>
      </c>
      <c r="R57" s="174" t="str">
        <f t="shared" si="41"/>
        <v/>
      </c>
      <c r="S57" s="199" t="str">
        <f t="shared" si="41"/>
        <v/>
      </c>
      <c r="T57" s="175" t="str">
        <f t="shared" si="41"/>
        <v/>
      </c>
      <c r="U57" s="173" t="str">
        <f t="shared" si="5"/>
        <v/>
      </c>
      <c r="V57" s="199" t="str">
        <f t="shared" si="42"/>
        <v/>
      </c>
      <c r="W57" s="175" t="str">
        <f t="shared" si="42"/>
        <v/>
      </c>
      <c r="X57" s="173" t="str">
        <f t="shared" si="7"/>
        <v/>
      </c>
      <c r="Y57" s="199" t="str">
        <f t="shared" si="47"/>
        <v/>
      </c>
      <c r="Z57" s="175" t="str">
        <f t="shared" si="47"/>
        <v/>
      </c>
      <c r="AA57" s="173" t="str">
        <f t="shared" si="10"/>
        <v/>
      </c>
      <c r="AB57" s="199" t="str">
        <f t="shared" si="43"/>
        <v/>
      </c>
      <c r="AC57" s="175" t="str">
        <f t="shared" si="43"/>
        <v/>
      </c>
      <c r="AD57" s="173" t="str">
        <f t="shared" si="12"/>
        <v/>
      </c>
      <c r="AE57" s="199" t="str">
        <f t="shared" si="44"/>
        <v/>
      </c>
      <c r="AF57" s="175" t="str">
        <f t="shared" si="44"/>
        <v/>
      </c>
      <c r="AG57" s="173" t="str">
        <f t="shared" si="14"/>
        <v/>
      </c>
      <c r="AH57" s="199" t="str">
        <f t="shared" si="45"/>
        <v/>
      </c>
      <c r="AI57" s="175" t="str">
        <f t="shared" si="45"/>
        <v/>
      </c>
      <c r="AJ57" s="173" t="str">
        <f t="shared" si="16"/>
        <v/>
      </c>
      <c r="AK57" s="199" t="str">
        <f t="shared" si="48"/>
        <v/>
      </c>
      <c r="AL57" s="175" t="str">
        <f t="shared" si="48"/>
        <v/>
      </c>
      <c r="AM57" s="173" t="str">
        <f t="shared" si="23"/>
        <v/>
      </c>
      <c r="AN57" s="199" t="str">
        <f t="shared" si="46"/>
        <v/>
      </c>
      <c r="AO57" s="175" t="str">
        <f t="shared" si="46"/>
        <v/>
      </c>
      <c r="AP57" s="173" t="str">
        <f t="shared" si="20"/>
        <v/>
      </c>
      <c r="AQ57" s="199" t="str">
        <f t="shared" si="49"/>
        <v/>
      </c>
      <c r="AR57" s="175" t="str">
        <f t="shared" si="49"/>
        <v/>
      </c>
      <c r="AS57" s="200" t="str">
        <f t="shared" si="21"/>
        <v/>
      </c>
    </row>
    <row r="58" spans="1:45" s="194" customFormat="1" ht="31" customHeight="1" x14ac:dyDescent="0.25">
      <c r="A58" s="195" t="str">
        <f t="shared" si="0"/>
        <v/>
      </c>
      <c r="B58" s="172" t="str">
        <f t="shared" si="0"/>
        <v/>
      </c>
      <c r="C58" s="172" t="str">
        <f t="shared" si="40"/>
        <v/>
      </c>
      <c r="D58" s="172" t="str">
        <f t="shared" si="40"/>
        <v/>
      </c>
      <c r="E58" s="172" t="str">
        <f t="shared" si="40"/>
        <v/>
      </c>
      <c r="F58" s="172" t="str">
        <f t="shared" si="40"/>
        <v/>
      </c>
      <c r="G58" s="172" t="str">
        <f t="shared" si="40"/>
        <v/>
      </c>
      <c r="H58" s="172" t="str">
        <f t="shared" si="40"/>
        <v/>
      </c>
      <c r="I58" s="172" t="str">
        <f t="shared" si="40"/>
        <v/>
      </c>
      <c r="J58" s="172" t="str">
        <f t="shared" si="40"/>
        <v/>
      </c>
      <c r="K58" s="172" t="str">
        <f t="shared" si="40"/>
        <v/>
      </c>
      <c r="L58" s="172" t="str">
        <f t="shared" si="40"/>
        <v/>
      </c>
      <c r="M58" s="201" t="str">
        <f t="shared" si="40"/>
        <v/>
      </c>
      <c r="N58" s="174" t="str">
        <f t="shared" si="2"/>
        <v/>
      </c>
      <c r="O58" s="172" t="str">
        <f t="shared" si="40"/>
        <v/>
      </c>
      <c r="P58" s="174" t="str">
        <f t="shared" si="41"/>
        <v/>
      </c>
      <c r="Q58" s="174" t="str">
        <f t="shared" si="41"/>
        <v/>
      </c>
      <c r="R58" s="174" t="str">
        <f t="shared" si="41"/>
        <v/>
      </c>
      <c r="S58" s="199" t="str">
        <f t="shared" si="41"/>
        <v/>
      </c>
      <c r="T58" s="175" t="str">
        <f t="shared" si="41"/>
        <v/>
      </c>
      <c r="U58" s="173" t="str">
        <f t="shared" si="5"/>
        <v/>
      </c>
      <c r="V58" s="199" t="str">
        <f t="shared" si="42"/>
        <v/>
      </c>
      <c r="W58" s="175" t="str">
        <f t="shared" si="42"/>
        <v/>
      </c>
      <c r="X58" s="173" t="str">
        <f t="shared" si="7"/>
        <v/>
      </c>
      <c r="Y58" s="199" t="str">
        <f t="shared" si="47"/>
        <v/>
      </c>
      <c r="Z58" s="175" t="str">
        <f t="shared" si="47"/>
        <v/>
      </c>
      <c r="AA58" s="173" t="str">
        <f t="shared" si="10"/>
        <v/>
      </c>
      <c r="AB58" s="199" t="str">
        <f t="shared" si="43"/>
        <v/>
      </c>
      <c r="AC58" s="175" t="str">
        <f t="shared" si="43"/>
        <v/>
      </c>
      <c r="AD58" s="173" t="str">
        <f t="shared" si="12"/>
        <v/>
      </c>
      <c r="AE58" s="199" t="str">
        <f t="shared" si="44"/>
        <v/>
      </c>
      <c r="AF58" s="175" t="str">
        <f t="shared" si="44"/>
        <v/>
      </c>
      <c r="AG58" s="173" t="str">
        <f t="shared" si="14"/>
        <v/>
      </c>
      <c r="AH58" s="199" t="str">
        <f t="shared" si="45"/>
        <v/>
      </c>
      <c r="AI58" s="175" t="str">
        <f t="shared" si="45"/>
        <v/>
      </c>
      <c r="AJ58" s="173" t="str">
        <f t="shared" si="16"/>
        <v/>
      </c>
      <c r="AK58" s="199" t="str">
        <f t="shared" si="48"/>
        <v/>
      </c>
      <c r="AL58" s="175" t="str">
        <f t="shared" si="48"/>
        <v/>
      </c>
      <c r="AM58" s="173" t="str">
        <f t="shared" si="23"/>
        <v/>
      </c>
      <c r="AN58" s="199" t="str">
        <f t="shared" si="46"/>
        <v/>
      </c>
      <c r="AO58" s="175" t="str">
        <f t="shared" si="46"/>
        <v/>
      </c>
      <c r="AP58" s="173" t="str">
        <f t="shared" si="20"/>
        <v/>
      </c>
      <c r="AQ58" s="199" t="str">
        <f t="shared" si="49"/>
        <v/>
      </c>
      <c r="AR58" s="175" t="str">
        <f t="shared" si="49"/>
        <v/>
      </c>
      <c r="AS58" s="200" t="str">
        <f t="shared" si="21"/>
        <v/>
      </c>
    </row>
    <row r="59" spans="1:45" s="194" customFormat="1" ht="31" customHeight="1" x14ac:dyDescent="0.25">
      <c r="A59" s="195" t="str">
        <f t="shared" si="0"/>
        <v/>
      </c>
      <c r="B59" s="172" t="str">
        <f t="shared" si="0"/>
        <v/>
      </c>
      <c r="C59" s="172" t="str">
        <f t="shared" si="40"/>
        <v/>
      </c>
      <c r="D59" s="172" t="str">
        <f t="shared" si="40"/>
        <v/>
      </c>
      <c r="E59" s="172" t="str">
        <f t="shared" si="40"/>
        <v/>
      </c>
      <c r="F59" s="172" t="str">
        <f t="shared" si="40"/>
        <v/>
      </c>
      <c r="G59" s="172" t="str">
        <f t="shared" si="40"/>
        <v/>
      </c>
      <c r="H59" s="172" t="str">
        <f t="shared" si="40"/>
        <v/>
      </c>
      <c r="I59" s="172" t="str">
        <f t="shared" si="40"/>
        <v/>
      </c>
      <c r="J59" s="172" t="str">
        <f t="shared" si="40"/>
        <v/>
      </c>
      <c r="K59" s="172" t="str">
        <f t="shared" si="40"/>
        <v/>
      </c>
      <c r="L59" s="172" t="str">
        <f t="shared" si="40"/>
        <v/>
      </c>
      <c r="M59" s="201" t="str">
        <f t="shared" si="40"/>
        <v/>
      </c>
      <c r="N59" s="174" t="str">
        <f t="shared" si="2"/>
        <v/>
      </c>
      <c r="O59" s="172" t="str">
        <f t="shared" si="40"/>
        <v/>
      </c>
      <c r="P59" s="174" t="str">
        <f t="shared" si="41"/>
        <v/>
      </c>
      <c r="Q59" s="174" t="str">
        <f t="shared" si="41"/>
        <v/>
      </c>
      <c r="R59" s="174" t="str">
        <f t="shared" si="41"/>
        <v/>
      </c>
      <c r="S59" s="199" t="str">
        <f t="shared" si="41"/>
        <v/>
      </c>
      <c r="T59" s="175" t="str">
        <f t="shared" si="41"/>
        <v/>
      </c>
      <c r="U59" s="173" t="str">
        <f t="shared" si="5"/>
        <v/>
      </c>
      <c r="V59" s="199" t="str">
        <f t="shared" si="42"/>
        <v/>
      </c>
      <c r="W59" s="175" t="str">
        <f t="shared" si="42"/>
        <v/>
      </c>
      <c r="X59" s="173" t="str">
        <f t="shared" si="7"/>
        <v/>
      </c>
      <c r="Y59" s="199" t="str">
        <f t="shared" si="47"/>
        <v/>
      </c>
      <c r="Z59" s="175" t="str">
        <f t="shared" si="47"/>
        <v/>
      </c>
      <c r="AA59" s="173" t="str">
        <f t="shared" si="10"/>
        <v/>
      </c>
      <c r="AB59" s="199" t="str">
        <f t="shared" si="43"/>
        <v/>
      </c>
      <c r="AC59" s="175" t="str">
        <f t="shared" si="43"/>
        <v/>
      </c>
      <c r="AD59" s="173" t="str">
        <f t="shared" si="12"/>
        <v/>
      </c>
      <c r="AE59" s="199" t="str">
        <f t="shared" si="44"/>
        <v/>
      </c>
      <c r="AF59" s="175" t="str">
        <f t="shared" si="44"/>
        <v/>
      </c>
      <c r="AG59" s="173" t="str">
        <f t="shared" si="14"/>
        <v/>
      </c>
      <c r="AH59" s="199" t="str">
        <f t="shared" si="45"/>
        <v/>
      </c>
      <c r="AI59" s="175" t="str">
        <f t="shared" si="45"/>
        <v/>
      </c>
      <c r="AJ59" s="173" t="str">
        <f t="shared" si="16"/>
        <v/>
      </c>
      <c r="AK59" s="199" t="str">
        <f t="shared" si="48"/>
        <v/>
      </c>
      <c r="AL59" s="175" t="str">
        <f t="shared" si="48"/>
        <v/>
      </c>
      <c r="AM59" s="173" t="str">
        <f t="shared" si="23"/>
        <v/>
      </c>
      <c r="AN59" s="199" t="str">
        <f t="shared" si="46"/>
        <v/>
      </c>
      <c r="AO59" s="175" t="str">
        <f t="shared" si="46"/>
        <v/>
      </c>
      <c r="AP59" s="173" t="str">
        <f t="shared" si="20"/>
        <v/>
      </c>
      <c r="AQ59" s="199" t="str">
        <f t="shared" si="49"/>
        <v/>
      </c>
      <c r="AR59" s="175" t="str">
        <f t="shared" si="49"/>
        <v/>
      </c>
      <c r="AS59" s="200" t="str">
        <f t="shared" si="21"/>
        <v/>
      </c>
    </row>
    <row r="60" spans="1:45" s="194" customFormat="1" ht="31" customHeight="1" x14ac:dyDescent="0.25">
      <c r="A60" s="195" t="str">
        <f t="shared" si="0"/>
        <v/>
      </c>
      <c r="B60" s="172" t="str">
        <f t="shared" si="0"/>
        <v/>
      </c>
      <c r="C60" s="172" t="str">
        <f t="shared" si="40"/>
        <v/>
      </c>
      <c r="D60" s="172" t="str">
        <f t="shared" si="40"/>
        <v/>
      </c>
      <c r="E60" s="172" t="str">
        <f t="shared" si="40"/>
        <v/>
      </c>
      <c r="F60" s="172" t="str">
        <f t="shared" si="40"/>
        <v/>
      </c>
      <c r="G60" s="172" t="str">
        <f t="shared" si="40"/>
        <v/>
      </c>
      <c r="H60" s="172" t="str">
        <f t="shared" si="40"/>
        <v/>
      </c>
      <c r="I60" s="172" t="str">
        <f t="shared" si="40"/>
        <v/>
      </c>
      <c r="J60" s="172" t="str">
        <f t="shared" si="40"/>
        <v/>
      </c>
      <c r="K60" s="172" t="str">
        <f t="shared" si="40"/>
        <v/>
      </c>
      <c r="L60" s="172" t="str">
        <f t="shared" si="40"/>
        <v/>
      </c>
      <c r="M60" s="201" t="str">
        <f t="shared" si="40"/>
        <v/>
      </c>
      <c r="N60" s="174" t="str">
        <f t="shared" si="2"/>
        <v/>
      </c>
      <c r="O60" s="172" t="str">
        <f t="shared" si="40"/>
        <v/>
      </c>
      <c r="P60" s="174" t="str">
        <f t="shared" si="41"/>
        <v/>
      </c>
      <c r="Q60" s="174" t="str">
        <f t="shared" si="41"/>
        <v/>
      </c>
      <c r="R60" s="174" t="str">
        <f t="shared" si="41"/>
        <v/>
      </c>
      <c r="S60" s="199" t="str">
        <f t="shared" si="41"/>
        <v/>
      </c>
      <c r="T60" s="175" t="str">
        <f t="shared" si="41"/>
        <v/>
      </c>
      <c r="U60" s="173" t="str">
        <f t="shared" si="5"/>
        <v/>
      </c>
      <c r="V60" s="199" t="str">
        <f t="shared" si="42"/>
        <v/>
      </c>
      <c r="W60" s="175" t="str">
        <f t="shared" si="42"/>
        <v/>
      </c>
      <c r="X60" s="173" t="str">
        <f t="shared" si="7"/>
        <v/>
      </c>
      <c r="Y60" s="199" t="str">
        <f t="shared" si="47"/>
        <v/>
      </c>
      <c r="Z60" s="175" t="str">
        <f t="shared" si="47"/>
        <v/>
      </c>
      <c r="AA60" s="173" t="str">
        <f t="shared" si="10"/>
        <v/>
      </c>
      <c r="AB60" s="199" t="str">
        <f t="shared" si="43"/>
        <v/>
      </c>
      <c r="AC60" s="175" t="str">
        <f t="shared" si="43"/>
        <v/>
      </c>
      <c r="AD60" s="173" t="str">
        <f t="shared" si="12"/>
        <v/>
      </c>
      <c r="AE60" s="199" t="str">
        <f t="shared" si="44"/>
        <v/>
      </c>
      <c r="AF60" s="175" t="str">
        <f t="shared" si="44"/>
        <v/>
      </c>
      <c r="AG60" s="173" t="str">
        <f t="shared" si="14"/>
        <v/>
      </c>
      <c r="AH60" s="199" t="str">
        <f t="shared" si="45"/>
        <v/>
      </c>
      <c r="AI60" s="175" t="str">
        <f t="shared" si="45"/>
        <v/>
      </c>
      <c r="AJ60" s="173" t="str">
        <f t="shared" si="16"/>
        <v/>
      </c>
      <c r="AK60" s="199" t="str">
        <f t="shared" si="48"/>
        <v/>
      </c>
      <c r="AL60" s="175" t="str">
        <f t="shared" si="48"/>
        <v/>
      </c>
      <c r="AM60" s="173" t="str">
        <f t="shared" si="23"/>
        <v/>
      </c>
      <c r="AN60" s="199" t="str">
        <f t="shared" si="46"/>
        <v/>
      </c>
      <c r="AO60" s="175" t="str">
        <f t="shared" si="46"/>
        <v/>
      </c>
      <c r="AP60" s="173" t="str">
        <f t="shared" si="20"/>
        <v/>
      </c>
      <c r="AQ60" s="199" t="str">
        <f t="shared" si="49"/>
        <v/>
      </c>
      <c r="AR60" s="175" t="str">
        <f t="shared" si="49"/>
        <v/>
      </c>
      <c r="AS60" s="200" t="str">
        <f t="shared" si="21"/>
        <v/>
      </c>
    </row>
    <row r="61" spans="1:45" s="194" customFormat="1" ht="31" customHeight="1" x14ac:dyDescent="0.25">
      <c r="A61" s="195" t="str">
        <f t="shared" si="0"/>
        <v/>
      </c>
      <c r="B61" s="172" t="str">
        <f t="shared" si="0"/>
        <v/>
      </c>
      <c r="C61" s="172" t="str">
        <f t="shared" si="40"/>
        <v/>
      </c>
      <c r="D61" s="172" t="str">
        <f t="shared" si="40"/>
        <v/>
      </c>
      <c r="E61" s="172" t="str">
        <f t="shared" si="40"/>
        <v/>
      </c>
      <c r="F61" s="172" t="str">
        <f t="shared" si="40"/>
        <v/>
      </c>
      <c r="G61" s="172" t="str">
        <f t="shared" si="40"/>
        <v/>
      </c>
      <c r="H61" s="172" t="str">
        <f t="shared" si="40"/>
        <v/>
      </c>
      <c r="I61" s="172" t="str">
        <f t="shared" si="40"/>
        <v/>
      </c>
      <c r="J61" s="172" t="str">
        <f t="shared" si="40"/>
        <v/>
      </c>
      <c r="K61" s="172" t="str">
        <f t="shared" si="40"/>
        <v/>
      </c>
      <c r="L61" s="172" t="str">
        <f t="shared" si="40"/>
        <v/>
      </c>
      <c r="M61" s="201" t="str">
        <f t="shared" si="40"/>
        <v/>
      </c>
      <c r="N61" s="174" t="str">
        <f t="shared" si="2"/>
        <v/>
      </c>
      <c r="O61" s="172" t="str">
        <f t="shared" si="40"/>
        <v/>
      </c>
      <c r="P61" s="174" t="str">
        <f t="shared" si="41"/>
        <v/>
      </c>
      <c r="Q61" s="174" t="str">
        <f t="shared" si="41"/>
        <v/>
      </c>
      <c r="R61" s="174" t="str">
        <f t="shared" si="41"/>
        <v/>
      </c>
      <c r="S61" s="199" t="str">
        <f t="shared" si="41"/>
        <v/>
      </c>
      <c r="T61" s="175" t="str">
        <f t="shared" si="41"/>
        <v/>
      </c>
      <c r="U61" s="173" t="str">
        <f t="shared" si="5"/>
        <v/>
      </c>
      <c r="V61" s="199" t="str">
        <f t="shared" si="42"/>
        <v/>
      </c>
      <c r="W61" s="175" t="str">
        <f t="shared" si="42"/>
        <v/>
      </c>
      <c r="X61" s="173" t="str">
        <f t="shared" si="7"/>
        <v/>
      </c>
      <c r="Y61" s="199" t="str">
        <f t="shared" si="47"/>
        <v/>
      </c>
      <c r="Z61" s="175" t="str">
        <f t="shared" si="47"/>
        <v/>
      </c>
      <c r="AA61" s="173" t="str">
        <f t="shared" si="10"/>
        <v/>
      </c>
      <c r="AB61" s="199" t="str">
        <f t="shared" si="43"/>
        <v/>
      </c>
      <c r="AC61" s="175" t="str">
        <f t="shared" si="43"/>
        <v/>
      </c>
      <c r="AD61" s="173" t="str">
        <f t="shared" si="12"/>
        <v/>
      </c>
      <c r="AE61" s="199" t="str">
        <f t="shared" si="44"/>
        <v/>
      </c>
      <c r="AF61" s="175" t="str">
        <f t="shared" si="44"/>
        <v/>
      </c>
      <c r="AG61" s="173" t="str">
        <f t="shared" si="14"/>
        <v/>
      </c>
      <c r="AH61" s="199" t="str">
        <f t="shared" si="45"/>
        <v/>
      </c>
      <c r="AI61" s="175" t="str">
        <f t="shared" si="45"/>
        <v/>
      </c>
      <c r="AJ61" s="173" t="str">
        <f t="shared" si="16"/>
        <v/>
      </c>
      <c r="AK61" s="199" t="str">
        <f t="shared" si="48"/>
        <v/>
      </c>
      <c r="AL61" s="175" t="str">
        <f t="shared" si="48"/>
        <v/>
      </c>
      <c r="AM61" s="173" t="str">
        <f t="shared" si="23"/>
        <v/>
      </c>
      <c r="AN61" s="199" t="str">
        <f t="shared" si="46"/>
        <v/>
      </c>
      <c r="AO61" s="175" t="str">
        <f t="shared" si="46"/>
        <v/>
      </c>
      <c r="AP61" s="173" t="str">
        <f t="shared" si="20"/>
        <v/>
      </c>
      <c r="AQ61" s="199" t="str">
        <f t="shared" si="49"/>
        <v/>
      </c>
      <c r="AR61" s="175" t="str">
        <f t="shared" si="49"/>
        <v/>
      </c>
      <c r="AS61" s="200" t="str">
        <f t="shared" si="21"/>
        <v/>
      </c>
    </row>
    <row r="62" spans="1:45" s="194" customFormat="1" ht="31" customHeight="1" x14ac:dyDescent="0.25">
      <c r="A62" s="195" t="str">
        <f t="shared" si="0"/>
        <v/>
      </c>
      <c r="B62" s="172" t="str">
        <f t="shared" si="0"/>
        <v/>
      </c>
      <c r="C62" s="172" t="str">
        <f t="shared" si="40"/>
        <v/>
      </c>
      <c r="D62" s="172" t="str">
        <f t="shared" si="40"/>
        <v/>
      </c>
      <c r="E62" s="172" t="str">
        <f t="shared" si="40"/>
        <v/>
      </c>
      <c r="F62" s="172" t="str">
        <f t="shared" si="40"/>
        <v/>
      </c>
      <c r="G62" s="172" t="str">
        <f t="shared" si="40"/>
        <v/>
      </c>
      <c r="H62" s="172" t="str">
        <f t="shared" si="40"/>
        <v/>
      </c>
      <c r="I62" s="172" t="str">
        <f t="shared" si="40"/>
        <v/>
      </c>
      <c r="J62" s="172" t="str">
        <f t="shared" si="40"/>
        <v/>
      </c>
      <c r="K62" s="172" t="str">
        <f t="shared" si="40"/>
        <v/>
      </c>
      <c r="L62" s="172" t="str">
        <f t="shared" si="40"/>
        <v/>
      </c>
      <c r="M62" s="201" t="str">
        <f t="shared" si="40"/>
        <v/>
      </c>
      <c r="N62" s="174" t="str">
        <f t="shared" si="2"/>
        <v/>
      </c>
      <c r="O62" s="172" t="str">
        <f t="shared" si="40"/>
        <v/>
      </c>
      <c r="P62" s="174" t="str">
        <f t="shared" si="41"/>
        <v/>
      </c>
      <c r="Q62" s="174" t="str">
        <f t="shared" si="41"/>
        <v/>
      </c>
      <c r="R62" s="174" t="str">
        <f t="shared" si="41"/>
        <v/>
      </c>
      <c r="S62" s="199" t="str">
        <f t="shared" si="41"/>
        <v/>
      </c>
      <c r="T62" s="175" t="str">
        <f t="shared" si="41"/>
        <v/>
      </c>
      <c r="U62" s="173" t="str">
        <f t="shared" si="5"/>
        <v/>
      </c>
      <c r="V62" s="199" t="str">
        <f t="shared" si="42"/>
        <v/>
      </c>
      <c r="W62" s="175" t="str">
        <f t="shared" si="42"/>
        <v/>
      </c>
      <c r="X62" s="173" t="str">
        <f t="shared" si="7"/>
        <v/>
      </c>
      <c r="Y62" s="199" t="str">
        <f t="shared" si="47"/>
        <v/>
      </c>
      <c r="Z62" s="175" t="str">
        <f t="shared" si="47"/>
        <v/>
      </c>
      <c r="AA62" s="173" t="str">
        <f t="shared" si="10"/>
        <v/>
      </c>
      <c r="AB62" s="199" t="str">
        <f t="shared" si="43"/>
        <v/>
      </c>
      <c r="AC62" s="175" t="str">
        <f t="shared" si="43"/>
        <v/>
      </c>
      <c r="AD62" s="173" t="str">
        <f t="shared" si="12"/>
        <v/>
      </c>
      <c r="AE62" s="199" t="str">
        <f t="shared" si="44"/>
        <v/>
      </c>
      <c r="AF62" s="175" t="str">
        <f t="shared" si="44"/>
        <v/>
      </c>
      <c r="AG62" s="173" t="str">
        <f t="shared" si="14"/>
        <v/>
      </c>
      <c r="AH62" s="199" t="str">
        <f t="shared" si="45"/>
        <v/>
      </c>
      <c r="AI62" s="175" t="str">
        <f t="shared" si="45"/>
        <v/>
      </c>
      <c r="AJ62" s="173" t="str">
        <f t="shared" si="16"/>
        <v/>
      </c>
      <c r="AK62" s="199" t="str">
        <f t="shared" si="48"/>
        <v/>
      </c>
      <c r="AL62" s="175" t="str">
        <f t="shared" si="48"/>
        <v/>
      </c>
      <c r="AM62" s="173" t="str">
        <f t="shared" si="23"/>
        <v/>
      </c>
      <c r="AN62" s="199" t="str">
        <f t="shared" si="46"/>
        <v/>
      </c>
      <c r="AO62" s="175" t="str">
        <f t="shared" si="46"/>
        <v/>
      </c>
      <c r="AP62" s="173" t="str">
        <f t="shared" si="20"/>
        <v/>
      </c>
      <c r="AQ62" s="199" t="str">
        <f t="shared" si="49"/>
        <v/>
      </c>
      <c r="AR62" s="175" t="str">
        <f t="shared" si="49"/>
        <v/>
      </c>
      <c r="AS62" s="200" t="str">
        <f t="shared" si="21"/>
        <v/>
      </c>
    </row>
    <row r="63" spans="1:45" s="194" customFormat="1" ht="31" customHeight="1" x14ac:dyDescent="0.25">
      <c r="A63" s="195" t="str">
        <f t="shared" si="0"/>
        <v/>
      </c>
      <c r="B63" s="172" t="str">
        <f t="shared" si="0"/>
        <v/>
      </c>
      <c r="C63" s="172" t="str">
        <f t="shared" si="40"/>
        <v/>
      </c>
      <c r="D63" s="172" t="str">
        <f t="shared" si="40"/>
        <v/>
      </c>
      <c r="E63" s="172" t="str">
        <f t="shared" si="40"/>
        <v/>
      </c>
      <c r="F63" s="172" t="str">
        <f t="shared" si="40"/>
        <v/>
      </c>
      <c r="G63" s="172" t="str">
        <f t="shared" si="40"/>
        <v/>
      </c>
      <c r="H63" s="172" t="str">
        <f t="shared" si="40"/>
        <v/>
      </c>
      <c r="I63" s="172" t="str">
        <f t="shared" si="40"/>
        <v/>
      </c>
      <c r="J63" s="172" t="str">
        <f t="shared" si="40"/>
        <v/>
      </c>
      <c r="K63" s="172" t="str">
        <f t="shared" si="40"/>
        <v/>
      </c>
      <c r="L63" s="172" t="str">
        <f t="shared" si="40"/>
        <v/>
      </c>
      <c r="M63" s="201" t="str">
        <f t="shared" si="40"/>
        <v/>
      </c>
      <c r="N63" s="174" t="str">
        <f t="shared" si="2"/>
        <v/>
      </c>
      <c r="O63" s="172" t="str">
        <f t="shared" si="40"/>
        <v/>
      </c>
      <c r="P63" s="174" t="str">
        <f t="shared" si="41"/>
        <v/>
      </c>
      <c r="Q63" s="174" t="str">
        <f t="shared" si="41"/>
        <v/>
      </c>
      <c r="R63" s="174" t="str">
        <f t="shared" si="41"/>
        <v/>
      </c>
      <c r="S63" s="199" t="str">
        <f t="shared" si="41"/>
        <v/>
      </c>
      <c r="T63" s="175" t="str">
        <f t="shared" si="41"/>
        <v/>
      </c>
      <c r="U63" s="173" t="str">
        <f t="shared" si="5"/>
        <v/>
      </c>
      <c r="V63" s="199" t="str">
        <f t="shared" si="42"/>
        <v/>
      </c>
      <c r="W63" s="175" t="str">
        <f t="shared" si="42"/>
        <v/>
      </c>
      <c r="X63" s="173" t="str">
        <f t="shared" si="7"/>
        <v/>
      </c>
      <c r="Y63" s="199" t="str">
        <f t="shared" si="47"/>
        <v/>
      </c>
      <c r="Z63" s="175" t="str">
        <f t="shared" si="47"/>
        <v/>
      </c>
      <c r="AA63" s="173" t="str">
        <f t="shared" si="10"/>
        <v/>
      </c>
      <c r="AB63" s="199" t="str">
        <f t="shared" si="43"/>
        <v/>
      </c>
      <c r="AC63" s="175" t="str">
        <f t="shared" si="43"/>
        <v/>
      </c>
      <c r="AD63" s="173" t="str">
        <f t="shared" si="12"/>
        <v/>
      </c>
      <c r="AE63" s="199" t="str">
        <f t="shared" si="44"/>
        <v/>
      </c>
      <c r="AF63" s="175" t="str">
        <f t="shared" si="44"/>
        <v/>
      </c>
      <c r="AG63" s="173" t="str">
        <f t="shared" si="14"/>
        <v/>
      </c>
      <c r="AH63" s="199" t="str">
        <f t="shared" si="45"/>
        <v/>
      </c>
      <c r="AI63" s="175" t="str">
        <f t="shared" si="45"/>
        <v/>
      </c>
      <c r="AJ63" s="173" t="str">
        <f t="shared" si="16"/>
        <v/>
      </c>
      <c r="AK63" s="199" t="str">
        <f t="shared" si="48"/>
        <v/>
      </c>
      <c r="AL63" s="175" t="str">
        <f t="shared" si="48"/>
        <v/>
      </c>
      <c r="AM63" s="173" t="str">
        <f t="shared" si="23"/>
        <v/>
      </c>
      <c r="AN63" s="199" t="str">
        <f t="shared" si="46"/>
        <v/>
      </c>
      <c r="AO63" s="175" t="str">
        <f t="shared" si="46"/>
        <v/>
      </c>
      <c r="AP63" s="173" t="str">
        <f t="shared" si="20"/>
        <v/>
      </c>
      <c r="AQ63" s="199" t="str">
        <f t="shared" si="49"/>
        <v/>
      </c>
      <c r="AR63" s="175" t="str">
        <f t="shared" si="49"/>
        <v/>
      </c>
      <c r="AS63" s="200" t="str">
        <f t="shared" si="21"/>
        <v/>
      </c>
    </row>
    <row r="64" spans="1:45" s="194" customFormat="1" ht="31" customHeight="1" x14ac:dyDescent="0.25">
      <c r="A64" s="195" t="str">
        <f t="shared" si="0"/>
        <v/>
      </c>
      <c r="B64" s="172" t="str">
        <f t="shared" si="0"/>
        <v/>
      </c>
      <c r="C64" s="172" t="str">
        <f t="shared" si="40"/>
        <v/>
      </c>
      <c r="D64" s="172" t="str">
        <f t="shared" si="40"/>
        <v/>
      </c>
      <c r="E64" s="172" t="str">
        <f t="shared" si="40"/>
        <v/>
      </c>
      <c r="F64" s="172" t="str">
        <f t="shared" si="40"/>
        <v/>
      </c>
      <c r="G64" s="172" t="str">
        <f t="shared" si="40"/>
        <v/>
      </c>
      <c r="H64" s="172" t="str">
        <f t="shared" si="40"/>
        <v/>
      </c>
      <c r="I64" s="172" t="str">
        <f t="shared" si="40"/>
        <v/>
      </c>
      <c r="J64" s="172" t="str">
        <f t="shared" si="40"/>
        <v/>
      </c>
      <c r="K64" s="172" t="str">
        <f t="shared" si="40"/>
        <v/>
      </c>
      <c r="L64" s="172" t="str">
        <f t="shared" si="40"/>
        <v/>
      </c>
      <c r="M64" s="201" t="str">
        <f t="shared" si="40"/>
        <v/>
      </c>
      <c r="N64" s="174" t="str">
        <f t="shared" si="2"/>
        <v/>
      </c>
      <c r="O64" s="172" t="str">
        <f t="shared" si="40"/>
        <v/>
      </c>
      <c r="P64" s="174" t="str">
        <f t="shared" si="41"/>
        <v/>
      </c>
      <c r="Q64" s="174" t="str">
        <f t="shared" si="41"/>
        <v/>
      </c>
      <c r="R64" s="174" t="str">
        <f t="shared" si="41"/>
        <v/>
      </c>
      <c r="S64" s="199" t="str">
        <f t="shared" si="41"/>
        <v/>
      </c>
      <c r="T64" s="175" t="str">
        <f t="shared" si="41"/>
        <v/>
      </c>
      <c r="U64" s="173" t="str">
        <f t="shared" si="5"/>
        <v/>
      </c>
      <c r="V64" s="199" t="str">
        <f t="shared" si="42"/>
        <v/>
      </c>
      <c r="W64" s="175" t="str">
        <f t="shared" si="42"/>
        <v/>
      </c>
      <c r="X64" s="173" t="str">
        <f t="shared" si="7"/>
        <v/>
      </c>
      <c r="Y64" s="199" t="str">
        <f t="shared" si="47"/>
        <v/>
      </c>
      <c r="Z64" s="175" t="str">
        <f t="shared" si="47"/>
        <v/>
      </c>
      <c r="AA64" s="173" t="str">
        <f t="shared" si="10"/>
        <v/>
      </c>
      <c r="AB64" s="199" t="str">
        <f t="shared" si="43"/>
        <v/>
      </c>
      <c r="AC64" s="175" t="str">
        <f t="shared" si="43"/>
        <v/>
      </c>
      <c r="AD64" s="173" t="str">
        <f t="shared" si="12"/>
        <v/>
      </c>
      <c r="AE64" s="199" t="str">
        <f t="shared" si="44"/>
        <v/>
      </c>
      <c r="AF64" s="175" t="str">
        <f t="shared" si="44"/>
        <v/>
      </c>
      <c r="AG64" s="173" t="str">
        <f t="shared" si="14"/>
        <v/>
      </c>
      <c r="AH64" s="199" t="str">
        <f t="shared" si="45"/>
        <v/>
      </c>
      <c r="AI64" s="175" t="str">
        <f t="shared" si="45"/>
        <v/>
      </c>
      <c r="AJ64" s="173" t="str">
        <f t="shared" si="16"/>
        <v/>
      </c>
      <c r="AK64" s="199" t="str">
        <f t="shared" si="48"/>
        <v/>
      </c>
      <c r="AL64" s="175" t="str">
        <f t="shared" si="48"/>
        <v/>
      </c>
      <c r="AM64" s="173" t="str">
        <f t="shared" si="23"/>
        <v/>
      </c>
      <c r="AN64" s="199" t="str">
        <f t="shared" si="46"/>
        <v/>
      </c>
      <c r="AO64" s="175" t="str">
        <f t="shared" si="46"/>
        <v/>
      </c>
      <c r="AP64" s="173" t="str">
        <f t="shared" si="20"/>
        <v/>
      </c>
      <c r="AQ64" s="199" t="str">
        <f t="shared" si="49"/>
        <v/>
      </c>
      <c r="AR64" s="175" t="str">
        <f t="shared" si="49"/>
        <v/>
      </c>
      <c r="AS64" s="200" t="str">
        <f t="shared" si="21"/>
        <v/>
      </c>
    </row>
    <row r="65" spans="1:45" s="194" customFormat="1" ht="31" customHeight="1" x14ac:dyDescent="0.25">
      <c r="A65" s="195" t="str">
        <f t="shared" si="0"/>
        <v/>
      </c>
      <c r="B65" s="172" t="str">
        <f t="shared" si="0"/>
        <v/>
      </c>
      <c r="C65" s="172" t="str">
        <f t="shared" si="40"/>
        <v/>
      </c>
      <c r="D65" s="172" t="str">
        <f t="shared" si="40"/>
        <v/>
      </c>
      <c r="E65" s="172" t="str">
        <f t="shared" si="40"/>
        <v/>
      </c>
      <c r="F65" s="172" t="str">
        <f t="shared" si="40"/>
        <v/>
      </c>
      <c r="G65" s="172" t="str">
        <f t="shared" si="40"/>
        <v/>
      </c>
      <c r="H65" s="172" t="str">
        <f t="shared" si="40"/>
        <v/>
      </c>
      <c r="I65" s="172" t="str">
        <f t="shared" si="40"/>
        <v/>
      </c>
      <c r="J65" s="172" t="str">
        <f t="shared" si="40"/>
        <v/>
      </c>
      <c r="K65" s="172" t="str">
        <f t="shared" si="40"/>
        <v/>
      </c>
      <c r="L65" s="172" t="str">
        <f t="shared" si="40"/>
        <v/>
      </c>
      <c r="M65" s="201" t="str">
        <f t="shared" si="40"/>
        <v/>
      </c>
      <c r="N65" s="174" t="str">
        <f t="shared" si="2"/>
        <v/>
      </c>
      <c r="O65" s="172" t="str">
        <f t="shared" si="40"/>
        <v/>
      </c>
      <c r="P65" s="174" t="str">
        <f t="shared" si="41"/>
        <v/>
      </c>
      <c r="Q65" s="174" t="str">
        <f t="shared" si="41"/>
        <v/>
      </c>
      <c r="R65" s="174" t="str">
        <f t="shared" si="41"/>
        <v/>
      </c>
      <c r="S65" s="199" t="str">
        <f t="shared" si="41"/>
        <v/>
      </c>
      <c r="T65" s="175" t="str">
        <f t="shared" si="41"/>
        <v/>
      </c>
      <c r="U65" s="173" t="str">
        <f t="shared" si="5"/>
        <v/>
      </c>
      <c r="V65" s="199" t="str">
        <f t="shared" si="42"/>
        <v/>
      </c>
      <c r="W65" s="175" t="str">
        <f t="shared" si="42"/>
        <v/>
      </c>
      <c r="X65" s="173" t="str">
        <f t="shared" si="7"/>
        <v/>
      </c>
      <c r="Y65" s="199" t="str">
        <f t="shared" si="47"/>
        <v/>
      </c>
      <c r="Z65" s="175" t="str">
        <f t="shared" si="47"/>
        <v/>
      </c>
      <c r="AA65" s="173" t="str">
        <f t="shared" si="10"/>
        <v/>
      </c>
      <c r="AB65" s="199" t="str">
        <f t="shared" si="43"/>
        <v/>
      </c>
      <c r="AC65" s="175" t="str">
        <f t="shared" si="43"/>
        <v/>
      </c>
      <c r="AD65" s="173" t="str">
        <f t="shared" si="12"/>
        <v/>
      </c>
      <c r="AE65" s="199" t="str">
        <f t="shared" si="44"/>
        <v/>
      </c>
      <c r="AF65" s="175" t="str">
        <f t="shared" si="44"/>
        <v/>
      </c>
      <c r="AG65" s="173" t="str">
        <f t="shared" si="14"/>
        <v/>
      </c>
      <c r="AH65" s="199" t="str">
        <f t="shared" si="45"/>
        <v/>
      </c>
      <c r="AI65" s="175" t="str">
        <f t="shared" si="45"/>
        <v/>
      </c>
      <c r="AJ65" s="173" t="str">
        <f t="shared" si="16"/>
        <v/>
      </c>
      <c r="AK65" s="199" t="str">
        <f t="shared" si="48"/>
        <v/>
      </c>
      <c r="AL65" s="175" t="str">
        <f t="shared" si="48"/>
        <v/>
      </c>
      <c r="AM65" s="173" t="str">
        <f t="shared" si="23"/>
        <v/>
      </c>
      <c r="AN65" s="199" t="str">
        <f t="shared" si="46"/>
        <v/>
      </c>
      <c r="AO65" s="175" t="str">
        <f t="shared" si="46"/>
        <v/>
      </c>
      <c r="AP65" s="173" t="str">
        <f t="shared" si="20"/>
        <v/>
      </c>
      <c r="AQ65" s="199" t="str">
        <f t="shared" si="49"/>
        <v/>
      </c>
      <c r="AR65" s="175" t="str">
        <f t="shared" si="49"/>
        <v/>
      </c>
      <c r="AS65" s="200" t="str">
        <f t="shared" si="21"/>
        <v/>
      </c>
    </row>
    <row r="66" spans="1:45" s="194" customFormat="1" ht="31" customHeight="1" x14ac:dyDescent="0.25">
      <c r="A66" s="195" t="str">
        <f t="shared" si="0"/>
        <v/>
      </c>
      <c r="B66" s="172" t="str">
        <f t="shared" si="0"/>
        <v/>
      </c>
      <c r="C66" s="172" t="str">
        <f t="shared" si="40"/>
        <v/>
      </c>
      <c r="D66" s="172" t="str">
        <f t="shared" si="40"/>
        <v/>
      </c>
      <c r="E66" s="172" t="str">
        <f t="shared" si="40"/>
        <v/>
      </c>
      <c r="F66" s="172" t="str">
        <f t="shared" si="40"/>
        <v/>
      </c>
      <c r="G66" s="172" t="str">
        <f t="shared" si="40"/>
        <v/>
      </c>
      <c r="H66" s="172" t="str">
        <f t="shared" si="40"/>
        <v/>
      </c>
      <c r="I66" s="172" t="str">
        <f t="shared" si="40"/>
        <v/>
      </c>
      <c r="J66" s="172" t="str">
        <f t="shared" si="40"/>
        <v/>
      </c>
      <c r="K66" s="172" t="str">
        <f t="shared" si="40"/>
        <v/>
      </c>
      <c r="L66" s="172" t="str">
        <f t="shared" si="40"/>
        <v/>
      </c>
      <c r="M66" s="201" t="str">
        <f t="shared" si="40"/>
        <v/>
      </c>
      <c r="N66" s="174" t="str">
        <f t="shared" si="2"/>
        <v/>
      </c>
      <c r="O66" s="172" t="str">
        <f t="shared" si="40"/>
        <v/>
      </c>
      <c r="P66" s="174" t="str">
        <f t="shared" si="41"/>
        <v/>
      </c>
      <c r="Q66" s="174" t="str">
        <f t="shared" si="41"/>
        <v/>
      </c>
      <c r="R66" s="174" t="str">
        <f t="shared" si="41"/>
        <v/>
      </c>
      <c r="S66" s="199" t="str">
        <f t="shared" si="41"/>
        <v/>
      </c>
      <c r="T66" s="175" t="str">
        <f t="shared" si="41"/>
        <v/>
      </c>
      <c r="U66" s="173" t="str">
        <f t="shared" si="5"/>
        <v/>
      </c>
      <c r="V66" s="199" t="str">
        <f t="shared" si="42"/>
        <v/>
      </c>
      <c r="W66" s="175" t="str">
        <f t="shared" si="42"/>
        <v/>
      </c>
      <c r="X66" s="173" t="str">
        <f t="shared" si="7"/>
        <v/>
      </c>
      <c r="Y66" s="199" t="str">
        <f t="shared" si="47"/>
        <v/>
      </c>
      <c r="Z66" s="175" t="str">
        <f t="shared" si="47"/>
        <v/>
      </c>
      <c r="AA66" s="173" t="str">
        <f t="shared" si="10"/>
        <v/>
      </c>
      <c r="AB66" s="199" t="str">
        <f t="shared" si="43"/>
        <v/>
      </c>
      <c r="AC66" s="175" t="str">
        <f t="shared" si="43"/>
        <v/>
      </c>
      <c r="AD66" s="173" t="str">
        <f t="shared" si="12"/>
        <v/>
      </c>
      <c r="AE66" s="199" t="str">
        <f t="shared" si="44"/>
        <v/>
      </c>
      <c r="AF66" s="175" t="str">
        <f t="shared" si="44"/>
        <v/>
      </c>
      <c r="AG66" s="173" t="str">
        <f t="shared" si="14"/>
        <v/>
      </c>
      <c r="AH66" s="199" t="str">
        <f t="shared" si="45"/>
        <v/>
      </c>
      <c r="AI66" s="175" t="str">
        <f t="shared" si="45"/>
        <v/>
      </c>
      <c r="AJ66" s="173" t="str">
        <f t="shared" si="16"/>
        <v/>
      </c>
      <c r="AK66" s="199" t="str">
        <f t="shared" si="48"/>
        <v/>
      </c>
      <c r="AL66" s="175" t="str">
        <f t="shared" si="48"/>
        <v/>
      </c>
      <c r="AM66" s="173" t="str">
        <f t="shared" si="23"/>
        <v/>
      </c>
      <c r="AN66" s="199" t="str">
        <f t="shared" si="46"/>
        <v/>
      </c>
      <c r="AO66" s="175" t="str">
        <f t="shared" si="46"/>
        <v/>
      </c>
      <c r="AP66" s="173" t="str">
        <f t="shared" si="20"/>
        <v/>
      </c>
      <c r="AQ66" s="199" t="str">
        <f t="shared" si="49"/>
        <v/>
      </c>
      <c r="AR66" s="175" t="str">
        <f t="shared" si="49"/>
        <v/>
      </c>
      <c r="AS66" s="200" t="str">
        <f t="shared" si="21"/>
        <v/>
      </c>
    </row>
    <row r="67" spans="1:45" s="194" customFormat="1" ht="31" customHeight="1" thickBot="1" x14ac:dyDescent="0.3">
      <c r="A67" s="202" t="str">
        <f t="shared" si="0"/>
        <v/>
      </c>
      <c r="B67" s="203" t="str">
        <f t="shared" si="0"/>
        <v/>
      </c>
      <c r="C67" s="203" t="str">
        <f t="shared" si="40"/>
        <v/>
      </c>
      <c r="D67" s="203" t="str">
        <f t="shared" si="40"/>
        <v/>
      </c>
      <c r="E67" s="203" t="str">
        <f t="shared" si="40"/>
        <v/>
      </c>
      <c r="F67" s="203" t="str">
        <f t="shared" si="40"/>
        <v/>
      </c>
      <c r="G67" s="203" t="str">
        <f t="shared" si="40"/>
        <v/>
      </c>
      <c r="H67" s="203" t="str">
        <f t="shared" si="40"/>
        <v/>
      </c>
      <c r="I67" s="203" t="str">
        <f t="shared" si="40"/>
        <v/>
      </c>
      <c r="J67" s="203" t="str">
        <f t="shared" si="40"/>
        <v/>
      </c>
      <c r="K67" s="203" t="str">
        <f t="shared" si="40"/>
        <v/>
      </c>
      <c r="L67" s="203" t="str">
        <f t="shared" si="40"/>
        <v/>
      </c>
      <c r="M67" s="204" t="str">
        <f t="shared" si="40"/>
        <v/>
      </c>
      <c r="N67" s="205" t="str">
        <f t="shared" si="2"/>
        <v/>
      </c>
      <c r="O67" s="203" t="str">
        <f t="shared" si="40"/>
        <v/>
      </c>
      <c r="P67" s="205" t="str">
        <f>IF(ISBLANK(P34),"",VALUE(P34))</f>
        <v/>
      </c>
      <c r="Q67" s="205" t="str">
        <f>IF(ISBLANK(Q34),"",VALUE(Q34))</f>
        <v/>
      </c>
      <c r="R67" s="205" t="str">
        <f>IF(ISBLANK(R34),"",VALUE(R34))</f>
        <v/>
      </c>
      <c r="S67" s="206" t="str">
        <f>IF(ISBLANK(S34),"",VALUE(S34))</f>
        <v/>
      </c>
      <c r="T67" s="207" t="str">
        <f>IF(ISBLANK(T34),"",VALUE(T34))</f>
        <v/>
      </c>
      <c r="U67" s="208" t="str">
        <f t="shared" si="5"/>
        <v/>
      </c>
      <c r="V67" s="206" t="str">
        <f t="shared" si="42"/>
        <v/>
      </c>
      <c r="W67" s="207" t="str">
        <f t="shared" si="42"/>
        <v/>
      </c>
      <c r="X67" s="208" t="str">
        <f t="shared" si="7"/>
        <v/>
      </c>
      <c r="Y67" s="206" t="str">
        <f t="shared" si="47"/>
        <v/>
      </c>
      <c r="Z67" s="207" t="str">
        <f t="shared" si="47"/>
        <v/>
      </c>
      <c r="AA67" s="208" t="str">
        <f t="shared" si="10"/>
        <v/>
      </c>
      <c r="AB67" s="206" t="str">
        <f t="shared" si="43"/>
        <v/>
      </c>
      <c r="AC67" s="207" t="str">
        <f t="shared" si="43"/>
        <v/>
      </c>
      <c r="AD67" s="208" t="str">
        <f t="shared" si="12"/>
        <v/>
      </c>
      <c r="AE67" s="206" t="str">
        <f t="shared" si="44"/>
        <v/>
      </c>
      <c r="AF67" s="207" t="str">
        <f t="shared" si="44"/>
        <v/>
      </c>
      <c r="AG67" s="208" t="str">
        <f t="shared" si="14"/>
        <v/>
      </c>
      <c r="AH67" s="206" t="str">
        <f t="shared" si="45"/>
        <v/>
      </c>
      <c r="AI67" s="207" t="str">
        <f t="shared" si="45"/>
        <v/>
      </c>
      <c r="AJ67" s="208" t="str">
        <f t="shared" si="16"/>
        <v/>
      </c>
      <c r="AK67" s="206" t="str">
        <f t="shared" si="48"/>
        <v/>
      </c>
      <c r="AL67" s="207" t="str">
        <f t="shared" si="48"/>
        <v/>
      </c>
      <c r="AM67" s="208" t="str">
        <f t="shared" si="23"/>
        <v/>
      </c>
      <c r="AN67" s="206" t="str">
        <f t="shared" si="46"/>
        <v/>
      </c>
      <c r="AO67" s="207" t="str">
        <f t="shared" si="46"/>
        <v/>
      </c>
      <c r="AP67" s="208" t="str">
        <f t="shared" si="20"/>
        <v/>
      </c>
      <c r="AQ67" s="206" t="str">
        <f t="shared" si="49"/>
        <v/>
      </c>
      <c r="AR67" s="207" t="str">
        <f t="shared" si="49"/>
        <v/>
      </c>
      <c r="AS67" s="209" t="str">
        <f t="shared" si="21"/>
        <v/>
      </c>
    </row>
    <row r="68" spans="1:45" s="216" customFormat="1" ht="31" customHeight="1" x14ac:dyDescent="0.35">
      <c r="A68" s="4"/>
      <c r="B68" s="4"/>
      <c r="C68" s="4"/>
      <c r="D68" s="4"/>
      <c r="E68" s="4"/>
      <c r="F68" s="4"/>
      <c r="G68" s="4"/>
      <c r="H68" s="4"/>
      <c r="I68" s="4"/>
      <c r="J68" s="4"/>
      <c r="K68" s="4"/>
      <c r="L68" s="4"/>
      <c r="M68" s="210" t="s">
        <v>50</v>
      </c>
      <c r="N68" s="211" t="str">
        <f>IF(N38="","n/a",AVERAGE(N38:N67))</f>
        <v>n/a</v>
      </c>
      <c r="O68" s="210"/>
      <c r="P68" s="211" t="str">
        <f>IF(P38="","n/a",AVERAGE(P38:P67))</f>
        <v>n/a</v>
      </c>
      <c r="Q68" s="211" t="str">
        <f>IF(Q38="","n/a",AVERAGE(Q38:Q67))</f>
        <v>n/a</v>
      </c>
      <c r="R68" s="211" t="str">
        <f>IF(R38="","n/a",AVERAGE(R38:R67))</f>
        <v>n/a</v>
      </c>
      <c r="S68" s="210"/>
      <c r="T68" s="212"/>
      <c r="U68" s="213" t="str">
        <f>IF(U38="","n/a",AVERAGE(U38:U67))</f>
        <v>n/a</v>
      </c>
      <c r="V68" s="214"/>
      <c r="W68" s="210"/>
      <c r="X68" s="213" t="str">
        <f>IF(X38="","n/a",AVERAGE(X38:X67))</f>
        <v>n/a</v>
      </c>
      <c r="Y68" s="212"/>
      <c r="Z68" s="212"/>
      <c r="AA68" s="213" t="str">
        <f>IF(AA38="","n/a",AVERAGE(AA38:AA67))</f>
        <v>n/a</v>
      </c>
      <c r="AB68" s="212"/>
      <c r="AC68" s="212"/>
      <c r="AD68" s="213" t="str">
        <f>IF(AD38="","n/a",AVERAGE(AD38:AD67))</f>
        <v>n/a</v>
      </c>
      <c r="AE68" s="212"/>
      <c r="AF68" s="212"/>
      <c r="AG68" s="213" t="str">
        <f>IF(AG38="","n/a",AVERAGE(AG38:AG67))</f>
        <v>n/a</v>
      </c>
      <c r="AH68" s="213"/>
      <c r="AI68" s="212"/>
      <c r="AJ68" s="213" t="str">
        <f>IF(AJ38="","n/a",AVERAGE(AJ38:AJ67))</f>
        <v>n/a</v>
      </c>
      <c r="AK68" s="213"/>
      <c r="AL68" s="213"/>
      <c r="AM68" s="213" t="str">
        <f>IF(AM38="","n/a",AVERAGE(AM38:AM67))</f>
        <v>n/a</v>
      </c>
      <c r="AN68" s="212"/>
      <c r="AO68" s="212"/>
      <c r="AP68" s="213" t="str">
        <f>IF(AP38="","n/a",AVERAGE(AP38:AP67))</f>
        <v>n/a</v>
      </c>
      <c r="AQ68" s="212"/>
      <c r="AR68" s="215"/>
      <c r="AS68" s="213" t="str">
        <f>IF(AS38="","n/a",AVERAGE(AS38:AS67))</f>
        <v>n/a</v>
      </c>
    </row>
    <row r="69" spans="1:45" s="216" customFormat="1" ht="31" customHeight="1" x14ac:dyDescent="0.35">
      <c r="A69" s="4"/>
      <c r="B69" s="4"/>
      <c r="C69" s="4"/>
      <c r="D69" s="4"/>
      <c r="E69" s="4"/>
      <c r="F69" s="4"/>
      <c r="K69" s="4"/>
      <c r="L69" s="4"/>
      <c r="M69" s="217" t="s">
        <v>51</v>
      </c>
      <c r="N69" s="218" t="str">
        <f>IF(N38="", "n/a", STDEV(N38:N67))</f>
        <v>n/a</v>
      </c>
      <c r="P69" s="218" t="str">
        <f>IF(P38="", "n/a", STDEV(P38:P67))</f>
        <v>n/a</v>
      </c>
      <c r="Q69" s="218" t="str">
        <f>IF(Q38="", "n/a", STDEV(Q38:Q67))</f>
        <v>n/a</v>
      </c>
      <c r="R69" s="218" t="str">
        <f>IF(R38="", "n/a", STDEV(R38:R67))</f>
        <v>n/a</v>
      </c>
      <c r="U69" s="219" t="str">
        <f>IF(U38="","n/a",STDEV(U38:U67))</f>
        <v>n/a</v>
      </c>
      <c r="V69" s="4"/>
      <c r="W69" s="4"/>
      <c r="X69" s="219" t="str">
        <f>IF(X38="","n/a",STDEV(X38:X67))</f>
        <v>n/a</v>
      </c>
      <c r="AA69" s="219" t="str">
        <f>IF(AA38="","n/a",STDEV(AA38:AA67))</f>
        <v>n/a</v>
      </c>
      <c r="AD69" s="219" t="str">
        <f>IF(AD38="","n/a",STDEV(AD38:AD67))</f>
        <v>n/a</v>
      </c>
      <c r="AF69" s="218"/>
      <c r="AG69" s="219" t="str">
        <f>IF(AG38="","n/a",STDEV(AG38:AG67))</f>
        <v>n/a</v>
      </c>
      <c r="AJ69" s="219" t="str">
        <f>IF(AJ68="n/a","n/a",STDEV(AJ38:AJ67))</f>
        <v>n/a</v>
      </c>
      <c r="AK69" s="219"/>
      <c r="AL69" s="219"/>
      <c r="AM69" s="219" t="str">
        <f>IF(AM68="n/a","n/a",STDEV(AM38:AM67))</f>
        <v>n/a</v>
      </c>
      <c r="AP69" s="219" t="str">
        <f>IF(AP38="","n/a",STDEV(AP38:AP67))</f>
        <v>n/a</v>
      </c>
      <c r="AS69" s="219" t="str">
        <f>IF(AS38="","n/a",STDEV(AS38:AS67))</f>
        <v>n/a</v>
      </c>
    </row>
    <row r="70" spans="1:45" s="216" customFormat="1" ht="31" customHeight="1" x14ac:dyDescent="0.35">
      <c r="A70" s="4"/>
      <c r="B70" s="4"/>
      <c r="C70" s="4"/>
      <c r="D70" s="4"/>
      <c r="E70" s="4"/>
      <c r="F70" s="4"/>
      <c r="K70" s="4"/>
      <c r="L70" s="4"/>
      <c r="M70" s="217"/>
      <c r="N70" s="218"/>
      <c r="P70" s="218"/>
      <c r="Q70" s="218"/>
      <c r="R70" s="218"/>
      <c r="U70" s="219"/>
      <c r="V70" s="4"/>
      <c r="W70" s="4"/>
    </row>
    <row r="71" spans="1:45" s="216" customFormat="1" ht="31" customHeight="1" x14ac:dyDescent="0.35">
      <c r="A71" s="4"/>
      <c r="B71" s="4"/>
      <c r="C71" s="4"/>
      <c r="D71" s="4"/>
      <c r="E71" s="4"/>
      <c r="F71" s="4"/>
      <c r="G71" s="220"/>
      <c r="H71" s="220"/>
      <c r="I71" s="220"/>
      <c r="J71" s="220"/>
      <c r="K71" s="4"/>
      <c r="L71" s="4"/>
      <c r="N71" s="221"/>
      <c r="Q71" s="220" t="s">
        <v>52</v>
      </c>
      <c r="U71" s="4"/>
      <c r="V71" s="4"/>
      <c r="W71" s="4"/>
      <c r="X71" s="4"/>
      <c r="AA71" s="4"/>
      <c r="AD71" s="4"/>
      <c r="AG71" s="4"/>
      <c r="AI71" s="222"/>
      <c r="AJ71" s="4"/>
      <c r="AK71" s="4"/>
      <c r="AL71" s="218"/>
      <c r="AM71" s="4"/>
      <c r="AP71" s="4"/>
      <c r="AS71" s="4"/>
    </row>
    <row r="72" spans="1:45" s="216" customFormat="1" ht="31" customHeight="1" x14ac:dyDescent="0.35">
      <c r="A72" s="4"/>
      <c r="B72" s="4"/>
      <c r="C72" s="4"/>
      <c r="D72" s="4"/>
      <c r="E72" s="4"/>
      <c r="F72" s="4"/>
      <c r="G72" s="217"/>
      <c r="H72" s="217"/>
      <c r="I72" s="217"/>
      <c r="J72" s="217"/>
      <c r="K72" s="4"/>
      <c r="L72" s="4"/>
      <c r="N72" s="221"/>
      <c r="U72" s="219"/>
      <c r="V72" s="223"/>
      <c r="W72" s="4"/>
      <c r="X72" s="219"/>
      <c r="AA72" s="219"/>
      <c r="AD72" s="219"/>
      <c r="AG72" s="219"/>
      <c r="AI72" s="222"/>
      <c r="AJ72" s="219"/>
      <c r="AK72" s="219"/>
      <c r="AL72" s="219"/>
      <c r="AM72" s="219"/>
      <c r="AP72" s="219"/>
      <c r="AS72" s="219"/>
    </row>
    <row r="73" spans="1:45" s="216" customFormat="1" ht="31" customHeight="1" x14ac:dyDescent="0.35">
      <c r="O73" s="221" t="s">
        <v>53</v>
      </c>
      <c r="R73" s="222" t="s">
        <v>54</v>
      </c>
      <c r="S73" s="224">
        <v>3.3000000000000002E-2</v>
      </c>
      <c r="T73" s="212" t="s">
        <v>55</v>
      </c>
      <c r="U73" s="4" t="str">
        <f>IF($B$38&gt;2023,"n/a",IF(U68="n/a",U68,IF(U68 &lt; $S$73, "YES", "NO")))</f>
        <v>n/a</v>
      </c>
      <c r="V73" s="214"/>
      <c r="W73" s="225"/>
      <c r="X73" s="4" t="str">
        <f>IF($B$38&gt;2023,"n/a",IF(X68="n/a",X68,IF(X68 &lt; $S$73, "YES", "NO")))</f>
        <v>n/a</v>
      </c>
      <c r="AA73" s="4" t="str">
        <f>IF($B$38&gt;2023,"n/a",IF(AA68="n/a",AA68,IF(AA68 &lt; $S$73, "YES", "NO")))</f>
        <v>n/a</v>
      </c>
      <c r="AD73" s="4" t="str">
        <f>IF($B$38&gt;2023,"n/a",IF(AD68="n/a",AD68,IF(AD68 &lt; $S$73, "YES", "NO")))</f>
        <v>n/a</v>
      </c>
      <c r="AG73" s="4" t="str">
        <f>IF($B$38&gt;2023,"n/a",IF(AG68="n/a",AG68,IF(AG68 &lt; $S$73, "YES", "NO")))</f>
        <v>n/a</v>
      </c>
      <c r="AJ73" s="4" t="str">
        <f>IF($B$38&gt;2023,"n/a",IF(AJ68="n/a",AJ68,IF(AJ68 &lt; $S$73, "YES", "NO")))</f>
        <v>n/a</v>
      </c>
      <c r="AK73" s="4"/>
      <c r="AL73" s="4"/>
      <c r="AM73" s="4" t="str">
        <f>IF($B$38&gt;2023,"n/a",IF(AM68="n/a",AM68,IF(AM68 &lt; $S$73, "YES", "NO")))</f>
        <v>n/a</v>
      </c>
      <c r="AP73" s="4" t="str">
        <f>IF($B$38&gt;2023,"n/a",IF(AP68="n/a",AP68,IF(AP68 &lt; $S$73, "YES", "NO")))</f>
        <v>n/a</v>
      </c>
      <c r="AS73" s="4" t="str">
        <f>IF($B$38&gt;2023,"n/a",IF(AS68="n/a",AS68,IF(AS68 &lt; $S$73, "YES", "NO")))</f>
        <v>n/a</v>
      </c>
    </row>
    <row r="74" spans="1:45" s="216" customFormat="1" ht="31" customHeight="1" x14ac:dyDescent="0.35">
      <c r="A74" s="226"/>
      <c r="B74" s="226"/>
      <c r="O74" s="221"/>
      <c r="R74" s="222" t="s">
        <v>56</v>
      </c>
      <c r="S74" s="224">
        <v>3.3000000000000002E-2</v>
      </c>
      <c r="T74" s="212" t="s">
        <v>55</v>
      </c>
      <c r="U74" s="4" t="str">
        <f>IF($B$38&gt;2023,"n/a",IF(U68="n/a",U68,IF((COUNTIF(U38:U67,"&lt;" &amp; $S$74)/COUNT(U38:U67)) &lt; 0.66, "NO", "YES")))</f>
        <v>n/a</v>
      </c>
      <c r="X74" s="4" t="str">
        <f>IF($B$38&gt;2023,"n/a",IF(X68="n/a",X68,IF((COUNTIF(X38:X67,"&lt;" &amp; $S$74)/COUNT(X38:X67)) &lt; 0.66, "NO", "YES")))</f>
        <v>n/a</v>
      </c>
      <c r="AA74" s="4" t="str">
        <f>IF($B$38&gt;2023,"n/a",IF(AA68="n/a",AA68,IF((COUNTIF(AA38:AA67,"&lt;" &amp; $S$74)/COUNT(AA38:AA67)) &lt; 0.66, "NO", "YES")))</f>
        <v>n/a</v>
      </c>
      <c r="AD74" s="4" t="str">
        <f>IF($B$38&gt;2023,"n/a",IF(AD68="n/a",AD68,IF((COUNTIF(AD38:AD67,"&lt;" &amp; $S$74)/COUNT(AD38:AD67)) &lt; 0.66, "NO", "YES")))</f>
        <v>n/a</v>
      </c>
      <c r="AG74" s="4" t="str">
        <f>IF($B$38&gt;2023,"n/a",IF(AG68="n/a",AG68,IF((COUNTIF(AG38:AG67,"&lt;" &amp; $S$74)/COUNT(AG38:AG67)) &lt; 0.66, "NO", "YES")))</f>
        <v>n/a</v>
      </c>
      <c r="AJ74" s="4" t="str">
        <f>IF($B$38&gt;2023,"n/a",IF(AJ68="n/a",AJ68,IF((COUNTIF(AJ38:AJ67,"&lt;" &amp; $S$74)/COUNT(AJ38:AJ67)) &lt; 0.66, "NO", "YES")))</f>
        <v>n/a</v>
      </c>
      <c r="AK74" s="4"/>
      <c r="AL74" s="4"/>
      <c r="AM74" s="4" t="str">
        <f>IF($B$38&gt;2023,"n/a",IF(AM68="n/a",AM68,IF((COUNTIF(AM38:AM67,"&lt;" &amp; $S$74)/COUNT(AM38:AM67)) &lt; 0.66, "NO", "YES")))</f>
        <v>n/a</v>
      </c>
      <c r="AP74" s="4" t="str">
        <f>IF($B$38&gt;2023,"n/a",IF(AP68="n/a",AP68,IF((COUNTIF(AP38:AP67,"&lt;" &amp; $S$74)/COUNT(AP38:AP67)) &lt; 0.66, "NO", "YES")))</f>
        <v>n/a</v>
      </c>
      <c r="AS74" s="4" t="str">
        <f>IF($B$38&gt;2023,"n/a",IF(AS68="n/a",AS68,IF((COUNTIF(AS38:AS67,"&lt;" &amp; $S$74)/COUNT(AS38:AS67)) &lt; 0.66, "NO", "YES")))</f>
        <v>n/a</v>
      </c>
    </row>
    <row r="75" spans="1:45" s="216" customFormat="1" ht="31" customHeight="1" x14ac:dyDescent="0.35">
      <c r="A75" s="4"/>
      <c r="B75" s="4"/>
      <c r="O75" s="219"/>
      <c r="P75" s="227"/>
      <c r="R75" s="222" t="s">
        <v>57</v>
      </c>
      <c r="S75" s="224">
        <v>3.3000000000000002E-2</v>
      </c>
      <c r="T75" s="212" t="s">
        <v>55</v>
      </c>
      <c r="U75" s="1" t="str">
        <f>IF($B$38&gt;2023,"n/a",IF(U68="n/a",U68,COUNTIF(U38:U67,"&lt;" &amp; $S$75)/COUNT(U38:U67)))</f>
        <v>n/a</v>
      </c>
      <c r="X75" s="1" t="str">
        <f>IF($B$38&gt;2023,"n/a",IF(X68="n/a",X68,COUNTIF(X38:X67,"&lt;" &amp; $S$75)/COUNT(X38:X67)))</f>
        <v>n/a</v>
      </c>
      <c r="AA75" s="1" t="str">
        <f>IF($B$38&gt;2023,"n/a",IF(AA68="n/a",AA68,COUNTIF(AA38:AA67,"&lt;" &amp; $S$75)/COUNT(AA38:AA67)))</f>
        <v>n/a</v>
      </c>
      <c r="AD75" s="1" t="str">
        <f>IF($B$38&gt;2023,"n/a",IF(AD68="n/a",AD68,COUNTIF(AD38:AD67,"&lt;" &amp; $S$75)/COUNT(AD38:AD67)))</f>
        <v>n/a</v>
      </c>
      <c r="AG75" s="1" t="str">
        <f>IF($B$38&gt;2023,"n/a",IF(AG68="n/a",AG68,COUNTIF(AG38:AG67,"&lt;" &amp; $S$75)/COUNT(AG38:AG67)))</f>
        <v>n/a</v>
      </c>
      <c r="AJ75" s="1" t="str">
        <f>IF($B$38&gt;2023,"n/a",IF(AJ68="n/a",AJ68,COUNTIF(AJ38:AJ67,"&lt;" &amp; $S$75)/COUNT(AJ38:AJ67)))</f>
        <v>n/a</v>
      </c>
      <c r="AK75" s="1"/>
      <c r="AL75" s="1"/>
      <c r="AM75" s="1" t="str">
        <f>IF($B$38&gt;2023,"n/a",IF(AM68="n/a",AM68,COUNTIF(AM38:AM67,"&lt;" &amp; $S$75)/COUNT(AM38:AM67)))</f>
        <v>n/a</v>
      </c>
      <c r="AP75" s="1" t="str">
        <f>IF($B$38&gt;2023,"n/a",IF(AP68="n/a",AP68,COUNTIF(AP38:AP67,"&lt;" &amp; $S$75)/COUNT(AP38:AP67)))</f>
        <v>n/a</v>
      </c>
      <c r="AS75" s="1" t="str">
        <f>IF($B$38&gt;2023,"n/a",IF(AS68="n/a",AS68,COUNTIF(AS38:AS67,"&lt;" &amp; $S$75)/COUNT(AS38:AS67)))</f>
        <v>n/a</v>
      </c>
    </row>
    <row r="76" spans="1:45" s="216" customFormat="1" ht="31" customHeight="1" x14ac:dyDescent="0.35">
      <c r="A76" s="4"/>
      <c r="B76" s="4"/>
      <c r="O76" s="219"/>
      <c r="P76" s="227"/>
      <c r="R76" s="222"/>
      <c r="S76" s="224"/>
      <c r="T76" s="212"/>
      <c r="U76" s="1"/>
      <c r="X76" s="1"/>
      <c r="AA76" s="1"/>
      <c r="AD76" s="1"/>
      <c r="AG76" s="1"/>
      <c r="AJ76" s="1"/>
      <c r="AK76" s="1"/>
      <c r="AL76" s="1"/>
      <c r="AM76" s="1"/>
      <c r="AP76" s="1"/>
      <c r="AS76" s="1"/>
    </row>
    <row r="77" spans="1:45" s="216" customFormat="1" ht="31" customHeight="1" x14ac:dyDescent="0.35">
      <c r="A77" s="4"/>
      <c r="B77" s="4"/>
      <c r="O77" s="221" t="s">
        <v>58</v>
      </c>
      <c r="R77" s="222" t="s">
        <v>54</v>
      </c>
      <c r="S77" s="224">
        <v>6.6000000000000003E-2</v>
      </c>
      <c r="T77" s="212" t="s">
        <v>55</v>
      </c>
      <c r="U77" s="4" t="str">
        <f>IF(OR($B$38&gt;2027,$B$38&lt;2024), "n/a", IF(U68="n/a",U68,IF(U68 &lt; $S$77, "YES", "NO")))</f>
        <v>n/a</v>
      </c>
      <c r="V77" s="214"/>
      <c r="W77" s="225"/>
      <c r="X77" s="4" t="str">
        <f>IF(OR($B$38&gt;2027,$B$38&lt;2024), "n/a", IF(X68="n/a",X68,IF(X68 &lt; $S$77, "YES", "NO")))</f>
        <v>n/a</v>
      </c>
      <c r="AA77" s="4" t="str">
        <f>IF(OR($B$38&gt;2027,$B$38&lt;2024), "n/a", IF(AA68="n/a",AA68,IF(AA68 &lt; $S$77, "YES", "NO")))</f>
        <v>n/a</v>
      </c>
      <c r="AD77" s="4" t="str">
        <f>IF(OR($B$38&gt;2027,$B$38&lt;2024), "n/a", IF(AD68="n/a",AD68,IF(AD68 &lt; $S$77, "YES", "NO")))</f>
        <v>n/a</v>
      </c>
      <c r="AG77" s="4" t="str">
        <f>IF(OR($B$38&gt;2027,$B$38&lt;2024), "n/a", IF(AG68="n/a",AG68,IF(AG68 &lt; $S$77, "YES", "NO")))</f>
        <v>n/a</v>
      </c>
      <c r="AJ77" s="4" t="str">
        <f>IF(OR($B$38&gt;2027,$B$38&lt;2024), "n/a", IF(AJ68="n/a",AJ68,IF(AJ68 &lt; $S$77, "YES", "NO")))</f>
        <v>n/a</v>
      </c>
      <c r="AK77" s="4"/>
      <c r="AL77" s="4"/>
      <c r="AM77" s="4" t="str">
        <f>IF(OR($B$38&gt;2027,$B$38&lt;2024), "n/a", IF(AM68="n/a",AM68,IF(AM68 &lt; $S$77, "YES", "NO")))</f>
        <v>n/a</v>
      </c>
      <c r="AP77" s="4" t="str">
        <f>IF(OR($B$38&gt;2027,$B$38&lt;2024), "n/a", IF(AP68="n/a",AP68,IF(AP68 &lt; $S$77, "YES", "NO")))</f>
        <v>n/a</v>
      </c>
      <c r="AS77" s="4" t="str">
        <f>IF(OR($B$38&gt;2027,$B$38&lt;2024), "n/a", IF(AS68="n/a",AS68,IF(AS68 &lt; $S$77, "YES", "NO")))</f>
        <v>n/a</v>
      </c>
    </row>
    <row r="78" spans="1:45" s="216" customFormat="1" ht="31" customHeight="1" x14ac:dyDescent="0.35">
      <c r="A78" s="4"/>
      <c r="B78" s="4"/>
      <c r="O78" s="221"/>
      <c r="R78" s="222" t="s">
        <v>56</v>
      </c>
      <c r="S78" s="224">
        <v>6.6000000000000003E-2</v>
      </c>
      <c r="T78" s="212" t="s">
        <v>55</v>
      </c>
      <c r="U78" s="4" t="str">
        <f>IF(OR($B$38&gt;2027,$B$38&lt;2024),"n/a",IF(U68="n/a",U68,IF((COUNTIF(U38:U67,"&lt;"&amp;$S$78)/COUNT(U38:U67))&lt;0.66,"NO","YES")))</f>
        <v>n/a</v>
      </c>
      <c r="X78" s="4" t="str">
        <f>IF(OR($B$38&gt;2027,$B$38&lt;2024),"n/a",IF(X68="n/a",X68,IF((COUNTIF(X38:X67,"&lt;"&amp;$S$78)/COUNT(X38:X67))&lt;0.66,"NO","YES")))</f>
        <v>n/a</v>
      </c>
      <c r="AA78" s="4" t="str">
        <f>IF(OR($B$38&gt;2027,$B$38&lt;2024),"n/a",IF(AA68="n/a",AA68,IF((COUNTIF(AA38:AA67,"&lt;"&amp;$S$78)/COUNT(AA38:AA67))&lt;0.66,"NO","YES")))</f>
        <v>n/a</v>
      </c>
      <c r="AD78" s="4" t="str">
        <f>IF(OR($B$38&gt;2027,$B$38&lt;2024),"n/a",IF(AD68="n/a",AD68,IF((COUNTIF(AD38:AD67,"&lt;"&amp;$S$78)/COUNT(AD38:AD67))&lt;0.66,"NO","YES")))</f>
        <v>n/a</v>
      </c>
      <c r="AG78" s="4" t="str">
        <f>IF(OR($B$38&gt;2027,$B$38&lt;2024),"n/a",IF(AG68="n/a",AG68,IF((COUNTIF(AG38:AG67,"&lt;"&amp;$S$78)/COUNT(AG38:AG67))&lt;0.66,"NO","YES")))</f>
        <v>n/a</v>
      </c>
      <c r="AJ78" s="4" t="str">
        <f>IF(OR($B$38&gt;2027,$B$38&lt;2024),"n/a",IF(AJ68="n/a",AJ68,IF((COUNTIF(AJ38:AJ67,"&lt;"&amp;$S$78)/COUNT(AJ38:AJ67))&lt;0.66,"NO","YES")))</f>
        <v>n/a</v>
      </c>
      <c r="AK78" s="4"/>
      <c r="AL78" s="4"/>
      <c r="AM78" s="4" t="str">
        <f>IF(OR($B$38&gt;2027,$B$38&lt;2024),"n/a",IF(AM68="n/a",AM68,IF((COUNTIF(AM38:AM67,"&lt;"&amp;$S$78)/COUNT(AM38:AM67))&lt;0.66,"NO","YES")))</f>
        <v>n/a</v>
      </c>
      <c r="AP78" s="4" t="str">
        <f>IF(OR($B$38&gt;2027,$B$38&lt;2024),"n/a",IF(AP68="n/a",AP68,IF((COUNTIF(AP38:AP67,"&lt;"&amp;$S$78)/COUNT(AP38:AP67))&lt;0.66,"NO","YES")))</f>
        <v>n/a</v>
      </c>
      <c r="AS78" s="4" t="str">
        <f>IF(OR($B$38&gt;2027,$B$38&lt;2024),"n/a",IF(AS68="n/a",AS68,IF((COUNTIF(AS38:AS67,"&lt;"&amp;$S$78)/COUNT(AS38:AS67))&lt;0.66,"NO","YES")))</f>
        <v>n/a</v>
      </c>
    </row>
    <row r="79" spans="1:45" s="216" customFormat="1" ht="31" customHeight="1" x14ac:dyDescent="0.35">
      <c r="A79" s="4"/>
      <c r="B79" s="4"/>
      <c r="O79" s="219"/>
      <c r="P79" s="227"/>
      <c r="R79" s="222" t="s">
        <v>57</v>
      </c>
      <c r="S79" s="224">
        <v>6.6000000000000003E-2</v>
      </c>
      <c r="T79" s="212" t="s">
        <v>55</v>
      </c>
      <c r="U79" s="1" t="str">
        <f>IF(OR($B$38&gt;2027,$B$38&lt;2024),"n/a",IF(U68="n/a",U68,COUNTIF(U38:U67,"&lt;"&amp;$S$79)/COUNT(U38:U67)))</f>
        <v>n/a</v>
      </c>
      <c r="X79" s="1" t="str">
        <f>IF(OR($B$38&gt;2027,$B$38&lt;2024),"n/a",IF(X68="n/a",X68,COUNTIF(X38:X67,"&lt;"&amp;$S$79)/COUNT(X38:X67)))</f>
        <v>n/a</v>
      </c>
      <c r="AA79" s="1" t="str">
        <f>IF(OR($B$38&gt;2027,$B$38&lt;2024),"n/a",IF(AA68="n/a",AA68,COUNTIF(AA38:AA67,"&lt;"&amp;$S$79)/COUNT(AA38:AA67)))</f>
        <v>n/a</v>
      </c>
      <c r="AD79" s="1" t="str">
        <f>IF(OR($B$38&gt;2027,$B$38&lt;2024),"n/a",IF(AD68="n/a",AD68,COUNTIF(AD38:AD67,"&lt;"&amp;$S$79)/COUNT(AD38:AD67)))</f>
        <v>n/a</v>
      </c>
      <c r="AG79" s="1" t="str">
        <f>IF(OR($B$38&gt;2027,$B$38&lt;2024),"n/a",IF(AG68="n/a",AG68,COUNTIF(AG38:AG67,"&lt;"&amp;$S$79)/COUNT(AG38:AG67)))</f>
        <v>n/a</v>
      </c>
      <c r="AJ79" s="1" t="str">
        <f>IF(OR($B$38&gt;2027,$B$38&lt;2024),"n/a",IF(AJ68="n/a",AJ68,COUNTIF(AJ38:AJ67,"&lt;"&amp;$S$79)/COUNT(AJ38:AJ67)))</f>
        <v>n/a</v>
      </c>
      <c r="AK79" s="1"/>
      <c r="AL79" s="1"/>
      <c r="AM79" s="1" t="str">
        <f>IF(OR($B$38&gt;2027,$B$38&lt;2024),"n/a",IF(AM68="n/a",AM68,COUNTIF(AM38:AM67,"&lt;"&amp;$S$79)/COUNT(AM38:AM67)))</f>
        <v>n/a</v>
      </c>
      <c r="AP79" s="1" t="str">
        <f>IF(OR($B$38&gt;2027,$B$38&lt;2024),"n/a",IF(AP68="n/a",AP68,COUNTIF(AP38:AP67,"&lt;"&amp;$S$79)/COUNT(AP38:AP67)))</f>
        <v>n/a</v>
      </c>
      <c r="AS79" s="1" t="str">
        <f>IF(OR($B$38&gt;2027,$B$38&lt;2024),"n/a",IF(AS68="n/a",AS68,COUNTIF(AS38:AS67,"&lt;"&amp;$S$79)/COUNT(AS38:AS67)))</f>
        <v>n/a</v>
      </c>
    </row>
    <row r="80" spans="1:45" s="216" customFormat="1" ht="31" customHeight="1" x14ac:dyDescent="0.35">
      <c r="A80" s="4"/>
      <c r="B80" s="4"/>
      <c r="O80" s="219"/>
      <c r="P80" s="227"/>
      <c r="R80" s="222"/>
      <c r="S80" s="224"/>
      <c r="T80" s="212"/>
      <c r="U80" s="1"/>
      <c r="X80" s="1"/>
      <c r="AA80" s="1"/>
      <c r="AD80" s="1"/>
      <c r="AG80" s="1"/>
      <c r="AJ80" s="1"/>
      <c r="AK80" s="1"/>
      <c r="AL80" s="1"/>
      <c r="AM80" s="1"/>
      <c r="AP80" s="1"/>
      <c r="AS80" s="1"/>
    </row>
    <row r="81" spans="1:45" s="216" customFormat="1" ht="31" customHeight="1" x14ac:dyDescent="0.35">
      <c r="A81" s="4"/>
      <c r="B81" s="4"/>
      <c r="O81" s="221" t="s">
        <v>59</v>
      </c>
      <c r="R81" s="222" t="s">
        <v>54</v>
      </c>
      <c r="S81" s="224">
        <v>9.9000000000000005E-2</v>
      </c>
      <c r="T81" s="212" t="s">
        <v>55</v>
      </c>
      <c r="U81" s="4" t="str">
        <f>IF($B$38&lt;2028,"n/a",IF(U68="n/a",U68,IF(U68&lt;$S$81,"YES","NO")))</f>
        <v>n/a</v>
      </c>
      <c r="V81" s="214"/>
      <c r="W81" s="225"/>
      <c r="X81" s="4" t="str">
        <f>IF($B$38&lt;2028,"n/a",IF(X68="n/a",X68,IF(X68&lt;$S$81,"YES","NO")))</f>
        <v>n/a</v>
      </c>
      <c r="AA81" s="4" t="str">
        <f>IF($B$38&lt;2028,"n/a",IF(AA68="n/a",AA68,IF(AA68&lt;$S$81,"YES","NO")))</f>
        <v>n/a</v>
      </c>
      <c r="AD81" s="4" t="str">
        <f>IF($B$38&lt;2028,"n/a",IF(AD68="n/a",AD68,IF(AD68&lt;$S$81,"YES","NO")))</f>
        <v>n/a</v>
      </c>
      <c r="AG81" s="4" t="str">
        <f>IF($B$38&lt;2028,"n/a",IF(AG68="n/a",AG68,IF(AG68&lt;$S$81,"YES","NO")))</f>
        <v>n/a</v>
      </c>
      <c r="AJ81" s="4" t="str">
        <f>IF($B$38&lt;2028,"n/a",IF(AJ68="n/a",AJ68,IF(AJ68&lt;$S$81,"YES","NO")))</f>
        <v>n/a</v>
      </c>
      <c r="AK81" s="4"/>
      <c r="AL81" s="4"/>
      <c r="AM81" s="4" t="str">
        <f>IF($B$38&lt;2028,"n/a",IF(AM68="n/a",AM68,IF(AM68&lt;$S$81,"YES","NO")))</f>
        <v>n/a</v>
      </c>
      <c r="AP81" s="4" t="str">
        <f>IF($B$38&lt;2028,"n/a",IF(AP68="n/a",AP68,IF(AP68&lt;$S$81,"YES","NO")))</f>
        <v>n/a</v>
      </c>
      <c r="AS81" s="4" t="str">
        <f>IF($B$38&lt;2028,"n/a",IF(AS68="n/a",AS68,IF(AS68&lt;$S$81,"YES","NO")))</f>
        <v>n/a</v>
      </c>
    </row>
    <row r="82" spans="1:45" s="216" customFormat="1" ht="31" customHeight="1" x14ac:dyDescent="0.35">
      <c r="A82" s="4"/>
      <c r="B82" s="4"/>
      <c r="O82" s="221"/>
      <c r="R82" s="222" t="s">
        <v>56</v>
      </c>
      <c r="S82" s="224">
        <v>9.9000000000000005E-2</v>
      </c>
      <c r="T82" s="212" t="s">
        <v>55</v>
      </c>
      <c r="U82" s="4" t="str">
        <f>IF($B$38&lt;2028,"n/a",IF(U68="n/a",U68,IF((COUNTIF(U38:U67,"&lt;"&amp;$S$82)/COUNT(U38:U67))&lt;0.66,"NO","YES")))</f>
        <v>n/a</v>
      </c>
      <c r="X82" s="4" t="str">
        <f>IF($B$38&lt;2028,"n/a",IF(X68="n/a",X68,IF((COUNTIF(X38:X67,"&lt;"&amp;$S$82)/COUNT(X38:X67))&lt;0.66,"NO","YES")))</f>
        <v>n/a</v>
      </c>
      <c r="AA82" s="4" t="str">
        <f>IF($B$38&lt;2028,"n/a",IF(AA68="n/a",AA68,IF((COUNTIF(AA38:AA67,"&lt;"&amp;$S$82)/COUNT(AA38:AA67))&lt;0.66,"NO","YES")))</f>
        <v>n/a</v>
      </c>
      <c r="AD82" s="4" t="str">
        <f>IF($B$38&lt;2028,"n/a",IF(AD68="n/a",AD68,IF((COUNTIF(AD38:AD67,"&lt;"&amp;$S$82)/COUNT(AD38:AD67))&lt;0.66,"NO","YES")))</f>
        <v>n/a</v>
      </c>
      <c r="AG82" s="4" t="str">
        <f>IF($B$38&lt;2028,"n/a",IF(AG68="n/a",AG68,IF((COUNTIF(AG38:AG67,"&lt;"&amp;$S$82)/COUNT(AG38:AG67))&lt;0.66,"NO","YES")))</f>
        <v>n/a</v>
      </c>
      <c r="AJ82" s="4" t="str">
        <f>IF($B$38&lt;2028,"n/a",IF(AJ68="n/a",AJ68,IF((COUNTIF(AJ38:AJ67,"&lt;"&amp;$S$82)/COUNT(AJ38:AJ67))&lt;0.66,"NO","YES")))</f>
        <v>n/a</v>
      </c>
      <c r="AK82" s="4"/>
      <c r="AL82" s="4"/>
      <c r="AM82" s="4" t="str">
        <f>IF($B$38&lt;2028,"n/a",IF(AM68="n/a",AM68,IF((COUNTIF(AM38:AM67,"&lt;"&amp;$S$82)/COUNT(AM38:AM67))&lt;0.66,"NO","YES")))</f>
        <v>n/a</v>
      </c>
      <c r="AP82" s="4" t="str">
        <f>IF($B$38&lt;2028,"n/a",IF(AP68="n/a",AP68,IF((COUNTIF(AP38:AP67,"&lt;"&amp;$S$82)/COUNT(AP38:AP67))&lt;0.66,"NO","YES")))</f>
        <v>n/a</v>
      </c>
      <c r="AS82" s="4" t="str">
        <f>IF($B$38&lt;2028,"n/a",IF(AS68="n/a",AS68,IF((COUNTIF(AS38:AS67,"&lt;"&amp;$S$82)/COUNT(AS38:AS67))&lt;0.66,"NO","YES")))</f>
        <v>n/a</v>
      </c>
    </row>
    <row r="83" spans="1:45" s="216" customFormat="1" ht="31" customHeight="1" x14ac:dyDescent="0.35">
      <c r="A83" s="4"/>
      <c r="B83" s="4"/>
      <c r="O83" s="219"/>
      <c r="P83" s="227"/>
      <c r="R83" s="222" t="s">
        <v>57</v>
      </c>
      <c r="S83" s="224">
        <v>9.9000000000000005E-2</v>
      </c>
      <c r="T83" s="212" t="s">
        <v>55</v>
      </c>
      <c r="U83" s="1" t="str">
        <f>IF($B$38&lt;2028,"n/a",IF(U68="n/a",U68,COUNTIF(U38:U67,"&lt;"&amp;$S$83)/COUNT(U38:U67)))</f>
        <v>n/a</v>
      </c>
      <c r="X83" s="1" t="str">
        <f>IF($B$38&lt;2028,"n/a",IF(X68="n/a",X68,COUNTIF(X38:X67,"&lt;"&amp;$S$83)/COUNT(X38:X67)))</f>
        <v>n/a</v>
      </c>
      <c r="AA83" s="1" t="str">
        <f>IF($B$38&lt;2028,"n/a",IF(AA68="n/a",AA68,COUNTIF(AA38:AA67,"&lt;"&amp;$S$83)/COUNT(AA38:AA67)))</f>
        <v>n/a</v>
      </c>
      <c r="AD83" s="1" t="str">
        <f>IF($B$38&lt;2028,"n/a",IF(AD68="n/a",AD68,COUNTIF(AD38:AD67,"&lt;"&amp;$S$83)/COUNT(AD38:AD67)))</f>
        <v>n/a</v>
      </c>
      <c r="AG83" s="1" t="str">
        <f>IF($B$38&lt;2028,"n/a",IF(AG68="n/a",AG68,COUNTIF(AG38:AG67,"&lt;"&amp;$S$83)/COUNT(AG38:AG67)))</f>
        <v>n/a</v>
      </c>
      <c r="AJ83" s="1" t="str">
        <f>IF($B$38&lt;2028,"n/a",IF(AJ68="n/a",AJ68,COUNTIF(AJ38:AJ67,"&lt;"&amp;$S$83)/COUNT(AJ38:AJ67)))</f>
        <v>n/a</v>
      </c>
      <c r="AK83" s="1"/>
      <c r="AL83" s="1"/>
      <c r="AM83" s="1" t="str">
        <f>IF($B$38&lt;2028,"n/a",IF(AM68="n/a",AM68,COUNTIF(AM38:AM67,"&lt;"&amp;$S$83)/COUNT(AM38:AM67)))</f>
        <v>n/a</v>
      </c>
      <c r="AP83" s="1" t="str">
        <f>IF($B$38&lt;2028,"n/a",IF(AP68="n/a",AP68,COUNTIF(AP38:AP67,"&lt;"&amp;$S$83)/COUNT(AP38:AP67)))</f>
        <v>n/a</v>
      </c>
      <c r="AS83" s="1" t="str">
        <f>IF($B$38&lt;2028,"n/a",IF(AS68="n/a",AS68,COUNTIF(AS38:AS67,"&lt;"&amp;$S$83)/COUNT(AS38:AS67)))</f>
        <v>n/a</v>
      </c>
    </row>
    <row r="84" spans="1:45" s="216" customFormat="1" ht="31" customHeight="1" x14ac:dyDescent="0.35">
      <c r="A84" s="4"/>
      <c r="B84" s="4"/>
      <c r="O84" s="219"/>
      <c r="P84" s="227"/>
      <c r="S84" s="224"/>
      <c r="T84" s="217"/>
    </row>
    <row r="85" spans="1:45" s="216" customFormat="1" ht="31" customHeight="1" x14ac:dyDescent="0.35">
      <c r="A85" s="4"/>
      <c r="B85" s="4"/>
      <c r="O85" s="227"/>
      <c r="R85" s="220" t="s">
        <v>60</v>
      </c>
      <c r="S85" s="224"/>
      <c r="U85" s="4"/>
      <c r="X85" s="4"/>
      <c r="AA85" s="4"/>
      <c r="AD85" s="4"/>
      <c r="AG85" s="4"/>
      <c r="AI85" s="222"/>
      <c r="AJ85" s="4"/>
      <c r="AK85" s="4"/>
      <c r="AL85" s="4"/>
      <c r="AM85" s="4"/>
      <c r="AP85" s="4"/>
      <c r="AS85" s="4"/>
    </row>
    <row r="86" spans="1:45" s="216" customFormat="1" ht="31" customHeight="1" x14ac:dyDescent="0.35">
      <c r="A86" s="4"/>
      <c r="B86" s="4"/>
      <c r="O86" s="221"/>
      <c r="S86" s="224"/>
      <c r="U86" s="219"/>
      <c r="X86" s="219"/>
      <c r="AA86" s="219"/>
      <c r="AD86" s="219"/>
      <c r="AG86" s="219"/>
      <c r="AI86" s="222"/>
      <c r="AJ86" s="219"/>
      <c r="AK86" s="219"/>
      <c r="AL86" s="219"/>
      <c r="AM86" s="219"/>
      <c r="AP86" s="219"/>
      <c r="AS86" s="219"/>
    </row>
    <row r="87" spans="1:45" s="216" customFormat="1" ht="31" customHeight="1" x14ac:dyDescent="0.35">
      <c r="A87" s="4"/>
      <c r="B87" s="4"/>
      <c r="O87" s="216" t="s">
        <v>61</v>
      </c>
      <c r="R87" s="222" t="s">
        <v>54</v>
      </c>
      <c r="S87" s="224">
        <v>0.05</v>
      </c>
      <c r="T87" s="212" t="s">
        <v>55</v>
      </c>
      <c r="U87" s="4" t="str">
        <f>IF($B$38&gt;2015,"n/a",IF(U68="n/a",U68,IF(U68 &lt; $S$87, "YES", "NO")))</f>
        <v>n/a</v>
      </c>
      <c r="X87" s="4" t="str">
        <f>IF($B$38&gt;2015,"n/a",IF(X68="n/a",X68,IF(X68 &lt; $S$87, "YES", "NO")))</f>
        <v>n/a</v>
      </c>
      <c r="AA87" s="4" t="str">
        <f>IF($B$38&gt;2015,"n/a",IF(AA68="n/a",AA68,IF(AA68 &lt; $S$87, "YES", "NO")))</f>
        <v>n/a</v>
      </c>
      <c r="AD87" s="4" t="str">
        <f>IF($B$38&gt;2015,"n/a",IF(AD68="n/a",AD68,IF(AD68 &lt; $S$87, "YES", "NO")))</f>
        <v>n/a</v>
      </c>
      <c r="AG87" s="4" t="str">
        <f>IF($B$38&gt;2015,"n/a",IF(AG68="n/a",AG68,IF(AG68 &lt; $S$87, "YES", "NO")))</f>
        <v>n/a</v>
      </c>
      <c r="AJ87" s="4" t="str">
        <f>IF($B$38&gt;2015,"n/a",IF(AJ68="n/a",AJ68,IF(AJ68 &lt; $S$87, "YES", "NO")))</f>
        <v>n/a</v>
      </c>
      <c r="AK87" s="4"/>
      <c r="AL87" s="4"/>
      <c r="AM87" s="4" t="str">
        <f>IF($B$38&gt;2015,"n/a",IF(AM68="n/a",AM68,IF(AM68 &lt; $S$87, "YES", "NO")))</f>
        <v>n/a</v>
      </c>
      <c r="AP87" s="4" t="str">
        <f>IF($B$38&gt;2015,"n/a",IF(AP68="n/a",AP68,IF(AP68 &lt; $S$87, "YES", "NO")))</f>
        <v>n/a</v>
      </c>
      <c r="AS87" s="4" t="str">
        <f>IF($B$38&gt;2015,"n/a",IF(AS68="n/a",AS68,IF(AS68 &lt; $S$87, "YES", "NO")))</f>
        <v>n/a</v>
      </c>
    </row>
    <row r="88" spans="1:45" s="216" customFormat="1" ht="31" customHeight="1" x14ac:dyDescent="0.35">
      <c r="A88" s="4"/>
      <c r="B88" s="4"/>
      <c r="O88" s="221"/>
      <c r="R88" s="222" t="s">
        <v>56</v>
      </c>
      <c r="S88" s="224">
        <v>0.05</v>
      </c>
      <c r="T88" s="212" t="s">
        <v>55</v>
      </c>
      <c r="U88" s="4" t="str">
        <f>IF($B$38&gt;2015,"n/a",IF(U68="n/a",U68,IF((COUNTIF(U38:U67,"&lt;" &amp;$S$88)/COUNT(U38:U67)) &lt; 0.66, "NO", "YES")))</f>
        <v>n/a</v>
      </c>
      <c r="X88" s="4" t="str">
        <f>IF($B$38&gt;2015,"n/a",IF(X68="n/a",X68,IF((COUNTIF(X38:X67,"&lt;" &amp;$S$88)/COUNT(X38:X67)) &lt; 0.66, "NO", "YES")))</f>
        <v>n/a</v>
      </c>
      <c r="AA88" s="4" t="str">
        <f>IF($B$38&gt;2015,"n/a",IF(AA68="n/a",AA68,IF((COUNTIF(AA38:AA67,"&lt;" &amp;$S$88)/COUNT(AA38:AA67)) &lt; 0.66, "NO", "YES")))</f>
        <v>n/a</v>
      </c>
      <c r="AD88" s="4" t="str">
        <f>IF($B$38&gt;2015,"n/a",IF(AD68="n/a",AD68,IF((COUNTIF(AD38:AD67,"&lt;" &amp;$S$88)/COUNT(AD38:AD67)) &lt; 0.66, "NO", "YES")))</f>
        <v>n/a</v>
      </c>
      <c r="AG88" s="4" t="str">
        <f>IF($B$38&gt;2015,"n/a",IF(AG68="n/a",AG68,IF((COUNTIF(AG38:AG67,"&lt;" &amp;$S$88)/COUNT(AG38:AG67)) &lt; 0.66, "NO", "YES")))</f>
        <v>n/a</v>
      </c>
      <c r="AJ88" s="4" t="str">
        <f>IF($B$38&gt;2015,"n/a",IF(AJ68="n/a",AJ68,IF((COUNTIF(AJ38:AJ67,"&lt;" &amp;$S$88)/COUNT(AJ38:AJ67)) &lt; 0.66, "NO", "YES")))</f>
        <v>n/a</v>
      </c>
      <c r="AK88" s="4"/>
      <c r="AL88" s="4"/>
      <c r="AM88" s="4" t="str">
        <f>IF($B$38&gt;2015,"n/a",IF(AM68="n/a",AM68,IF((COUNTIF(AM38:AM67,"&lt;" &amp;$S$88)/COUNT(AM38:AM67)) &lt; 0.66, "NO", "YES")))</f>
        <v>n/a</v>
      </c>
      <c r="AP88" s="4" t="str">
        <f>IF($B$38&gt;2015,"n/a",IF(AP68="n/a",AP68,IF((COUNTIF(AP38:AP67,"&lt;" &amp;$S$88)/COUNT(AP38:AP67)) &lt; 0.66, "NO", "YES")))</f>
        <v>n/a</v>
      </c>
      <c r="AS88" s="4" t="str">
        <f>IF($B$38&gt;2015,"n/a",IF(AS68="n/a",AS68,IF((COUNTIF(AS38:AS67,"&lt;" &amp;$S$88)/COUNT(AS38:AS67)) &lt; 0.66, "NO", "YES")))</f>
        <v>n/a</v>
      </c>
    </row>
    <row r="89" spans="1:45" s="216" customFormat="1" ht="31" customHeight="1" x14ac:dyDescent="0.35">
      <c r="A89" s="4"/>
      <c r="B89" s="4"/>
      <c r="O89" s="221"/>
      <c r="R89" s="222" t="s">
        <v>57</v>
      </c>
      <c r="S89" s="224">
        <v>0.05</v>
      </c>
      <c r="T89" s="212" t="s">
        <v>55</v>
      </c>
      <c r="U89" s="1" t="str">
        <f>IF($B$38&gt;2015,"n/a",IF(U68="n/a",U68,COUNTIF(U38:U67,"&lt;" &amp; $S$89)/COUNT(U38:U67)))</f>
        <v>n/a</v>
      </c>
      <c r="X89" s="1" t="str">
        <f>IF($B$38&gt;2015,"n/a",IF(X68="n/a",X68,COUNTIF(X38:X67,"&lt;" &amp; $S$89)/COUNT(X38:X67)))</f>
        <v>n/a</v>
      </c>
      <c r="AA89" s="1" t="str">
        <f>IF($B$38&gt;2015,"n/a",IF(AA68="n/a",AA68,COUNTIF(AA38:AA67,"&lt;" &amp; $S$89)/COUNT(AA38:AA67)))</f>
        <v>n/a</v>
      </c>
      <c r="AD89" s="1" t="str">
        <f>IF($B$38&gt;2015,"n/a",IF(AD68="n/a",AD68,COUNTIF(AD38:AD67,"&lt;" &amp; $S$89)/COUNT(AD38:AD67)))</f>
        <v>n/a</v>
      </c>
      <c r="AG89" s="1" t="str">
        <f>IF($B$38&gt;2015,"n/a",IF(AG68="n/a",AG68,COUNTIF(AG38:AG67,"&lt;" &amp; $S$89)/COUNT(AG38:AG67)))</f>
        <v>n/a</v>
      </c>
      <c r="AJ89" s="1" t="str">
        <f>IF($B$38&gt;2015,"n/a",IF(AJ68="n/a",AJ68,COUNTIF(AJ38:AJ67,"&lt;" &amp; $S$89)/COUNT(AJ38:AJ67)))</f>
        <v>n/a</v>
      </c>
      <c r="AK89" s="1"/>
      <c r="AL89" s="1"/>
      <c r="AM89" s="1" t="str">
        <f>IF($B$38&gt;2015,"n/a",IF(AM68="n/a",AM68,COUNTIF(AM38:AM67,"&lt;" &amp; $S$89)/COUNT(AM38:AM67)))</f>
        <v>n/a</v>
      </c>
      <c r="AP89" s="1" t="str">
        <f>IF($B$38&gt;2015,"n/a",IF(AP68="n/a",AP68,COUNTIF(AP38:AP67,"&lt;" &amp; $S$89)/COUNT(AP38:AP67)))</f>
        <v>n/a</v>
      </c>
      <c r="AS89" s="1" t="str">
        <f>IF($B$38&gt;2015,"n/a",IF(AS68="n/a",AS68,COUNTIF(AS38:AS67,"&lt;" &amp; $S$89)/COUNT(AS38:AS67)))</f>
        <v>n/a</v>
      </c>
    </row>
    <row r="90" spans="1:45" s="216" customFormat="1" ht="31" customHeight="1" x14ac:dyDescent="0.35">
      <c r="A90" s="219"/>
      <c r="B90" s="4"/>
      <c r="C90" s="219"/>
      <c r="D90" s="219"/>
      <c r="E90" s="219"/>
      <c r="F90" s="219"/>
      <c r="O90" s="221"/>
      <c r="S90" s="224"/>
      <c r="T90" s="222"/>
      <c r="U90" s="219"/>
      <c r="X90" s="219"/>
      <c r="AA90" s="219"/>
      <c r="AD90" s="219"/>
      <c r="AG90" s="219"/>
      <c r="AJ90" s="219"/>
      <c r="AK90" s="219"/>
      <c r="AL90" s="219"/>
      <c r="AM90" s="219"/>
      <c r="AP90" s="219"/>
      <c r="AS90" s="219"/>
    </row>
    <row r="91" spans="1:45" s="216" customFormat="1" ht="31" customHeight="1" x14ac:dyDescent="0.35">
      <c r="A91" s="4"/>
      <c r="B91" s="4"/>
      <c r="O91" s="216" t="s">
        <v>62</v>
      </c>
      <c r="R91" s="222" t="s">
        <v>54</v>
      </c>
      <c r="S91" s="224">
        <v>8.7999999999999995E-2</v>
      </c>
      <c r="T91" s="212" t="s">
        <v>55</v>
      </c>
      <c r="U91" s="4" t="str">
        <f>IF(OR($B$38&gt;2023,$B$38&lt;2016),"n/a",IF(U68="n/a",U68,IF(U68 &lt; $S$91, "YES", "NO")))</f>
        <v>n/a</v>
      </c>
      <c r="X91" s="4" t="str">
        <f>IF(OR($B$38&gt;2023,$B$38&lt;2016),"n/a",IF(X68="n/a",X68,IF(X68 &lt; $S$91, "YES", "NO")))</f>
        <v>n/a</v>
      </c>
      <c r="AA91" s="4" t="str">
        <f>IF(OR($B$38&gt;2023,$B$38&lt;2016),"n/a",IF(AA68="n/a",AA68,IF(AA68 &lt; $S$91, "YES", "NO")))</f>
        <v>n/a</v>
      </c>
      <c r="AD91" s="4" t="str">
        <f>IF(OR($B$38&gt;2023,$B$38&lt;2016),"n/a",IF(AD68="n/a",AD68,IF(AD68 &lt; $S$91, "YES", "NO")))</f>
        <v>n/a</v>
      </c>
      <c r="AG91" s="4" t="str">
        <f>IF(OR($B$38&gt;2023,$B$38&lt;2016),"n/a",IF(AG68="n/a",AG68,IF(AG68 &lt; $S$91, "YES", "NO")))</f>
        <v>n/a</v>
      </c>
      <c r="AJ91" s="4" t="str">
        <f>IF(OR($B$38&gt;2023,$B$38&lt;2016),"n/a",IF(AJ68="n/a",AJ68,IF(AJ68 &lt; $S$91, "YES", "NO")))</f>
        <v>n/a</v>
      </c>
      <c r="AK91" s="4"/>
      <c r="AL91" s="4"/>
      <c r="AM91" s="4" t="str">
        <f>IF(OR($B$38&gt;2023,$B$38&lt;2016),"n/a",IF(AM68="n/a",AM68,IF(AM68 &lt; $S$91, "YES", "NO")))</f>
        <v>n/a</v>
      </c>
      <c r="AP91" s="4" t="str">
        <f>IF(OR($B$38&gt;2023,$B$38&lt;2016),"n/a",IF(AP68="n/a",AP68,IF(AP68 &lt; $S$91, "YES", "NO")))</f>
        <v>n/a</v>
      </c>
      <c r="AS91" s="4" t="str">
        <f>IF(OR($B$38&gt;2023,$B$38&lt;2016),"n/a",IF(AS68="n/a",AS68,IF(AS68 &lt; $S$91, "YES", "NO")))</f>
        <v>n/a</v>
      </c>
    </row>
    <row r="92" spans="1:45" s="216" customFormat="1" ht="31" customHeight="1" x14ac:dyDescent="0.35">
      <c r="A92" s="4"/>
      <c r="B92" s="4"/>
      <c r="O92" s="221"/>
      <c r="R92" s="222" t="s">
        <v>56</v>
      </c>
      <c r="S92" s="224">
        <v>0.1</v>
      </c>
      <c r="T92" s="212" t="s">
        <v>55</v>
      </c>
      <c r="U92" s="4" t="str">
        <f>IF(OR($B$38&gt;2023,$B$38&lt;2016),"n/a",IF(U68="n/a",U68,IF((COUNTIF(U38:U67,"&lt;" &amp; $S$92)/COUNT(U38:U67)) &lt; 0.66, "NO", "YES")))</f>
        <v>n/a</v>
      </c>
      <c r="X92" s="4" t="str">
        <f>IF(OR($B$38&gt;2023,$B$38&lt;2016),"n/a",IF(X68="n/a",X68,IF((COUNTIF(X38:X67,"&lt;" &amp; $S$92)/COUNT(X38:X67)) &lt; 0.66, "NO", "YES")))</f>
        <v>n/a</v>
      </c>
      <c r="AA92" s="4" t="str">
        <f>IF(OR($B$38&gt;2023,$B$38&lt;2016),"n/a",IF(AA68="n/a",AA68,IF((COUNTIF(AA38:AA67,"&lt;" &amp; $S$92)/COUNT(AA38:AA67)) &lt; 0.66, "NO", "YES")))</f>
        <v>n/a</v>
      </c>
      <c r="AD92" s="4" t="str">
        <f>IF(OR($B$38&gt;2023,$B$38&lt;2016),"n/a",IF(AD68="n/a",AD68,IF((COUNTIF(AD38:AD67,"&lt;" &amp; $S$92)/COUNT(AD38:AD67)) &lt; 0.66, "NO", "YES")))</f>
        <v>n/a</v>
      </c>
      <c r="AG92" s="4" t="str">
        <f>IF(OR($B$38&gt;2023,$B$38&lt;2016),"n/a",IF(AG68="n/a",AG68,IF((COUNTIF(AG38:AG67,"&lt;" &amp; $S$92)/COUNT(AG38:AG67)) &lt; 0.66, "NO", "YES")))</f>
        <v>n/a</v>
      </c>
      <c r="AJ92" s="4" t="str">
        <f>IF(OR($B$38&gt;2023,$B$38&lt;2016),"n/a",IF(AJ68="n/a",AJ68,IF((COUNTIF(AJ38:AJ67,"&lt;" &amp; $S$92)/COUNT(AJ38:AJ67)) &lt; 0.66, "NO", "YES")))</f>
        <v>n/a</v>
      </c>
      <c r="AK92" s="4"/>
      <c r="AL92" s="4"/>
      <c r="AM92" s="4" t="str">
        <f>IF(OR($B$38&gt;2023,$B$38&lt;2016),"n/a",IF(AM68="n/a",AM68,IF((COUNTIF(AM38:AM67,"&lt;" &amp; $S$92)/COUNT(AM38:AM67)) &lt; 0.66, "NO", "YES")))</f>
        <v>n/a</v>
      </c>
      <c r="AP92" s="4" t="str">
        <f>IF(OR($B$38&gt;2023,$B$38&lt;2016),"n/a",IF(AP68="n/a",AP68,IF((COUNTIF(AP38:AP67,"&lt;" &amp; $S$92)/COUNT(AP38:AP67)) &lt; 0.66, "NO", "YES")))</f>
        <v>n/a</v>
      </c>
      <c r="AS92" s="4" t="str">
        <f>IF(OR($B$38&gt;2023,$B$38&lt;2016),"n/a",IF(AS68="n/a",AS68,IF((COUNTIF(AS38:AS67,"&lt;" &amp; $S$92)/COUNT(AS38:AS67)) &lt; 0.66, "NO", "YES")))</f>
        <v>n/a</v>
      </c>
    </row>
    <row r="93" spans="1:45" s="216" customFormat="1" ht="31" customHeight="1" x14ac:dyDescent="0.35">
      <c r="A93" s="4"/>
      <c r="B93" s="4"/>
      <c r="O93" s="221"/>
      <c r="R93" s="222" t="s">
        <v>57</v>
      </c>
      <c r="S93" s="224">
        <v>0.1</v>
      </c>
      <c r="T93" s="212" t="s">
        <v>55</v>
      </c>
      <c r="U93" s="228" t="str">
        <f>IF(OR($B$38&gt;2023,$B$38&lt;2016),"n/a",IF(U68="n/a",U68,COUNTIF(U38:U67,"&lt;" &amp; $S$93)/COUNT(U38:U67)))</f>
        <v>n/a</v>
      </c>
      <c r="X93" s="228" t="str">
        <f>IF(OR($B$38&gt;2023,$B$38&lt;2016),"n/a",IF(X68="n/a",X68,COUNTIF(X38:X67,"&lt;" &amp; $S$93)/COUNT(X38:X67)))</f>
        <v>n/a</v>
      </c>
      <c r="Y93" s="229"/>
      <c r="Z93" s="229"/>
      <c r="AA93" s="228" t="str">
        <f>IF(OR($B$38&gt;2023,$B$38&lt;2016),"n/a",IF(AA68="n/a",AA68,COUNTIF(AA38:AA67,"&lt;" &amp; $S$93)/COUNT(AA38:AA67)))</f>
        <v>n/a</v>
      </c>
      <c r="AB93" s="229"/>
      <c r="AC93" s="229"/>
      <c r="AD93" s="228" t="str">
        <f>IF(OR($B$38&gt;2023,$B$38&lt;2016),"n/a",IF(AD68="n/a",AD68,COUNTIF(AD38:AD67,"&lt;" &amp; $S$93)/COUNT(AD38:AD67)))</f>
        <v>n/a</v>
      </c>
      <c r="AE93" s="229"/>
      <c r="AF93" s="229"/>
      <c r="AG93" s="228" t="str">
        <f>IF(OR($B$38&gt;2023,$B$38&lt;2016),"n/a",IF(AG68="n/a",AG68,COUNTIF(AG38:AG67,"&lt;" &amp; $S$93)/COUNT(AG38:AG67)))</f>
        <v>n/a</v>
      </c>
      <c r="AH93" s="229"/>
      <c r="AI93" s="229"/>
      <c r="AJ93" s="228" t="str">
        <f>IF(OR($B$38&gt;2023,$B$38&lt;2016),"n/a",IF(AJ68="n/a",AJ68,COUNTIF(AJ38:AJ67,"&lt;" &amp; $S$93)/COUNT(AJ38:AJ67)))</f>
        <v>n/a</v>
      </c>
      <c r="AK93" s="228"/>
      <c r="AL93" s="228"/>
      <c r="AM93" s="228" t="str">
        <f>IF(OR($B$38&gt;2023,$B$38&lt;2016),"n/a",IF(AM68="n/a",AM68,COUNTIF(AM38:AM67,"&lt;" &amp; $S$93)/COUNT(AM38:AM67)))</f>
        <v>n/a</v>
      </c>
      <c r="AN93" s="229"/>
      <c r="AO93" s="229"/>
      <c r="AP93" s="228" t="str">
        <f>IF(OR($B$38&gt;2023,$B$38&lt;2016),"n/a",IF(AP68="n/a",AP68,COUNTIF(AP38:AP67,"&lt;" &amp; $S$93)/COUNT(AP38:AP67)))</f>
        <v>n/a</v>
      </c>
      <c r="AQ93" s="229"/>
      <c r="AR93" s="229"/>
      <c r="AS93" s="228" t="str">
        <f>IF(OR($B$38&gt;2023,$B$38&lt;2016),"n/a",IF(AS68="n/a",AS68,COUNTIF(AS38:AS67,"&lt;" &amp; $S$93)/COUNT(AS38:AS67)))</f>
        <v>n/a</v>
      </c>
    </row>
    <row r="94" spans="1:45" s="216" customFormat="1" ht="31" customHeight="1" x14ac:dyDescent="0.35">
      <c r="A94" s="4"/>
      <c r="B94" s="4"/>
      <c r="O94" s="221"/>
      <c r="R94" s="222"/>
      <c r="S94" s="224"/>
      <c r="T94" s="212"/>
      <c r="U94" s="228"/>
      <c r="X94" s="228"/>
      <c r="Y94" s="229"/>
      <c r="Z94" s="229"/>
      <c r="AA94" s="228"/>
      <c r="AB94" s="229"/>
      <c r="AC94" s="229"/>
      <c r="AD94" s="228"/>
      <c r="AE94" s="229"/>
      <c r="AF94" s="229"/>
      <c r="AG94" s="228"/>
      <c r="AH94" s="229"/>
      <c r="AI94" s="229"/>
      <c r="AJ94" s="228"/>
      <c r="AK94" s="228"/>
      <c r="AL94" s="228"/>
      <c r="AM94" s="228"/>
      <c r="AN94" s="229"/>
      <c r="AO94" s="229"/>
      <c r="AP94" s="228"/>
      <c r="AQ94" s="229"/>
      <c r="AR94" s="229"/>
      <c r="AS94" s="228"/>
    </row>
    <row r="95" spans="1:45" s="216" customFormat="1" ht="31" customHeight="1" x14ac:dyDescent="0.35">
      <c r="A95" s="4"/>
      <c r="B95" s="4"/>
      <c r="O95" s="216" t="s">
        <v>63</v>
      </c>
      <c r="R95" s="222" t="s">
        <v>54</v>
      </c>
      <c r="S95" s="224">
        <v>0.17699999999999999</v>
      </c>
      <c r="T95" s="212" t="s">
        <v>55</v>
      </c>
      <c r="U95" s="4" t="str">
        <f>IF(OR($B$38&gt;2027,$B$38&lt;2024),"n/a",IF(U68="n/a",U68,IF(U68 &lt; $S$95, "YES", "NO")))</f>
        <v>n/a</v>
      </c>
      <c r="X95" s="4" t="str">
        <f>IF(OR($B$38&gt;2027,$B$38&lt;2024),"n/a",IF(X68="n/a",X68,IF(X68 &lt; $S$95, "YES", "NO")))</f>
        <v>n/a</v>
      </c>
      <c r="AA95" s="4" t="str">
        <f>IF(OR($B$38&gt;2027,$B$38&lt;2024),"n/a",IF(AA68="n/a",AA68,IF(AA68 &lt; $S$95, "YES", "NO")))</f>
        <v>n/a</v>
      </c>
      <c r="AD95" s="4" t="str">
        <f>IF(OR($B$38&gt;2027,$B$38&lt;2024),"n/a",IF(AD68="n/a",AD68,IF(AD68 &lt; $S$95, "YES", "NO")))</f>
        <v>n/a</v>
      </c>
      <c r="AG95" s="4" t="str">
        <f>IF(OR($B$38&gt;2027,$B$38&lt;2024),"n/a",IF(AG68="n/a",AG68,IF(AG68 &lt; $S$95, "YES", "NO")))</f>
        <v>n/a</v>
      </c>
      <c r="AJ95" s="4" t="str">
        <f>IF(OR($B$38&gt;2027,$B$38&lt;2024),"n/a",IF(AJ68="n/a",AJ68,IF(AJ68 &lt; $S$95, "YES", "NO")))</f>
        <v>n/a</v>
      </c>
      <c r="AK95" s="4"/>
      <c r="AL95" s="4"/>
      <c r="AM95" s="4" t="str">
        <f>IF(OR($B$38&gt;2027,$B$38&lt;2024),"n/a",IF(AM68="n/a",AM68,IF(AM68 &lt; $S$95, "YES", "NO")))</f>
        <v>n/a</v>
      </c>
      <c r="AP95" s="4" t="str">
        <f>IF(OR($B$38&gt;2027,$B$38&lt;2024),"n/a",IF(AP68="n/a",AP68,IF(AP68 &lt; $S$95, "YES", "NO")))</f>
        <v>n/a</v>
      </c>
      <c r="AS95" s="4" t="str">
        <f>IF(OR($B$38&gt;2027,$B$38&lt;2024),"n/a",IF(AS68="n/a",AS68,IF(AS68 &lt; $S$95, "YES", "NO")))</f>
        <v>n/a</v>
      </c>
    </row>
    <row r="96" spans="1:45" s="216" customFormat="1" ht="31" customHeight="1" x14ac:dyDescent="0.35">
      <c r="A96" s="4"/>
      <c r="B96" s="4"/>
      <c r="O96" s="221"/>
      <c r="R96" s="222" t="s">
        <v>56</v>
      </c>
      <c r="S96" s="224">
        <v>0.2</v>
      </c>
      <c r="T96" s="212" t="s">
        <v>55</v>
      </c>
      <c r="U96" s="4" t="str">
        <f>IF(OR($B$38&gt;2027,$B$38&lt;2024),"n/a",IF(U68="n/a",U68,IF((COUNTIF(U38:U67,"&lt;" &amp; $S$96)/COUNT(U38:U67)) &lt; 0.66, "NO", "YES")))</f>
        <v>n/a</v>
      </c>
      <c r="X96" s="4" t="str">
        <f>IF(OR($B$38&gt;2027,$B$38&lt;2024),"n/a",IF(X68="n/a",X68,IF((COUNTIF(X38:X67,"&lt;" &amp; $S$96)/COUNT(X38:X67)) &lt; 0.66, "NO", "YES")))</f>
        <v>n/a</v>
      </c>
      <c r="AA96" s="4" t="str">
        <f>IF(OR($B$38&gt;2027,$B$38&lt;2024),"n/a",IF(AA68="n/a",AA68,IF((COUNTIF(AA38:AA67,"&lt;" &amp; $S$96)/COUNT(AA38:AA67)) &lt; 0.66, "NO", "YES")))</f>
        <v>n/a</v>
      </c>
      <c r="AD96" s="4" t="str">
        <f>IF(OR($B$38&gt;2027,$B$38&lt;2024),"n/a",IF(AD68="n/a",AD68,IF((COUNTIF(AD38:AD67,"&lt;" &amp; $S$96)/COUNT(AD38:AD67)) &lt; 0.66, "NO", "YES")))</f>
        <v>n/a</v>
      </c>
      <c r="AG96" s="4" t="str">
        <f>IF(OR($B$38&gt;2027,$B$38&lt;2024),"n/a",IF(AG68="n/a",AG68,IF((COUNTIF(AG38:AG67,"&lt;" &amp; $S$96)/COUNT(AG38:AG67)) &lt; 0.66, "NO", "YES")))</f>
        <v>n/a</v>
      </c>
      <c r="AJ96" s="4" t="str">
        <f>IF(OR($B$38&gt;2027,$B$38&lt;2024),"n/a",IF(AJ68="n/a",AJ68,IF((COUNTIF(AJ38:AJ67,"&lt;" &amp; $S$96)/COUNT(AJ38:AJ67)) &lt; 0.66, "NO", "YES")))</f>
        <v>n/a</v>
      </c>
      <c r="AK96" s="4"/>
      <c r="AL96" s="4"/>
      <c r="AM96" s="4" t="str">
        <f>IF(OR($B$38&gt;2027,$B$38&lt;2024),"n/a",IF(AM68="n/a",AM68,IF((COUNTIF(AM38:AM67,"&lt;" &amp; $S$96)/COUNT(AM38:AM67)) &lt; 0.66, "NO", "YES")))</f>
        <v>n/a</v>
      </c>
      <c r="AP96" s="4" t="str">
        <f>IF(OR($B$38&gt;2027,$B$38&lt;2024),"n/a",IF(AP68="n/a",AP68,IF((COUNTIF(AP38:AP67,"&lt;" &amp; $S$96)/COUNT(AP38:AP67)) &lt; 0.66, "NO", "YES")))</f>
        <v>n/a</v>
      </c>
      <c r="AS96" s="4" t="str">
        <f>IF(OR($B$38&gt;2027,$B$38&lt;2024),"n/a",IF(AS68="n/a",AS68,IF((COUNTIF(AS38:AS67,"&lt;" &amp; $S$96)/COUNT(AS38:AS67)) &lt; 0.66, "NO", "YES")))</f>
        <v>n/a</v>
      </c>
    </row>
    <row r="97" spans="1:45" s="216" customFormat="1" ht="31" customHeight="1" x14ac:dyDescent="0.35">
      <c r="A97" s="4"/>
      <c r="B97" s="4"/>
      <c r="O97" s="221"/>
      <c r="R97" s="222" t="s">
        <v>57</v>
      </c>
      <c r="S97" s="224">
        <v>0.2</v>
      </c>
      <c r="T97" s="212" t="s">
        <v>55</v>
      </c>
      <c r="U97" s="228" t="str">
        <f>IF(OR($B$38&gt;2027,$B$38&lt;2024),"n/a",IF(U68="n/a",U68,COUNTIF(U38:U67,"&lt;" &amp; $S$97)/COUNT(U38:U67)))</f>
        <v>n/a</v>
      </c>
      <c r="X97" s="228" t="str">
        <f>IF(OR($B$38&gt;2027,$B$38&lt;2024),"n/a",IF(X68="n/a",X68,COUNTIF(X38:X67,"&lt;" &amp; $S$97)/COUNT(X38:X67)))</f>
        <v>n/a</v>
      </c>
      <c r="Y97" s="229"/>
      <c r="Z97" s="229"/>
      <c r="AA97" s="228" t="str">
        <f>IF(OR($B$38&gt;2027,$B$38&lt;2024),"n/a",IF(AA68="n/a",AA68,COUNTIF(AA38:AA67,"&lt;" &amp; $S$97)/COUNT(AA38:AA67)))</f>
        <v>n/a</v>
      </c>
      <c r="AB97" s="229"/>
      <c r="AC97" s="229"/>
      <c r="AD97" s="228" t="str">
        <f>IF(OR($B$38&gt;2027,$B$38&lt;2024),"n/a",IF(AD68="n/a",AD68,COUNTIF(AD38:AD67,"&lt;" &amp; $S$97)/COUNT(AD38:AD67)))</f>
        <v>n/a</v>
      </c>
      <c r="AE97" s="229"/>
      <c r="AF97" s="229"/>
      <c r="AG97" s="228" t="str">
        <f>IF(OR($B$38&gt;2027,$B$38&lt;2024),"n/a",IF(AG68="n/a",AG68,COUNTIF(AG38:AG67,"&lt;" &amp; $S$97)/COUNT(AG38:AG67)))</f>
        <v>n/a</v>
      </c>
      <c r="AH97" s="229"/>
      <c r="AI97" s="229"/>
      <c r="AJ97" s="228" t="str">
        <f>IF(OR($B$38&gt;2027,$B$38&lt;2024),"n/a",IF(AJ68="n/a",AJ68,COUNTIF(AJ38:AJ67,"&lt;" &amp; $S$97)/COUNT(AJ38:AJ67)))</f>
        <v>n/a</v>
      </c>
      <c r="AK97" s="228"/>
      <c r="AL97" s="228"/>
      <c r="AM97" s="228" t="str">
        <f>IF(OR($B$38&gt;2027,$B$38&lt;2024),"n/a",IF(AM68="n/a",AM68,COUNTIF(AM38:AM67,"&lt;" &amp; $S$97)/COUNT(AM38:AM67)))</f>
        <v>n/a</v>
      </c>
      <c r="AN97" s="229"/>
      <c r="AO97" s="229"/>
      <c r="AP97" s="228" t="str">
        <f>IF(OR($B$38&gt;2027,$B$38&lt;2024),"n/a",IF(AP68="n/a",AP68,COUNTIF(AP38:AP67,"&lt;" &amp; $S$97)/COUNT(AP38:AP67)))</f>
        <v>n/a</v>
      </c>
      <c r="AQ97" s="229"/>
      <c r="AR97" s="229"/>
      <c r="AS97" s="228" t="str">
        <f>IF(OR($B$38&gt;2027,$B$38&lt;2024),"n/a",IF(AS68="n/a",AS68,COUNTIF(AS38:AS67,"&lt;" &amp; $S$97)/COUNT(AS38:AS67)))</f>
        <v>n/a</v>
      </c>
    </row>
    <row r="98" spans="1:45" s="216" customFormat="1" ht="31" customHeight="1" x14ac:dyDescent="0.35">
      <c r="A98" s="4"/>
      <c r="B98" s="4"/>
      <c r="O98" s="221"/>
      <c r="R98" s="222"/>
      <c r="S98" s="224"/>
      <c r="T98" s="212"/>
      <c r="U98" s="228"/>
      <c r="X98" s="228"/>
      <c r="Y98" s="229"/>
      <c r="Z98" s="229"/>
      <c r="AA98" s="228"/>
      <c r="AB98" s="229"/>
      <c r="AC98" s="229"/>
      <c r="AD98" s="228"/>
      <c r="AE98" s="229"/>
      <c r="AF98" s="229"/>
      <c r="AG98" s="228"/>
      <c r="AH98" s="229"/>
      <c r="AI98" s="229"/>
      <c r="AJ98" s="228"/>
      <c r="AK98" s="228"/>
      <c r="AL98" s="228"/>
      <c r="AM98" s="228"/>
      <c r="AN98" s="229"/>
      <c r="AO98" s="229"/>
      <c r="AP98" s="228"/>
      <c r="AQ98" s="229"/>
      <c r="AR98" s="229"/>
      <c r="AS98" s="228"/>
    </row>
    <row r="99" spans="1:45" s="216" customFormat="1" ht="31" customHeight="1" x14ac:dyDescent="0.35">
      <c r="A99" s="4"/>
      <c r="B99" s="4"/>
      <c r="O99" s="216" t="s">
        <v>59</v>
      </c>
      <c r="R99" s="222" t="s">
        <v>54</v>
      </c>
      <c r="S99" s="224">
        <v>0.26500000000000001</v>
      </c>
      <c r="T99" s="212" t="s">
        <v>55</v>
      </c>
      <c r="U99" s="4" t="str">
        <f>IF($B$38&lt;2028,"n/a",IF(U68="n/a",U68,IF(U68 &lt; $S$99, "YES", "NO")))</f>
        <v>n/a</v>
      </c>
      <c r="X99" s="4" t="str">
        <f>IF($B$38&lt;2028,"n/a",IF(X68="n/a",X68,IF(X68 &lt; $S$99, "YES", "NO")))</f>
        <v>n/a</v>
      </c>
      <c r="AA99" s="4" t="str">
        <f>IF($B$38&lt;2028,"n/a",IF(AA68="n/a",AA68,IF(AA68 &lt; $S$99, "YES", "NO")))</f>
        <v>n/a</v>
      </c>
      <c r="AD99" s="4" t="str">
        <f>IF($B$38&lt;2028,"n/a",IF(AD68="n/a",AD68,IF(AD68 &lt; $S$99, "YES", "NO")))</f>
        <v>n/a</v>
      </c>
      <c r="AG99" s="4" t="str">
        <f>IF($B$38&lt;2028,"n/a",IF(AG68="n/a",AG68,IF(AG68 &lt; $S$99, "YES", "NO")))</f>
        <v>n/a</v>
      </c>
      <c r="AJ99" s="4" t="str">
        <f>IF($B$38&lt;2028,"n/a",IF(AJ68="n/a",AJ68,IF(AJ68 &lt; $S$99, "YES", "NO")))</f>
        <v>n/a</v>
      </c>
      <c r="AK99" s="4"/>
      <c r="AL99" s="4"/>
      <c r="AM99" s="4" t="str">
        <f>IF($B$38&lt;2028,"n/a",IF(AM68="n/a",AM68,IF(AM68 &lt; $S$99, "YES", "NO")))</f>
        <v>n/a</v>
      </c>
      <c r="AP99" s="4" t="str">
        <f>IF($B$38&lt;2028,"n/a",IF(AP68="n/a",AP68,IF(AP68 &lt; $S$99, "YES", "NO")))</f>
        <v>n/a</v>
      </c>
      <c r="AS99" s="4" t="str">
        <f>IF($B$38&lt;2028,"n/a",IF(AS68="n/a",AS68,IF(AS68 &lt; $S$99, "YES", "NO")))</f>
        <v>n/a</v>
      </c>
    </row>
    <row r="100" spans="1:45" s="216" customFormat="1" ht="31" customHeight="1" x14ac:dyDescent="0.35">
      <c r="A100" s="4"/>
      <c r="B100" s="4"/>
      <c r="O100" s="221"/>
      <c r="R100" s="222" t="s">
        <v>56</v>
      </c>
      <c r="S100" s="224">
        <v>0.3</v>
      </c>
      <c r="T100" s="212" t="s">
        <v>55</v>
      </c>
      <c r="U100" s="4" t="str">
        <f>IF($B$38&lt;2028,"n/a",IF(U68="n/a",U68,IF((COUNTIF(U38:U67,"&lt;" &amp; $S$100)/COUNT(U38:U67)) &lt; 0.66, "NO", "YES")))</f>
        <v>n/a</v>
      </c>
      <c r="X100" s="4" t="str">
        <f>IF($B$38&lt;2028,"n/a",IF(X68="n/a",X68,IF((COUNTIF(X38:X67,"&lt;" &amp; $S$100)/COUNT(X38:X67)) &lt; 0.66, "NO", "YES")))</f>
        <v>n/a</v>
      </c>
      <c r="AA100" s="4" t="str">
        <f>IF($B$38&lt;2028,"n/a",IF(AA68="n/a",AA68,IF((COUNTIF(AA38:AA67,"&lt;" &amp; $S$100)/COUNT(AA38:AA67)) &lt; 0.66, "NO", "YES")))</f>
        <v>n/a</v>
      </c>
      <c r="AD100" s="4" t="str">
        <f>IF($B$38&lt;2028,"n/a",IF(AD68="n/a",AD68,IF((COUNTIF(AD38:AD67,"&lt;" &amp; $S$100)/COUNT(AD38:AD67)) &lt; 0.66, "NO", "YES")))</f>
        <v>n/a</v>
      </c>
      <c r="AG100" s="4" t="str">
        <f>IF($B$38&lt;2028,"n/a",IF(AG68="n/a",AG68,IF((COUNTIF(AG38:AG67,"&lt;" &amp; $S$100)/COUNT(AG38:AG67)) &lt; 0.66, "NO", "YES")))</f>
        <v>n/a</v>
      </c>
      <c r="AJ100" s="4" t="str">
        <f>IF($B$38&lt;2028,"n/a",IF(AJ68="n/a",AJ68,IF((COUNTIF(AJ38:AJ67,"&lt;" &amp; $S$100)/COUNT(AJ38:AJ67)) &lt; 0.66, "NO", "YES")))</f>
        <v>n/a</v>
      </c>
      <c r="AK100" s="4"/>
      <c r="AL100" s="4"/>
      <c r="AM100" s="4" t="str">
        <f>IF($B$38&lt;2028,"n/a",IF(AM68="n/a",AM68,IF((COUNTIF(AM38:AM67,"&lt;" &amp; $S$100)/COUNT(AM38:AM67)) &lt; 0.66, "NO", "YES")))</f>
        <v>n/a</v>
      </c>
      <c r="AP100" s="4" t="str">
        <f>IF($B$38&lt;2028,"n/a",IF(AP68="n/a",AP68,IF((COUNTIF(AP38:AP67,"&lt;" &amp; $S$100)/COUNT(AP38:AP67)) &lt; 0.66, "NO", "YES")))</f>
        <v>n/a</v>
      </c>
      <c r="AS100" s="4" t="str">
        <f>IF($B$38&lt;2028,"n/a",IF(AS68="n/a",AS68,IF((COUNTIF(AS38:AS67,"&lt;" &amp; $S$100)/COUNT(AS38:AS67)) &lt; 0.66, "NO", "YES")))</f>
        <v>n/a</v>
      </c>
    </row>
    <row r="101" spans="1:45" s="216" customFormat="1" ht="31" customHeight="1" x14ac:dyDescent="0.35">
      <c r="A101" s="4"/>
      <c r="B101" s="4"/>
      <c r="O101" s="221"/>
      <c r="R101" s="222" t="s">
        <v>57</v>
      </c>
      <c r="S101" s="224">
        <v>0.3</v>
      </c>
      <c r="T101" s="212" t="s">
        <v>55</v>
      </c>
      <c r="U101" s="228" t="str">
        <f>IF($B$38&lt;2028,"n/a",IF(U68="n/a",U68,COUNTIF(U38:U67,"&lt;" &amp; $S$101)/COUNT(U38:U67)))</f>
        <v>n/a</v>
      </c>
      <c r="X101" s="228" t="str">
        <f>IF($B$38&lt;2028,"n/a",IF(X68="n/a",X68,COUNTIF(X38:X67,"&lt;" &amp; $S$101)/COUNT(X38:X67)))</f>
        <v>n/a</v>
      </c>
      <c r="Y101" s="229"/>
      <c r="Z101" s="229"/>
      <c r="AA101" s="228" t="str">
        <f>IF($B$38&lt;2028,"n/a",IF(AA68="n/a",AA68,COUNTIF(AA38:AA67,"&lt;" &amp; $S$101)/COUNT(AA38:AA67)))</f>
        <v>n/a</v>
      </c>
      <c r="AB101" s="229"/>
      <c r="AC101" s="229"/>
      <c r="AD101" s="228" t="str">
        <f>IF($B$38&lt;2028,"n/a",IF(AD68="n/a",AD68,COUNTIF(AD38:AD67,"&lt;" &amp; $S$101)/COUNT(AD38:AD67)))</f>
        <v>n/a</v>
      </c>
      <c r="AE101" s="229"/>
      <c r="AF101" s="229"/>
      <c r="AG101" s="228" t="str">
        <f>IF($B$38&lt;2028,"n/a",IF(AG68="n/a",AG68,COUNTIF(AG38:AG67,"&lt;" &amp; $S$101)/COUNT(AG38:AG67)))</f>
        <v>n/a</v>
      </c>
      <c r="AH101" s="229"/>
      <c r="AI101" s="229"/>
      <c r="AJ101" s="228" t="str">
        <f>IF($B$38&lt;2028,"n/a",IF(AJ68="n/a",AJ68,COUNTIF(AJ38:AJ67,"&lt;" &amp; $S$101)/COUNT(AJ38:AJ67)))</f>
        <v>n/a</v>
      </c>
      <c r="AK101" s="228"/>
      <c r="AL101" s="228"/>
      <c r="AM101" s="228" t="str">
        <f>IF($B$38&lt;2028,"n/a",IF(AM68="n/a",AM68,COUNTIF(AM38:AM67,"&lt;" &amp; $S$101)/COUNT(AM38:AM67)))</f>
        <v>n/a</v>
      </c>
      <c r="AN101" s="229"/>
      <c r="AO101" s="229"/>
      <c r="AP101" s="228" t="str">
        <f>IF($B$38&lt;2028,"n/a",IF(AP68="n/a",AP68,COUNTIF(AP38:AP67,"&lt;" &amp; $S$101)/COUNT(AP38:AP67)))</f>
        <v>n/a</v>
      </c>
      <c r="AQ101" s="229"/>
      <c r="AR101" s="229"/>
      <c r="AS101" s="228" t="str">
        <f>IF($B$38&lt;2028,"n/a",IF(AS68="n/a",AS68,COUNTIF(AS38:AS67,"&lt;" &amp; $S$101)/COUNT(AS38:AS67)))</f>
        <v>n/a</v>
      </c>
    </row>
    <row r="102" spans="1:45" s="216" customFormat="1" ht="31" customHeight="1" x14ac:dyDescent="0.35">
      <c r="A102" s="4"/>
      <c r="B102" s="4"/>
      <c r="N102" s="221"/>
      <c r="Q102" s="222"/>
      <c r="R102" s="222"/>
      <c r="S102" s="224"/>
      <c r="T102" s="212"/>
      <c r="U102" s="219"/>
      <c r="X102" s="219"/>
      <c r="AA102" s="219"/>
      <c r="AD102" s="219"/>
      <c r="AG102" s="219"/>
      <c r="AJ102" s="219"/>
      <c r="AK102" s="219"/>
      <c r="AL102" s="219"/>
      <c r="AM102" s="219"/>
      <c r="AP102" s="219"/>
      <c r="AS102" s="219"/>
    </row>
    <row r="103" spans="1:45" s="216" customFormat="1" ht="31" customHeight="1" x14ac:dyDescent="0.35">
      <c r="A103" s="4"/>
      <c r="B103" s="4"/>
      <c r="N103" s="221"/>
      <c r="Q103" s="222"/>
      <c r="R103" s="222"/>
      <c r="S103" s="224"/>
      <c r="T103" s="212"/>
      <c r="U103" s="219"/>
      <c r="X103" s="219"/>
      <c r="AA103" s="219"/>
      <c r="AD103" s="219"/>
      <c r="AG103" s="219"/>
      <c r="AJ103" s="219"/>
      <c r="AK103" s="219"/>
      <c r="AL103" s="219"/>
      <c r="AM103" s="219"/>
      <c r="AP103" s="219"/>
      <c r="AS103" s="219"/>
    </row>
    <row r="104" spans="1:45" s="216" customFormat="1" ht="31" customHeight="1" x14ac:dyDescent="0.35">
      <c r="A104" s="4"/>
      <c r="B104" s="4"/>
      <c r="N104" s="221"/>
      <c r="Q104" s="220" t="s">
        <v>64</v>
      </c>
      <c r="U104" s="219"/>
      <c r="X104" s="219"/>
      <c r="AA104" s="219"/>
      <c r="AD104" s="219"/>
      <c r="AG104" s="219"/>
      <c r="AI104" s="222"/>
      <c r="AJ104" s="4"/>
      <c r="AK104" s="4"/>
      <c r="AL104" s="4"/>
      <c r="AM104" s="4"/>
      <c r="AP104" s="219"/>
      <c r="AS104" s="219"/>
    </row>
    <row r="105" spans="1:45" s="216" customFormat="1" ht="31" customHeight="1" x14ac:dyDescent="0.35">
      <c r="A105" s="4"/>
      <c r="B105" s="4"/>
      <c r="N105" s="221"/>
      <c r="U105" s="219"/>
      <c r="X105" s="219"/>
      <c r="AA105" s="219"/>
      <c r="AD105" s="219"/>
      <c r="AG105" s="219"/>
      <c r="AP105" s="219"/>
      <c r="AS105" s="219"/>
    </row>
    <row r="106" spans="1:45" s="216" customFormat="1" ht="31" customHeight="1" x14ac:dyDescent="0.35">
      <c r="A106" s="4"/>
      <c r="B106" s="4"/>
      <c r="O106" s="221" t="s">
        <v>65</v>
      </c>
      <c r="R106" s="222" t="s">
        <v>54</v>
      </c>
      <c r="S106" s="224">
        <v>0.1</v>
      </c>
      <c r="T106" s="212" t="s">
        <v>55</v>
      </c>
      <c r="U106" s="4" t="str">
        <f>IF($B$38&gt;2023,"n/a", IF(U68="n/a",U68,IF(U68 &lt; $S$106, "YES", "NO")))</f>
        <v>n/a</v>
      </c>
      <c r="X106" s="4" t="str">
        <f>IF($B$38&gt;2023,"n/a", IF(X68="n/a",X68,IF(X68 &lt; $S$106, "YES", "NO")))</f>
        <v>n/a</v>
      </c>
      <c r="AA106" s="4" t="str">
        <f>IF($B$38&gt;2023,"n/a", IF(AA68="n/a",AA68,IF(AA68 &lt; $S$106, "YES", "NO")))</f>
        <v>n/a</v>
      </c>
      <c r="AD106" s="4" t="str">
        <f>IF($B$38&gt;2023,"n/a", IF(AD68="n/a",AD68,IF(AD68 &lt; $S$106, "YES", "NO")))</f>
        <v>n/a</v>
      </c>
      <c r="AG106" s="4" t="str">
        <f>IF($B$38&gt;2023,"n/a", IF(AG68="n/a",AG68,IF(AG68 &lt; $S$106, "YES", "NO")))</f>
        <v>n/a</v>
      </c>
      <c r="AJ106" s="4" t="str">
        <f>IF($B$38&gt;2023,"n/a", IF(AJ68="n/a",AJ68,IF(AJ68 &lt; $S$106, "YES", "NO")))</f>
        <v>n/a</v>
      </c>
      <c r="AK106" s="4"/>
      <c r="AL106" s="4"/>
      <c r="AM106" s="4" t="str">
        <f>IF($B$38&gt;2023,"n/a", IF(AM68="n/a",AM68,IF(AM68 &lt; $S$106, "YES", "NO")))</f>
        <v>n/a</v>
      </c>
      <c r="AP106" s="4" t="str">
        <f>IF($B$38&gt;2023,"n/a", IF(AP68="n/a",AP68,IF(AP68 &lt; $S$106, "YES", "NO")))</f>
        <v>n/a</v>
      </c>
      <c r="AS106" s="4" t="str">
        <f>IF($B$38&gt;2023,"n/a", IF(AS68="n/a",AS68,IF(AS68 &lt; $S$106, "YES", "NO")))</f>
        <v>n/a</v>
      </c>
    </row>
    <row r="107" spans="1:45" s="216" customFormat="1" ht="31" customHeight="1" x14ac:dyDescent="0.35">
      <c r="A107" s="4"/>
      <c r="B107" s="4"/>
      <c r="M107" s="222"/>
      <c r="O107" s="221" t="s">
        <v>66</v>
      </c>
      <c r="R107" s="222" t="s">
        <v>54</v>
      </c>
      <c r="S107" s="224">
        <v>0.3</v>
      </c>
      <c r="T107" s="212" t="s">
        <v>55</v>
      </c>
      <c r="U107" s="4" t="str">
        <f>IF($B$38&lt;2024,"n/a",IF(U68="n/a",U68,IF(U68 &lt; $S$107, "YES", "NO")))</f>
        <v>n/a</v>
      </c>
      <c r="X107" s="4" t="str">
        <f>IF($B$38&lt;2024,"n/a",IF(X68="n/a",X68,IF(X68 &lt; $S$107, "YES", "NO")))</f>
        <v>n/a</v>
      </c>
      <c r="AA107" s="4" t="str">
        <f>IF($B$38&lt;2024,"n/a",IF(AA68="n/a",AA68,IF(AA68 &lt; $S$107, "YES", "NO")))</f>
        <v>n/a</v>
      </c>
      <c r="AD107" s="4" t="str">
        <f>IF($B$38&lt;2024,"n/a",IF(AD68="n/a",AD68,IF(AD68 &lt; $S$107, "YES", "NO")))</f>
        <v>n/a</v>
      </c>
      <c r="AG107" s="4" t="str">
        <f>IF($B$38&lt;2024,"n/a",IF(AG68="n/a",AG68,IF(AG68 &lt; $S$107, "YES", "NO")))</f>
        <v>n/a</v>
      </c>
      <c r="AJ107" s="4" t="str">
        <f>IF($B$38&lt;2024,"n/a",IF(AJ68="n/a",AJ68,IF(AJ68 &lt; $S$107, "YES", "NO")))</f>
        <v>n/a</v>
      </c>
      <c r="AK107" s="4"/>
      <c r="AL107" s="4"/>
      <c r="AM107" s="4" t="str">
        <f>IF($B$38&lt;2024,"n/a",IF(AM68="n/a",AM68,IF(AM68 &lt; $S$107, "YES", "NO")))</f>
        <v>n/a</v>
      </c>
      <c r="AP107" s="4" t="str">
        <f>IF($B$38&lt;2024,"n/a",IF(AP68="n/a",AP68,IF(AP68 &lt; $S$107, "YES", "NO")))</f>
        <v>n/a</v>
      </c>
      <c r="AS107" s="4" t="str">
        <f>IF($B$38&lt;2024,"n/a",IF(AS68="n/a",AS68,IF(AS68 &lt; $S$107, "YES", "NO")))</f>
        <v>n/a</v>
      </c>
    </row>
    <row r="108" spans="1:45" s="216" customFormat="1" ht="31" customHeight="1" x14ac:dyDescent="0.35">
      <c r="A108" s="4"/>
      <c r="B108" s="4"/>
      <c r="N108" s="221"/>
    </row>
    <row r="109" spans="1:45" s="216" customFormat="1" ht="31" customHeight="1" x14ac:dyDescent="0.35">
      <c r="A109" s="4"/>
      <c r="B109" s="4"/>
      <c r="N109" s="221"/>
    </row>
    <row r="110" spans="1:45" s="216" customFormat="1" ht="31" customHeight="1" x14ac:dyDescent="0.35">
      <c r="A110" s="4"/>
      <c r="B110" s="4"/>
      <c r="M110" s="222"/>
      <c r="N110" s="223"/>
      <c r="O110" s="223"/>
    </row>
    <row r="111" spans="1:45" s="216" customFormat="1" ht="31" customHeight="1" x14ac:dyDescent="0.35">
      <c r="A111" s="4"/>
      <c r="B111" s="4"/>
      <c r="M111" s="222"/>
      <c r="N111" s="223"/>
      <c r="O111" s="223"/>
      <c r="S111" s="225"/>
      <c r="V111" s="225"/>
    </row>
    <row r="112" spans="1:45" s="216" customFormat="1" ht="31" customHeight="1" x14ac:dyDescent="0.35">
      <c r="A112" s="4"/>
      <c r="B112" s="4"/>
      <c r="M112" s="222"/>
      <c r="N112" s="223"/>
      <c r="O112" s="223"/>
      <c r="S112" s="225"/>
      <c r="V112" s="225" t="s">
        <v>67</v>
      </c>
      <c r="W112" s="216" t="str" cm="1">
        <f t="array" ref="W112">IF(X68="n/a",X68,SUM(IF(ISNUMBER(NOxCatDen_Range),IF(NOxCatDen_Range&lt;0.95*GenD_Range,1,0))))</f>
        <v>n/a</v>
      </c>
      <c r="Z112" s="216" t="str" cm="1">
        <f t="array" ref="Z112">IF(AA68="n/a",AA68,SUM(IF(ISNUMBER(NOxAdsDen_Range),IF(NOxAdsDen_Range&lt;0.95*GenD_Range,1,0))))</f>
        <v>n/a</v>
      </c>
      <c r="AC112" s="216" t="str" cm="1">
        <f t="array" ref="AC112">IF(AD68="n/a",AD68,SUM(IF(ISNUMBER(PMFltrDen_Range),IF(PMFltrDen_Range&lt;0.95*GenD_Range,1,0))))</f>
        <v>n/a</v>
      </c>
      <c r="AF112" s="216" t="str" cm="1">
        <f t="array" ref="AF112">IF(AG68="n/a",AG68,SUM(IF(ISNUMBER(ExhGasSenDen),IF(ExhGasSenDen&lt;0.95*GenD_Range,1,0))))</f>
        <v>n/a</v>
      </c>
      <c r="AI112" s="216" t="str" cm="1">
        <f t="array" ref="AI112">IF(AJ68="n/a",AJ68,SUM(IF(ISNUMBER(EGR_VVTDen_Range),IF(EGR_VVTDen_Range&lt;0.95*GenD_Range,1,0))))</f>
        <v>n/a</v>
      </c>
      <c r="AO112" s="216" t="str" cm="1">
        <f t="array" ref="AO112">IF(AP68="n/a",AP68,SUM(IF(ISNUMBER(BoostDen_Range),IF(BoostDen_Range&lt;0.95*GenD_Range,1,0))))</f>
        <v>n/a</v>
      </c>
      <c r="AR112" s="216" t="str" cm="1">
        <f t="array" ref="AR112">IF(AS68="n/a",AS68,SUM(IF(ISNUMBER(FuelSysDen_Range),IF(FuelSysDen_Range&lt;0.95*GenD_Range,1,0))))</f>
        <v>n/a</v>
      </c>
    </row>
    <row r="113" spans="1:44" s="216" customFormat="1" ht="31" customHeight="1" x14ac:dyDescent="0.35">
      <c r="A113" s="4"/>
      <c r="B113" s="4"/>
      <c r="M113" s="222"/>
      <c r="N113" s="223"/>
      <c r="O113" s="223"/>
      <c r="V113" s="225" t="s">
        <v>68</v>
      </c>
      <c r="W113" s="216" t="str" cm="1">
        <f t="array" ref="W113">IF(X68="n/a",X68,SUM(IF(NOxCatDen_Range&gt;GenD_Range,1,0)))</f>
        <v>n/a</v>
      </c>
      <c r="Z113" s="216" t="str">
        <f t="array" ref="Z113">IF(AA68="n/a",AA68,SUM(IF(NOxAdsDen_Range&gt;GenD_Range,1,0)))</f>
        <v>n/a</v>
      </c>
      <c r="AC113" s="216" t="str" cm="1">
        <f t="array" ref="AC113">IF(AD68="n/a",AD68,SUM(IF(PMFltrDen_Range&gt;GenD_Range,1,0)))</f>
        <v>n/a</v>
      </c>
      <c r="AF113" s="216" t="str">
        <f t="array" ref="AF113">IF(AG68="n/a",AG68,SUM(IF(ExhGasSenDen&gt;GenD_Range,1,0)))</f>
        <v>n/a</v>
      </c>
      <c r="AI113" s="216" t="str">
        <f t="array" ref="AI113">IF(AJ68="n/a",AJ68,SUM(IF(EGRVVTDen_Range&gt;GenD_Range,1,0)))</f>
        <v>n/a</v>
      </c>
      <c r="AO113" s="216" t="str">
        <f t="array" ref="AO113">IF(AP68="n/a",AP68,SUM(IF(BoostDen&gt;GenD_Range,1,0)))</f>
        <v>n/a</v>
      </c>
      <c r="AR113" s="216" t="str">
        <f t="array" ref="AR113">IF(AS68="n/a",AS68,SUM(IF(FuelSysDen&gt;GenD_Range,1,0)))</f>
        <v>n/a</v>
      </c>
    </row>
    <row r="114" spans="1:44" s="216" customFormat="1" ht="31" customHeight="1" x14ac:dyDescent="0.35">
      <c r="A114" s="4"/>
      <c r="B114" s="4"/>
      <c r="M114" s="222"/>
      <c r="N114" s="223"/>
      <c r="O114" s="223"/>
      <c r="V114" s="225"/>
      <c r="AB114" s="225"/>
      <c r="AG114" s="225"/>
      <c r="AH114" s="4"/>
      <c r="AP114" s="225"/>
    </row>
    <row r="115" spans="1:44" s="216" customFormat="1" ht="31" customHeight="1" x14ac:dyDescent="0.35">
      <c r="A115" s="4"/>
      <c r="B115" s="4"/>
      <c r="M115" s="222"/>
      <c r="N115" s="223"/>
      <c r="O115" s="223"/>
      <c r="AB115" s="225"/>
      <c r="AC115" s="4"/>
      <c r="AG115" s="225"/>
      <c r="AH115" s="4"/>
    </row>
    <row r="116" spans="1:44" s="216" customFormat="1" ht="31" customHeight="1" x14ac:dyDescent="0.35">
      <c r="A116" s="4"/>
      <c r="B116" s="4"/>
      <c r="C116" s="4"/>
      <c r="D116" s="4"/>
      <c r="E116" s="4"/>
      <c r="F116" s="4"/>
      <c r="G116" s="4"/>
      <c r="H116" s="4"/>
      <c r="I116" s="4"/>
      <c r="J116" s="4"/>
      <c r="M116" s="222"/>
      <c r="N116" s="223"/>
      <c r="O116" s="223"/>
      <c r="AB116" s="225"/>
      <c r="AC116" s="4"/>
    </row>
    <row r="117" spans="1:44" s="216" customFormat="1" ht="31" customHeight="1" x14ac:dyDescent="0.35">
      <c r="A117" s="4"/>
      <c r="B117" s="4"/>
      <c r="C117" s="4"/>
      <c r="D117" s="4"/>
      <c r="E117" s="4"/>
      <c r="F117" s="4"/>
      <c r="G117" s="4"/>
      <c r="H117" s="4"/>
      <c r="I117" s="4"/>
      <c r="J117" s="4"/>
      <c r="K117" s="4"/>
      <c r="L117" s="4"/>
      <c r="M117" s="222"/>
      <c r="N117" s="223"/>
      <c r="O117" s="223"/>
    </row>
    <row r="118" spans="1:44" s="216" customFormat="1" ht="31" customHeight="1" x14ac:dyDescent="0.35">
      <c r="A118" s="4"/>
      <c r="B118" s="4"/>
      <c r="C118" s="4"/>
      <c r="D118" s="4"/>
      <c r="E118" s="4"/>
      <c r="F118" s="4"/>
      <c r="G118" s="4"/>
      <c r="H118" s="4"/>
      <c r="I118" s="4"/>
      <c r="J118" s="4"/>
      <c r="K118" s="4"/>
      <c r="L118" s="4"/>
      <c r="M118" s="230"/>
      <c r="N118" s="219"/>
      <c r="O118" s="219"/>
      <c r="P118" s="4"/>
    </row>
    <row r="119" spans="1:44" s="216" customFormat="1" ht="31" customHeight="1" x14ac:dyDescent="0.35">
      <c r="L119" s="269" t="s">
        <v>69</v>
      </c>
      <c r="M119" s="269"/>
      <c r="N119" s="231" t="s">
        <v>50</v>
      </c>
      <c r="O119" s="232" t="s">
        <v>51</v>
      </c>
      <c r="P119" s="233"/>
    </row>
    <row r="120" spans="1:44" ht="31" customHeight="1" x14ac:dyDescent="0.35">
      <c r="A120" s="234"/>
      <c r="B120" s="234"/>
      <c r="G120" s="270" t="str">
        <f>IF(OR($R$38 ="",$R$38=0,$R$38=7.99527,R68=Q68),"Data Specific for Conventional Vehicle or Non-Plug-In Hybrid","")</f>
        <v>Data Specific for Conventional Vehicle or Non-Plug-In Hybrid</v>
      </c>
      <c r="H120" s="270"/>
      <c r="I120" s="270"/>
      <c r="J120" s="270"/>
      <c r="K120" s="270"/>
      <c r="L120" s="216"/>
      <c r="M120" s="222" t="s">
        <v>70</v>
      </c>
      <c r="N120" s="235" t="str" cm="1">
        <f t="array" ref="N120">IF(N68="n/a", "n/a", AVERAGE(IF(ISNUMBER(ODO_Range/Ign_Range),ODO_Range/Ign_Range)))</f>
        <v>n/a</v>
      </c>
      <c r="O120" s="235" t="str" cm="1">
        <f t="array" ref="O120">IF(N68="n/a", "n/a",STDEV(IF(ISNUMBER(ODO_Range/Ign_Range),ODO_Range/Ign_Range)))</f>
        <v>n/a</v>
      </c>
    </row>
    <row r="121" spans="1:44" ht="31" customHeight="1" x14ac:dyDescent="0.35">
      <c r="A121" s="236"/>
      <c r="B121" s="236"/>
      <c r="G121" s="270"/>
      <c r="H121" s="270"/>
      <c r="I121" s="270"/>
      <c r="J121" s="270"/>
      <c r="K121" s="270"/>
      <c r="L121" s="216"/>
      <c r="M121" s="222" t="s">
        <v>71</v>
      </c>
      <c r="N121" s="235" t="str" cm="1">
        <f t="array" ref="N121">IF(N68="n/a", "n/a",AVERAGE(IF(ISNUMBER(ODO_Range/GenD_Range),ODO_Range/GenD_Range)))</f>
        <v>n/a</v>
      </c>
      <c r="O121" s="235" t="str" cm="1">
        <f t="array" ref="O121">IF(N68="n/a", "n/a",STDEV(IF(ISNUMBER(ODO_Range/GenD_Range),ODO_Range/GenD_Range)))</f>
        <v>n/a</v>
      </c>
    </row>
    <row r="122" spans="1:44" ht="31" customHeight="1" x14ac:dyDescent="0.35">
      <c r="A122" s="236"/>
      <c r="B122" s="236"/>
      <c r="G122" s="270"/>
      <c r="H122" s="270"/>
      <c r="I122" s="270"/>
      <c r="J122" s="270"/>
      <c r="K122" s="270"/>
      <c r="L122" s="216"/>
      <c r="M122" s="222" t="s">
        <v>72</v>
      </c>
      <c r="N122" s="235" t="str" cm="1">
        <f t="array" ref="N122">IF(N68="n/a", "n/a",AVERAGE(IF(ISNUMBER(ODO_Range/PMFltrDen_Range),ODO_Range/PMFltrDen_Range)))</f>
        <v>n/a</v>
      </c>
      <c r="O122" s="235" t="str" cm="1">
        <f t="array" ref="O122">IF(N68="n/a", "n/a",STDEV(IF(ISNUMBER(ODO_Range/PMFltrDen_Range),ODO_Range/PMFltrDen_Range)))</f>
        <v>n/a</v>
      </c>
    </row>
    <row r="123" spans="1:44" ht="31" customHeight="1" x14ac:dyDescent="0.35">
      <c r="A123" s="236"/>
      <c r="B123" s="236"/>
      <c r="G123" s="270"/>
      <c r="H123" s="270"/>
      <c r="I123" s="270"/>
      <c r="J123" s="270"/>
      <c r="K123" s="270"/>
      <c r="L123" s="216"/>
      <c r="M123" s="222" t="s">
        <v>73</v>
      </c>
      <c r="N123" s="235" t="str" cm="1">
        <f t="array" ref="N123">IF(N68="n/a", "n/a",AVERAGE(IF(ISNUMBER(ODO_Range/NMHCCatDen_Range),ODO_Range/NMHCCatDen_Range)))</f>
        <v>n/a</v>
      </c>
      <c r="O123" s="235" t="str" cm="1">
        <f t="array" ref="O123">IF(N68="n/a", "n/a",STDEV(IF(ISNUMBER(ODO_Range/NMHCCatDen_Range),ODO_Range/NMHCCatDen_Range)))</f>
        <v>n/a</v>
      </c>
    </row>
    <row r="124" spans="1:44" ht="31" customHeight="1" x14ac:dyDescent="0.35">
      <c r="A124" s="236"/>
      <c r="B124" s="236"/>
      <c r="G124" s="270"/>
      <c r="H124" s="270"/>
      <c r="I124" s="270"/>
      <c r="J124" s="270"/>
      <c r="K124" s="270"/>
      <c r="L124" s="216"/>
      <c r="M124" s="222" t="s">
        <v>74</v>
      </c>
      <c r="N124" s="223" t="str" cm="1">
        <f t="array" ref="N124">IF(Q68="n/a", "n/a",AVERAGE(IF(ISNUMBER(GenD_Range/Ign_Range),GenD_Range/Ign_Range)))</f>
        <v>n/a</v>
      </c>
      <c r="O124" s="223" t="str" cm="1">
        <f t="array" ref="O124">IF(N68="n/a", "n/a",STDEV(IF(ISNUMBER(GenD_Range/Ign_Range),GenD_Range/Ign_Range)))</f>
        <v>n/a</v>
      </c>
    </row>
    <row r="125" spans="1:44" ht="31" customHeight="1" x14ac:dyDescent="0.35">
      <c r="A125" s="236"/>
      <c r="B125" s="236"/>
      <c r="G125" s="270"/>
      <c r="H125" s="270"/>
      <c r="I125" s="270"/>
      <c r="J125" s="270"/>
      <c r="K125" s="270"/>
      <c r="L125" s="216"/>
      <c r="M125" s="222" t="s">
        <v>75</v>
      </c>
      <c r="N125" s="223" t="str" cm="1">
        <f t="array" ref="N125">IF(Q68="n/a", "n/a",AVERAGE(IF(ISNUMBER(PMFltrDen_Range/Ign_Range),PMFltrDen_Range/Ign_Range)))</f>
        <v>n/a</v>
      </c>
      <c r="O125" s="223" t="str" cm="1">
        <f t="array" ref="O125">IF(Q68="n/a", "n/a",STDEV(IF(ISNUMBER(PMFltrDen_Range/Ign_Range),PMFltrDen_Range/Ign_Range)))</f>
        <v>n/a</v>
      </c>
    </row>
    <row r="126" spans="1:44" ht="31" customHeight="1" x14ac:dyDescent="0.35">
      <c r="A126" s="236"/>
      <c r="B126" s="236"/>
      <c r="G126" s="270"/>
      <c r="H126" s="270"/>
      <c r="I126" s="270"/>
      <c r="J126" s="270"/>
      <c r="K126" s="270"/>
      <c r="L126" s="216"/>
      <c r="M126" s="222" t="s">
        <v>76</v>
      </c>
      <c r="N126" s="223" t="str" cm="1">
        <f t="array" ref="N126">IF(P68="n/a", "n/a",AVERAGE(IF(ISNUMBER(PMFltrDen_Range/GenD_Range),PMFltrDen_Range/GenD_Range)))</f>
        <v>n/a</v>
      </c>
      <c r="O126" s="223" t="str" cm="1">
        <f t="array" ref="O126">IF(P68="n/a", "n/a",STDEV(IF(ISNUMBER(PMFltrDen_Range/GenD_Range),PMFltrDen_Range/GenD_Range)))</f>
        <v>n/a</v>
      </c>
    </row>
    <row r="127" spans="1:44" ht="31" customHeight="1" x14ac:dyDescent="0.35">
      <c r="A127" s="236"/>
      <c r="B127" s="236"/>
      <c r="G127" s="270"/>
      <c r="H127" s="270"/>
      <c r="I127" s="270"/>
      <c r="J127" s="270"/>
      <c r="K127" s="270"/>
      <c r="L127" s="216"/>
      <c r="M127" s="222" t="s">
        <v>77</v>
      </c>
      <c r="N127" s="219" t="str" cm="1">
        <f t="array" ref="N127">IF(P68="n/a", "n/a",AVERAGE(IF(ISNUMBER(PMFltrlNum_Range/GenD_Range),PMFltrlNum_Range/GenD_Range)))</f>
        <v>n/a</v>
      </c>
      <c r="O127" s="219" t="str" cm="1">
        <f t="array" ref="O127">IF(P68="n/a", "n/a",STDEV(IF(ISNUMBER(PMFltrlNum_Range/GenD_Range),PMFltrlNum_Range/GenD_Range)))</f>
        <v>n/a</v>
      </c>
    </row>
    <row r="128" spans="1:44" ht="31" customHeight="1" x14ac:dyDescent="0.35">
      <c r="A128" s="236"/>
      <c r="B128" s="236"/>
      <c r="G128" s="226"/>
      <c r="H128" s="226"/>
      <c r="I128" s="226"/>
      <c r="J128" s="226"/>
      <c r="K128" s="226"/>
      <c r="L128" s="4"/>
      <c r="M128" s="222"/>
      <c r="N128" s="219"/>
      <c r="O128" s="219"/>
    </row>
    <row r="129" spans="1:23" ht="31" customHeight="1" x14ac:dyDescent="0.35">
      <c r="A129" s="236"/>
      <c r="B129" s="236"/>
      <c r="G129" s="226"/>
      <c r="H129" s="226"/>
      <c r="I129" s="226"/>
      <c r="J129" s="226"/>
      <c r="K129" s="226"/>
      <c r="L129" s="269" t="s">
        <v>78</v>
      </c>
      <c r="M129" s="269"/>
      <c r="N129" s="231" t="s">
        <v>50</v>
      </c>
      <c r="O129" s="232" t="s">
        <v>51</v>
      </c>
    </row>
    <row r="130" spans="1:23" ht="31" customHeight="1" x14ac:dyDescent="0.35">
      <c r="A130" s="236"/>
      <c r="B130" s="236"/>
      <c r="G130" s="270" t="str">
        <f>IF(AND($R$38&lt;&gt;"",$R$38&lt;&gt;0,$R$38&lt;&gt;7.99527,R68&lt;Q68),"Data Specific for Plug-in Hybrid","")</f>
        <v/>
      </c>
      <c r="H130" s="270"/>
      <c r="I130" s="270"/>
      <c r="J130" s="270"/>
      <c r="K130" s="270"/>
      <c r="L130" s="4"/>
      <c r="M130" s="222" t="s">
        <v>79</v>
      </c>
      <c r="N130" s="235" t="str" cm="1">
        <f t="array" ref="N130">IF(OR($R$38="",$R$38=0,$R$38=7.99527),"n/a",AVERAGE(IF(ISNUMBER(PHEV_Ign_Range/Ign_Range),PHEV_Ign_Range/Ign_Range)))</f>
        <v>n/a</v>
      </c>
      <c r="O130" s="235" t="str" cm="1">
        <f t="array" ref="O130">IF(OR($R$38="",$R$38=0,$R$38=7.99527),"n/a",STDEV(IF(ISNUMBER(PHEV_Ign_Range/Ign_Range),PHEV_Ign_Range/Ign_Range)))</f>
        <v>n/a</v>
      </c>
    </row>
    <row r="131" spans="1:23" ht="31" customHeight="1" x14ac:dyDescent="0.35">
      <c r="A131" s="236"/>
      <c r="B131" s="236"/>
      <c r="G131" s="270"/>
      <c r="H131" s="270"/>
      <c r="I131" s="270"/>
      <c r="J131" s="270"/>
      <c r="K131" s="270"/>
      <c r="L131" s="216"/>
      <c r="M131" s="222" t="s">
        <v>80</v>
      </c>
      <c r="N131" s="235" t="str" cm="1">
        <f t="array" ref="N131">IF(OR($R$38="",$R$38=0,$R$38=7.99527),"n/a",AVERAGE(IF(ISNUMBER(ODO_Range/PHEV_Ign_Range),ODO_Range/PHEV_Ign_Range)))</f>
        <v>n/a</v>
      </c>
      <c r="O131" s="235" t="str" cm="1">
        <f t="array" ref="O131">IF(OR($R$38="",$R$38=0,$R$38=7.99527),"n/a",STDEV(IF(ISNUMBER(ODO_Range/PHEV_Ign_Range),ODO_Range/PHEV_Ign_Range)))</f>
        <v>n/a</v>
      </c>
    </row>
    <row r="132" spans="1:23" ht="31" customHeight="1" x14ac:dyDescent="0.35">
      <c r="A132" s="236"/>
      <c r="B132" s="236"/>
      <c r="G132" s="270"/>
      <c r="H132" s="270"/>
      <c r="I132" s="270"/>
      <c r="J132" s="270"/>
      <c r="K132" s="270"/>
      <c r="L132" s="216"/>
      <c r="M132" s="222" t="s">
        <v>71</v>
      </c>
      <c r="N132" s="235" t="str" cm="1">
        <f t="array" ref="N132">IF(OR($R$38="",$R$38=0,$R$38=7.99527),"n/a",AVERAGE(IF(ISNUMBER(ODO_Range/GenD_Range),ODO_Range/GenD_Range)))</f>
        <v>n/a</v>
      </c>
      <c r="O132" s="235" t="str" cm="1">
        <f t="array" ref="O132">IF(OR($R$38="",$R$38=0,$R$38=7.99527),"n/a",STDEV(IF(ISNUMBER(ODO_Range/GenD_Range),ODO_Range/GenD_Range)))</f>
        <v>n/a</v>
      </c>
    </row>
    <row r="133" spans="1:23" ht="31" customHeight="1" x14ac:dyDescent="0.35">
      <c r="A133" s="236"/>
      <c r="B133" s="236"/>
      <c r="G133" s="270"/>
      <c r="H133" s="270"/>
      <c r="I133" s="270"/>
      <c r="J133" s="270"/>
      <c r="K133" s="270"/>
      <c r="L133" s="216"/>
      <c r="M133" s="222" t="s">
        <v>72</v>
      </c>
      <c r="N133" s="235" t="str" cm="1">
        <f t="array" ref="N133">IF(OR($R$38="",$R$38=0,$R$38=7.99527),"n/a",AVERAGE(IF(ISNUMBER(ODO_Range/PMFltrDen_Range),ODO_Range/PMFltrDen_Range)))</f>
        <v>n/a</v>
      </c>
      <c r="O133" s="235" t="str" cm="1">
        <f t="array" ref="O133">IF(OR($R$38="",$R$38=0,$R$38=7.99527),"n/a",STDEV(IF(ISNUMBER(ODO_Range/PMFltrDen_Range),ODO_Range/PMFltrDen_Range)))</f>
        <v>n/a</v>
      </c>
    </row>
    <row r="134" spans="1:23" ht="31" customHeight="1" x14ac:dyDescent="0.35">
      <c r="A134" s="236"/>
      <c r="B134" s="236"/>
      <c r="G134" s="270"/>
      <c r="H134" s="270"/>
      <c r="I134" s="270"/>
      <c r="J134" s="270"/>
      <c r="K134" s="270"/>
      <c r="L134" s="216"/>
      <c r="M134" s="222" t="s">
        <v>73</v>
      </c>
      <c r="N134" s="223" t="str" cm="1">
        <f t="array" ref="N134">IF(OR($R$38="",$R$38=0,$R$38=7.99527),"n/a",AVERAGE(IF(ISNUMBER(ODO_Range/NMHCCatDen_Range),ODO_Range/NMHCCatDen_Range)))</f>
        <v>n/a</v>
      </c>
      <c r="O134" s="223" t="str" cm="1">
        <f t="array" ref="O134">IF(OR($R$38="",$R$38=0,$R$38=7.99527),"n/a",STDEV(IF(ISNUMBER(ODO_Range/NMHCCatDen_Range),ODO_Range/NMHCCatDen_Range)))</f>
        <v>n/a</v>
      </c>
    </row>
    <row r="135" spans="1:23" ht="31" customHeight="1" x14ac:dyDescent="0.35">
      <c r="A135" s="236"/>
      <c r="B135" s="236"/>
      <c r="G135" s="270"/>
      <c r="H135" s="270"/>
      <c r="I135" s="270"/>
      <c r="J135" s="270"/>
      <c r="K135" s="270"/>
      <c r="L135" s="216"/>
      <c r="M135" s="222" t="s">
        <v>81</v>
      </c>
      <c r="N135" s="223" t="str" cm="1">
        <f t="array" ref="N135">IF(OR($R$38="",$R$38=0,$R$38=7.99527),"n/a",AVERAGE(IF(ISNUMBER(GenD_Range/PHEV_Ign_Range),GenD_Range/PHEV_Ign_Range)))</f>
        <v>n/a</v>
      </c>
      <c r="O135" s="223" t="str" cm="1">
        <f t="array" ref="O135">IF(OR($R$38="",$R$38=0,$R$38=7.99527),"n/a",STDEV(IF(ISNUMBER(GenD_Range/PHEV_Ign_Range),GenD_Range/PHEV_Ign_Range)))</f>
        <v>n/a</v>
      </c>
    </row>
    <row r="136" spans="1:23" ht="31" customHeight="1" x14ac:dyDescent="0.35">
      <c r="A136" s="236"/>
      <c r="B136" s="236"/>
      <c r="G136" s="270"/>
      <c r="H136" s="270"/>
      <c r="I136" s="270"/>
      <c r="J136" s="270"/>
      <c r="K136" s="270"/>
      <c r="L136" s="216"/>
      <c r="M136" s="222" t="s">
        <v>82</v>
      </c>
      <c r="N136" s="223" t="str" cm="1">
        <f t="array" ref="N136">IF(OR($R$38="",$R$38=0,$R$38=7.99527),"n/a",AVERAGE(IF(ISNUMBER(PMFltrDen_Range/PHEV_Ign_Range),PMFltrDen_Range/PHEV_Ign_Range)))</f>
        <v>n/a</v>
      </c>
      <c r="O136" s="223" t="str" cm="1">
        <f t="array" ref="O136">IF(OR($R$38="",$R$38=0,$R$38=7.99527),"n/a",STDEV(IF(ISNUMBER(PMFltrDen_Range/PHEV_Ign_Range),PMFltrDen_Range/PHEV_Ign_Range)))</f>
        <v>n/a</v>
      </c>
      <c r="V136" s="236"/>
      <c r="W136" s="237"/>
    </row>
    <row r="137" spans="1:23" ht="31" customHeight="1" x14ac:dyDescent="0.35">
      <c r="G137" s="270"/>
      <c r="H137" s="270"/>
      <c r="I137" s="270"/>
      <c r="J137" s="270"/>
      <c r="K137" s="270"/>
      <c r="L137" s="216"/>
      <c r="M137" s="222" t="s">
        <v>76</v>
      </c>
      <c r="N137" s="219" t="str" cm="1">
        <f t="array" ref="N137">IF(OR($R$38="",$R$38=0,$R$38=7.99527),"n/a",AVERAGE(IF(ISNUMBER(PMFltrDen_Range/GenD_Range),PMFltrDen_Range/GenD_Range)))</f>
        <v>n/a</v>
      </c>
      <c r="O137" s="219" t="str" cm="1">
        <f t="array" ref="O137">IF(OR($R$38="",$R$38=0,$R$38=7.99527),"n/a",STDEV(IF(ISNUMBER(PMFltrDen_Range/GenD_Range),PMFltrDen_Range/GenD_Range)))</f>
        <v>n/a</v>
      </c>
    </row>
    <row r="138" spans="1:23" ht="31" customHeight="1" x14ac:dyDescent="0.35">
      <c r="G138" s="270"/>
      <c r="H138" s="270"/>
      <c r="I138" s="270"/>
      <c r="J138" s="270"/>
      <c r="K138" s="270"/>
      <c r="L138" s="216"/>
      <c r="M138" s="222" t="s">
        <v>77</v>
      </c>
      <c r="N138" s="219" t="str" cm="1">
        <f t="array" ref="N138">IF(OR($R$38="",$R$38=0,$R$38=7.99527),"n/a",AVERAGE(IF(ISNUMBER(PMFltrlNum_Range/GenD_Range),PMFltrlNum_Range/GenD_Range)))</f>
        <v>n/a</v>
      </c>
      <c r="O138" s="219" t="str" cm="1">
        <f t="array" ref="O138">IF(OR($R$38="",$R$38=0,$R$38=7.99527),"n/a",STDEV(IF(ISNUMBER(PMFltrlNum_Range/GenD_Range),PMFltrlNum_Range/GenD_Range)))</f>
        <v>n/a</v>
      </c>
    </row>
  </sheetData>
  <sheetProtection algorithmName="SHA-512" hashValue="dtPI0GzJqoWDFpuDSuOJlIPMiyPphBXbOY857+NCdjmrAi3CQXtRbdOcn2Ac9bkkMwNgBvYEtJQ4uSpcjpsLGg==" saltValue="hhK9D3OJya+htJA9zxzzIg==" spinCount="100000" sheet="1" objects="1" scenarios="1"/>
  <mergeCells count="8">
    <mergeCell ref="A1:XFD1"/>
    <mergeCell ref="A3:XFD3"/>
    <mergeCell ref="A35:XFD36"/>
    <mergeCell ref="L129:M129"/>
    <mergeCell ref="G130:K138"/>
    <mergeCell ref="L119:M119"/>
    <mergeCell ref="G120:K127"/>
    <mergeCell ref="A2:XFD2"/>
  </mergeCells>
  <conditionalFormatting sqref="G120:K127">
    <cfRule type="expression" dxfId="100" priority="4">
      <formula>OR($R$38="",$R$38=0,$R$38=7.99527,$R$68=$Q$68)</formula>
    </cfRule>
  </conditionalFormatting>
  <conditionalFormatting sqref="G130:K138">
    <cfRule type="expression" dxfId="99" priority="2">
      <formula>AND($R$38&lt;&gt;"",$R$38&lt;&gt;0,$R$38&lt;&gt;7.99527,$R$68&lt;$Q$68)</formula>
    </cfRule>
  </conditionalFormatting>
  <conditionalFormatting sqref="L120:O127">
    <cfRule type="expression" dxfId="98" priority="3">
      <formula>OR($R$38="",$R$38=0,$R$38=7.99527,$R$68=$Q$68)</formula>
    </cfRule>
  </conditionalFormatting>
  <conditionalFormatting sqref="L130:O138">
    <cfRule type="expression" dxfId="97" priority="1">
      <formula>AND($R$38&lt;&gt;"",$R$38&lt;&gt;0,$R$38&lt;&gt;7.99527,$R$68&lt;$Q$68)</formula>
    </cfRule>
  </conditionalFormatting>
  <conditionalFormatting sqref="N38:N67">
    <cfRule type="cellIs" dxfId="96" priority="112" stopIfTrue="1" operator="lessThan">
      <formula>1000</formula>
    </cfRule>
  </conditionalFormatting>
  <conditionalFormatting sqref="N112:N113">
    <cfRule type="cellIs" dxfId="95" priority="116" stopIfTrue="1" operator="lessThan">
      <formula>550</formula>
    </cfRule>
  </conditionalFormatting>
  <conditionalFormatting sqref="N122:N123">
    <cfRule type="expression" dxfId="94" priority="6" stopIfTrue="1">
      <formula>"&gt;550"</formula>
    </cfRule>
  </conditionalFormatting>
  <conditionalFormatting sqref="N132:N133">
    <cfRule type="expression" dxfId="93" priority="5" stopIfTrue="1">
      <formula>AND($K$105&gt;500,$K$105&lt;&gt;"n/a")</formula>
    </cfRule>
  </conditionalFormatting>
  <conditionalFormatting sqref="Q38:R38">
    <cfRule type="expression" dxfId="92" priority="7" stopIfTrue="1">
      <formula>OR(Q38&lt;P38,Q38&lt;S38,Q38&lt;V38,Q38&lt;Y38, Q38&lt;AB38,Q38&lt;AE38, Q38&lt;AH38,Q38&lt;AN38,Q38&lt;AQ38)</formula>
    </cfRule>
  </conditionalFormatting>
  <conditionalFormatting sqref="Q39:R66">
    <cfRule type="expression" dxfId="91" priority="8" stopIfTrue="1">
      <formula>OR(Q39&lt;P39,Q39&lt;S39,Q39&lt;V39,Q39&lt;Y39,Q39&lt;AB39,Q39&lt;AE39,Q39&lt;AH39,Q39&lt;AN39,Q39&lt;AQ39)</formula>
    </cfRule>
  </conditionalFormatting>
  <conditionalFormatting sqref="Q67:R67">
    <cfRule type="expression" dxfId="90" priority="9" stopIfTrue="1">
      <formula>OR(Q67&lt;P67,Q67&lt;S67,Q67&lt;67,Q67&lt;Y67,Q67&lt;AB67,Q67&lt;AE67, Q67&lt;AH67,Q67&lt;AN67,Q67&lt;AQ67)</formula>
    </cfRule>
  </conditionalFormatting>
  <conditionalFormatting sqref="T111">
    <cfRule type="cellIs" dxfId="89" priority="113" stopIfTrue="1" operator="greaterThan">
      <formula>0</formula>
    </cfRule>
  </conditionalFormatting>
  <conditionalFormatting sqref="T112">
    <cfRule type="cellIs" dxfId="88" priority="111" stopIfTrue="1" operator="greaterThan">
      <formula>0</formula>
    </cfRule>
  </conditionalFormatting>
  <conditionalFormatting sqref="U38:U67 X38:X67 AA38:AA67 AD38:AD67 AG38:AG67 AJ38:AJ67 AM38:AM67 AP38:AP67 AS38:AS67">
    <cfRule type="expression" dxfId="87" priority="87" stopIfTrue="1">
      <formula>AND(T38=0,S38&gt;0)</formula>
    </cfRule>
  </conditionalFormatting>
  <conditionalFormatting sqref="U73:U74 U87:U88 U91:U92">
    <cfRule type="cellIs" dxfId="86" priority="110" stopIfTrue="1" operator="equal">
      <formula>"YES"</formula>
    </cfRule>
  </conditionalFormatting>
  <conditionalFormatting sqref="U77:U78">
    <cfRule type="cellIs" dxfId="85" priority="83" stopIfTrue="1" operator="equal">
      <formula>"YES"</formula>
    </cfRule>
  </conditionalFormatting>
  <conditionalFormatting sqref="U81:U82">
    <cfRule type="cellIs" dxfId="84" priority="82" stopIfTrue="1" operator="equal">
      <formula>"YES"</formula>
    </cfRule>
  </conditionalFormatting>
  <conditionalFormatting sqref="U95:U96">
    <cfRule type="cellIs" dxfId="83" priority="86" stopIfTrue="1" operator="equal">
      <formula>"YES"</formula>
    </cfRule>
  </conditionalFormatting>
  <conditionalFormatting sqref="U99:U100">
    <cfRule type="cellIs" dxfId="82" priority="85" stopIfTrue="1" operator="equal">
      <formula>"YES"</formula>
    </cfRule>
  </conditionalFormatting>
  <conditionalFormatting sqref="U106:U107">
    <cfRule type="cellIs" dxfId="81" priority="84" stopIfTrue="1" operator="equal">
      <formula>"YES"</formula>
    </cfRule>
  </conditionalFormatting>
  <conditionalFormatting sqref="W38:W67">
    <cfRule type="expression" dxfId="80" priority="91" stopIfTrue="1">
      <formula>AND(W38&gt;0,W38&lt;P38*0.95)</formula>
    </cfRule>
    <cfRule type="cellIs" dxfId="79" priority="92" stopIfTrue="1" operator="greaterThan">
      <formula>P38</formula>
    </cfRule>
  </conditionalFormatting>
  <conditionalFormatting sqref="W111:W112 Z111:Z112 AF111:AF112 AI111:AI112 AO111:AO112 AR111:AR112">
    <cfRule type="expression" dxfId="78" priority="114" stopIfTrue="1">
      <formula>IF(W111="n/a",,W111&gt;0)</formula>
    </cfRule>
  </conditionalFormatting>
  <conditionalFormatting sqref="W113 Z113 AF113 AI113 AO113 AR113">
    <cfRule type="expression" dxfId="77" priority="115" stopIfTrue="1">
      <formula>IF(W113="n/a",,W113&gt;0)</formula>
    </cfRule>
  </conditionalFormatting>
  <conditionalFormatting sqref="W114 AQ114">
    <cfRule type="expression" dxfId="76" priority="106" stopIfTrue="1">
      <formula>IF(W114="n/a",,W114&gt;0)</formula>
    </cfRule>
  </conditionalFormatting>
  <conditionalFormatting sqref="X73:X74">
    <cfRule type="cellIs" dxfId="75" priority="81" stopIfTrue="1" operator="equal">
      <formula>"YES"</formula>
    </cfRule>
  </conditionalFormatting>
  <conditionalFormatting sqref="X77:X78">
    <cfRule type="cellIs" dxfId="74" priority="73" stopIfTrue="1" operator="equal">
      <formula>"YES"</formula>
    </cfRule>
  </conditionalFormatting>
  <conditionalFormatting sqref="X81:X82">
    <cfRule type="cellIs" dxfId="73" priority="65" stopIfTrue="1" operator="equal">
      <formula>"YES"</formula>
    </cfRule>
  </conditionalFormatting>
  <conditionalFormatting sqref="X87:X88">
    <cfRule type="cellIs" dxfId="72" priority="57" stopIfTrue="1" operator="equal">
      <formula>"YES"</formula>
    </cfRule>
  </conditionalFormatting>
  <conditionalFormatting sqref="X91:X92">
    <cfRule type="cellIs" dxfId="71" priority="49" stopIfTrue="1" operator="equal">
      <formula>"YES"</formula>
    </cfRule>
  </conditionalFormatting>
  <conditionalFormatting sqref="X95:X96">
    <cfRule type="cellIs" dxfId="70" priority="41" stopIfTrue="1" operator="equal">
      <formula>"YES"</formula>
    </cfRule>
  </conditionalFormatting>
  <conditionalFormatting sqref="X99:X100">
    <cfRule type="cellIs" dxfId="69" priority="40" stopIfTrue="1" operator="equal">
      <formula>"YES"</formula>
    </cfRule>
  </conditionalFormatting>
  <conditionalFormatting sqref="X106:X107">
    <cfRule type="cellIs" dxfId="68" priority="24" stopIfTrue="1" operator="equal">
      <formula>"YES"</formula>
    </cfRule>
  </conditionalFormatting>
  <conditionalFormatting sqref="Z38:Z67">
    <cfRule type="expression" dxfId="67" priority="93" stopIfTrue="1">
      <formula>AND(Z38&gt;0,Z38&lt;P38*0.95)</formula>
    </cfRule>
    <cfRule type="cellIs" dxfId="66" priority="94" stopIfTrue="1" operator="greaterThan">
      <formula>P38</formula>
    </cfRule>
  </conditionalFormatting>
  <conditionalFormatting sqref="AA73:AA74">
    <cfRule type="cellIs" dxfId="65" priority="80" stopIfTrue="1" operator="equal">
      <formula>"YES"</formula>
    </cfRule>
  </conditionalFormatting>
  <conditionalFormatting sqref="AA77:AA78">
    <cfRule type="cellIs" dxfId="64" priority="72" stopIfTrue="1" operator="equal">
      <formula>"YES"</formula>
    </cfRule>
  </conditionalFormatting>
  <conditionalFormatting sqref="AA81:AA82">
    <cfRule type="cellIs" dxfId="63" priority="64" stopIfTrue="1" operator="equal">
      <formula>"YES"</formula>
    </cfRule>
  </conditionalFormatting>
  <conditionalFormatting sqref="AA87:AA88">
    <cfRule type="cellIs" dxfId="62" priority="56" stopIfTrue="1" operator="equal">
      <formula>"YES"</formula>
    </cfRule>
  </conditionalFormatting>
  <conditionalFormatting sqref="AA91:AA92">
    <cfRule type="cellIs" dxfId="61" priority="48" stopIfTrue="1" operator="equal">
      <formula>"YES"</formula>
    </cfRule>
  </conditionalFormatting>
  <conditionalFormatting sqref="AA95:AA96">
    <cfRule type="cellIs" dxfId="60" priority="39" stopIfTrue="1" operator="equal">
      <formula>"YES"</formula>
    </cfRule>
  </conditionalFormatting>
  <conditionalFormatting sqref="AA99:AA100">
    <cfRule type="cellIs" dxfId="59" priority="38" stopIfTrue="1" operator="equal">
      <formula>"YES"</formula>
    </cfRule>
  </conditionalFormatting>
  <conditionalFormatting sqref="AA106:AA107">
    <cfRule type="cellIs" dxfId="58" priority="22" stopIfTrue="1" operator="equal">
      <formula>"YES"</formula>
    </cfRule>
  </conditionalFormatting>
  <conditionalFormatting sqref="AC38:AC67">
    <cfRule type="expression" dxfId="57" priority="90" stopIfTrue="1">
      <formula>AND(AC38&gt;0,AC38&gt;P38)</formula>
    </cfRule>
    <cfRule type="expression" dxfId="56" priority="89" stopIfTrue="1">
      <formula>AND(AC38&gt;0,AC38&lt;0.95*P38)</formula>
    </cfRule>
  </conditionalFormatting>
  <conditionalFormatting sqref="AC112">
    <cfRule type="expression" dxfId="55" priority="109" stopIfTrue="1">
      <formula>IF(AC112="n/a",,AC112&gt;0)</formula>
    </cfRule>
  </conditionalFormatting>
  <conditionalFormatting sqref="AC113">
    <cfRule type="expression" dxfId="54" priority="108" stopIfTrue="1">
      <formula>IF(AC113="n/a",,AC113&gt;0)</formula>
    </cfRule>
  </conditionalFormatting>
  <conditionalFormatting sqref="AC115">
    <cfRule type="expression" dxfId="53" priority="88" stopIfTrue="1">
      <formula>IF($AC115="n/a",,$AC115&gt;0)</formula>
    </cfRule>
  </conditionalFormatting>
  <conditionalFormatting sqref="AC116">
    <cfRule type="expression" dxfId="52" priority="117" stopIfTrue="1">
      <formula>IF(#REF!="n/a",,#REF!&gt;0)</formula>
    </cfRule>
  </conditionalFormatting>
  <conditionalFormatting sqref="AD73:AD74">
    <cfRule type="cellIs" dxfId="51" priority="79" stopIfTrue="1" operator="equal">
      <formula>"YES"</formula>
    </cfRule>
  </conditionalFormatting>
  <conditionalFormatting sqref="AD77:AD78">
    <cfRule type="cellIs" dxfId="50" priority="71" stopIfTrue="1" operator="equal">
      <formula>"YES"</formula>
    </cfRule>
  </conditionalFormatting>
  <conditionalFormatting sqref="AD81:AD82">
    <cfRule type="cellIs" dxfId="49" priority="63" stopIfTrue="1" operator="equal">
      <formula>"YES"</formula>
    </cfRule>
  </conditionalFormatting>
  <conditionalFormatting sqref="AD87:AD88">
    <cfRule type="cellIs" dxfId="48" priority="55" stopIfTrue="1" operator="equal">
      <formula>"YES"</formula>
    </cfRule>
  </conditionalFormatting>
  <conditionalFormatting sqref="AD91:AD92">
    <cfRule type="cellIs" dxfId="47" priority="47" stopIfTrue="1" operator="equal">
      <formula>"YES"</formula>
    </cfRule>
  </conditionalFormatting>
  <conditionalFormatting sqref="AD95:AD96">
    <cfRule type="cellIs" dxfId="46" priority="37" stopIfTrue="1" operator="equal">
      <formula>"YES"</formula>
    </cfRule>
  </conditionalFormatting>
  <conditionalFormatting sqref="AD99:AD100">
    <cfRule type="cellIs" dxfId="45" priority="36" stopIfTrue="1" operator="equal">
      <formula>"YES"</formula>
    </cfRule>
  </conditionalFormatting>
  <conditionalFormatting sqref="AD106:AD107">
    <cfRule type="cellIs" dxfId="44" priority="20" stopIfTrue="1" operator="equal">
      <formula>"YES"</formula>
    </cfRule>
  </conditionalFormatting>
  <conditionalFormatting sqref="AF38:AF67 AF69">
    <cfRule type="expression" dxfId="43" priority="95" stopIfTrue="1">
      <formula>AND(AF38&gt;0,AF38&lt;P38*0.95)</formula>
    </cfRule>
    <cfRule type="cellIs" dxfId="42" priority="96" stopIfTrue="1" operator="greaterThan">
      <formula>P38</formula>
    </cfRule>
  </conditionalFormatting>
  <conditionalFormatting sqref="AG73:AG74">
    <cfRule type="cellIs" dxfId="41" priority="78" stopIfTrue="1" operator="equal">
      <formula>"YES"</formula>
    </cfRule>
  </conditionalFormatting>
  <conditionalFormatting sqref="AG77:AG78">
    <cfRule type="cellIs" dxfId="40" priority="70" stopIfTrue="1" operator="equal">
      <formula>"YES"</formula>
    </cfRule>
  </conditionalFormatting>
  <conditionalFormatting sqref="AG81:AG82">
    <cfRule type="cellIs" dxfId="39" priority="62" stopIfTrue="1" operator="equal">
      <formula>"YES"</formula>
    </cfRule>
  </conditionalFormatting>
  <conditionalFormatting sqref="AG87:AG88">
    <cfRule type="cellIs" dxfId="38" priority="54" stopIfTrue="1" operator="equal">
      <formula>"YES"</formula>
    </cfRule>
  </conditionalFormatting>
  <conditionalFormatting sqref="AG91:AG92">
    <cfRule type="cellIs" dxfId="37" priority="46" stopIfTrue="1" operator="equal">
      <formula>"YES"</formula>
    </cfRule>
  </conditionalFormatting>
  <conditionalFormatting sqref="AG95:AG96">
    <cfRule type="cellIs" dxfId="36" priority="35" stopIfTrue="1" operator="equal">
      <formula>"YES"</formula>
    </cfRule>
  </conditionalFormatting>
  <conditionalFormatting sqref="AG99:AG100">
    <cfRule type="cellIs" dxfId="35" priority="34" stopIfTrue="1" operator="equal">
      <formula>"YES"</formula>
    </cfRule>
  </conditionalFormatting>
  <conditionalFormatting sqref="AG106:AG107">
    <cfRule type="cellIs" dxfId="34" priority="18" stopIfTrue="1" operator="equal">
      <formula>"YES"</formula>
    </cfRule>
  </conditionalFormatting>
  <conditionalFormatting sqref="AH114">
    <cfRule type="expression" dxfId="33" priority="105" stopIfTrue="1">
      <formula>IF($AH$114="n/a",,$AH$114&gt;0)</formula>
    </cfRule>
  </conditionalFormatting>
  <conditionalFormatting sqref="AH115">
    <cfRule type="expression" dxfId="32" priority="107" stopIfTrue="1">
      <formula>IF($AH$115="n/a",,$AH$115&gt;0)</formula>
    </cfRule>
  </conditionalFormatting>
  <conditionalFormatting sqref="AI38:AI67">
    <cfRule type="cellIs" dxfId="31" priority="98" stopIfTrue="1" operator="greaterThan">
      <formula>P38</formula>
    </cfRule>
    <cfRule type="expression" dxfId="30" priority="97" stopIfTrue="1">
      <formula>AND(AI38&gt;0,AI38&lt;P38*0.95)</formula>
    </cfRule>
  </conditionalFormatting>
  <conditionalFormatting sqref="AJ73:AM74">
    <cfRule type="cellIs" dxfId="29" priority="76" stopIfTrue="1" operator="equal">
      <formula>"YES"</formula>
    </cfRule>
  </conditionalFormatting>
  <conditionalFormatting sqref="AJ77:AM78">
    <cfRule type="cellIs" dxfId="28" priority="68" stopIfTrue="1" operator="equal">
      <formula>"YES"</formula>
    </cfRule>
  </conditionalFormatting>
  <conditionalFormatting sqref="AJ81:AM82">
    <cfRule type="cellIs" dxfId="27" priority="60" stopIfTrue="1" operator="equal">
      <formula>"YES"</formula>
    </cfRule>
  </conditionalFormatting>
  <conditionalFormatting sqref="AJ87:AM88">
    <cfRule type="cellIs" dxfId="26" priority="52" stopIfTrue="1" operator="equal">
      <formula>"YES"</formula>
    </cfRule>
  </conditionalFormatting>
  <conditionalFormatting sqref="AJ91:AM92">
    <cfRule type="cellIs" dxfId="25" priority="44" stopIfTrue="1" operator="equal">
      <formula>"YES"</formula>
    </cfRule>
  </conditionalFormatting>
  <conditionalFormatting sqref="AJ95:AM96">
    <cfRule type="cellIs" dxfId="24" priority="31" stopIfTrue="1" operator="equal">
      <formula>"YES"</formula>
    </cfRule>
  </conditionalFormatting>
  <conditionalFormatting sqref="AJ99:AM100">
    <cfRule type="cellIs" dxfId="23" priority="30" stopIfTrue="1" operator="equal">
      <formula>"YES"</formula>
    </cfRule>
  </conditionalFormatting>
  <conditionalFormatting sqref="AJ106:AM107">
    <cfRule type="cellIs" dxfId="22" priority="14" stopIfTrue="1" operator="equal">
      <formula>"YES"</formula>
    </cfRule>
  </conditionalFormatting>
  <conditionalFormatting sqref="AL38:AL67">
    <cfRule type="expression" dxfId="21" priority="103" stopIfTrue="1">
      <formula>AND(AL38&gt;0,AL38&lt;P38*0.95)</formula>
    </cfRule>
    <cfRule type="cellIs" dxfId="20" priority="104" stopIfTrue="1" operator="greaterThan">
      <formula>P38</formula>
    </cfRule>
  </conditionalFormatting>
  <conditionalFormatting sqref="AO38:AO67">
    <cfRule type="expression" dxfId="19" priority="99" stopIfTrue="1">
      <formula>AND(AO38&gt;0,AO38&lt;P38*0.95)</formula>
    </cfRule>
    <cfRule type="cellIs" dxfId="18" priority="100" stopIfTrue="1" operator="greaterThan">
      <formula>P38</formula>
    </cfRule>
  </conditionalFormatting>
  <conditionalFormatting sqref="AP73:AP74">
    <cfRule type="cellIs" dxfId="17" priority="75" stopIfTrue="1" operator="equal">
      <formula>"YES"</formula>
    </cfRule>
  </conditionalFormatting>
  <conditionalFormatting sqref="AP77:AP78">
    <cfRule type="cellIs" dxfId="16" priority="67" stopIfTrue="1" operator="equal">
      <formula>"YES"</formula>
    </cfRule>
  </conditionalFormatting>
  <conditionalFormatting sqref="AP81:AP82">
    <cfRule type="cellIs" dxfId="15" priority="59" stopIfTrue="1" operator="equal">
      <formula>"YES"</formula>
    </cfRule>
  </conditionalFormatting>
  <conditionalFormatting sqref="AP87:AP88">
    <cfRule type="cellIs" dxfId="14" priority="51" stopIfTrue="1" operator="equal">
      <formula>"YES"</formula>
    </cfRule>
  </conditionalFormatting>
  <conditionalFormatting sqref="AP91:AP92">
    <cfRule type="cellIs" dxfId="13" priority="43" stopIfTrue="1" operator="equal">
      <formula>"YES"</formula>
    </cfRule>
  </conditionalFormatting>
  <conditionalFormatting sqref="AP95:AP96">
    <cfRule type="cellIs" dxfId="12" priority="29" stopIfTrue="1" operator="equal">
      <formula>"YES"</formula>
    </cfRule>
  </conditionalFormatting>
  <conditionalFormatting sqref="AP99:AP100">
    <cfRule type="cellIs" dxfId="11" priority="28" stopIfTrue="1" operator="equal">
      <formula>"YES"</formula>
    </cfRule>
  </conditionalFormatting>
  <conditionalFormatting sqref="AP106:AP107">
    <cfRule type="cellIs" dxfId="10" priority="12" stopIfTrue="1" operator="equal">
      <formula>"YES"</formula>
    </cfRule>
  </conditionalFormatting>
  <conditionalFormatting sqref="AR38:AR67">
    <cfRule type="expression" dxfId="9" priority="101" stopIfTrue="1">
      <formula>AND(AR38&gt;0,AR38&lt;P38*0.95)</formula>
    </cfRule>
    <cfRule type="cellIs" dxfId="8" priority="102" stopIfTrue="1" operator="greaterThan">
      <formula>P38</formula>
    </cfRule>
  </conditionalFormatting>
  <conditionalFormatting sqref="AS73:AS74">
    <cfRule type="cellIs" dxfId="7" priority="74" stopIfTrue="1" operator="equal">
      <formula>"YES"</formula>
    </cfRule>
  </conditionalFormatting>
  <conditionalFormatting sqref="AS77:AS78">
    <cfRule type="cellIs" dxfId="6" priority="66" stopIfTrue="1" operator="equal">
      <formula>"YES"</formula>
    </cfRule>
  </conditionalFormatting>
  <conditionalFormatting sqref="AS81:AS82">
    <cfRule type="cellIs" dxfId="5" priority="58" stopIfTrue="1" operator="equal">
      <formula>"YES"</formula>
    </cfRule>
  </conditionalFormatting>
  <conditionalFormatting sqref="AS87:AS88">
    <cfRule type="cellIs" dxfId="4" priority="50" stopIfTrue="1" operator="equal">
      <formula>"YES"</formula>
    </cfRule>
  </conditionalFormatting>
  <conditionalFormatting sqref="AS91:AS92">
    <cfRule type="cellIs" dxfId="3" priority="42" stopIfTrue="1" operator="equal">
      <formula>"YES"</formula>
    </cfRule>
  </conditionalFormatting>
  <conditionalFormatting sqref="AS95:AS96">
    <cfRule type="cellIs" dxfId="2" priority="27" stopIfTrue="1" operator="equal">
      <formula>"YES"</formula>
    </cfRule>
  </conditionalFormatting>
  <conditionalFormatting sqref="AS99:AS100">
    <cfRule type="cellIs" dxfId="1" priority="26" stopIfTrue="1" operator="equal">
      <formula>"YES"</formula>
    </cfRule>
  </conditionalFormatting>
  <conditionalFormatting sqref="AS106:AS107">
    <cfRule type="cellIs" dxfId="0" priority="10" stopIfTrue="1" operator="equal">
      <formula>"YES"</formula>
    </cfRule>
  </conditionalFormatting>
  <pageMargins left="0.25" right="0.25" top="0" bottom="0" header="0.3" footer="0.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F6760-DA42-4FEE-8BB0-2A54C0304864}">
  <dimension ref="A1:CQ16"/>
  <sheetViews>
    <sheetView showGridLines="0" zoomScale="80" zoomScaleNormal="80" workbookViewId="0">
      <pane xSplit="3" topLeftCell="D1" activePane="topRight" state="frozen"/>
      <selection activeCell="A4" sqref="A4"/>
      <selection pane="topRight" sqref="A1:C1"/>
    </sheetView>
  </sheetViews>
  <sheetFormatPr defaultColWidth="0" defaultRowHeight="15.5" zeroHeight="1" x14ac:dyDescent="0.35"/>
  <cols>
    <col min="1" max="1" width="70.7265625" style="7" customWidth="1"/>
    <col min="2" max="2" width="16.7265625" style="3" customWidth="1"/>
    <col min="3" max="3" width="30.7265625" style="3" customWidth="1"/>
    <col min="4" max="63" width="13.7265625" style="3" customWidth="1"/>
    <col min="64" max="66" width="13.7265625" style="44" customWidth="1"/>
    <col min="67" max="75" width="13.7265625" style="3" customWidth="1"/>
    <col min="76" max="78" width="13.7265625" style="44" customWidth="1"/>
    <col min="79" max="93" width="13.7265625" style="3" customWidth="1"/>
    <col min="94" max="95" width="17.7265625" style="3" customWidth="1"/>
    <col min="96" max="16384" width="8.7265625" style="3" hidden="1"/>
  </cols>
  <sheetData>
    <row r="1" spans="1:95" s="123" customFormat="1" ht="63" customHeight="1" x14ac:dyDescent="0.35">
      <c r="A1" s="273" t="s">
        <v>929</v>
      </c>
      <c r="B1" s="273"/>
      <c r="C1" s="273"/>
    </row>
    <row r="2" spans="1:95" s="28" customFormat="1" ht="31" customHeight="1" thickBot="1" x14ac:dyDescent="0.45">
      <c r="A2" s="276" t="s">
        <v>83</v>
      </c>
      <c r="B2" s="276"/>
      <c r="C2" s="276"/>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45" t="s">
        <v>0</v>
      </c>
      <c r="CQ2" s="45"/>
    </row>
    <row r="3" spans="1:95" s="45" customFormat="1" ht="31" customHeight="1" thickTop="1" x14ac:dyDescent="0.25">
      <c r="A3" s="274" t="s">
        <v>2</v>
      </c>
      <c r="B3" s="274"/>
      <c r="C3" s="274"/>
      <c r="D3" s="46">
        <v>1</v>
      </c>
      <c r="E3" s="46"/>
      <c r="F3" s="47"/>
      <c r="G3" s="48">
        <v>2</v>
      </c>
      <c r="H3" s="49"/>
      <c r="I3" s="50"/>
      <c r="J3" s="51">
        <v>3</v>
      </c>
      <c r="K3" s="46"/>
      <c r="L3" s="47"/>
      <c r="M3" s="48">
        <v>4</v>
      </c>
      <c r="N3" s="49"/>
      <c r="O3" s="50"/>
      <c r="P3" s="51">
        <v>5</v>
      </c>
      <c r="Q3" s="46"/>
      <c r="R3" s="47"/>
      <c r="S3" s="48">
        <v>6</v>
      </c>
      <c r="T3" s="49"/>
      <c r="U3" s="50"/>
      <c r="V3" s="51">
        <v>7</v>
      </c>
      <c r="W3" s="46"/>
      <c r="X3" s="47"/>
      <c r="Y3" s="48">
        <v>8</v>
      </c>
      <c r="Z3" s="49"/>
      <c r="AA3" s="50"/>
      <c r="AB3" s="51">
        <v>9</v>
      </c>
      <c r="AC3" s="46"/>
      <c r="AD3" s="47"/>
      <c r="AE3" s="48">
        <v>10</v>
      </c>
      <c r="AF3" s="49"/>
      <c r="AG3" s="50"/>
      <c r="AH3" s="51">
        <v>11</v>
      </c>
      <c r="AI3" s="46"/>
      <c r="AJ3" s="47"/>
      <c r="AK3" s="48">
        <v>12</v>
      </c>
      <c r="AL3" s="49"/>
      <c r="AM3" s="50"/>
      <c r="AN3" s="51">
        <v>13</v>
      </c>
      <c r="AO3" s="46"/>
      <c r="AP3" s="47"/>
      <c r="AQ3" s="48">
        <v>14</v>
      </c>
      <c r="AR3" s="49"/>
      <c r="AS3" s="50"/>
      <c r="AT3" s="51">
        <v>15</v>
      </c>
      <c r="AU3" s="46"/>
      <c r="AV3" s="47"/>
      <c r="AW3" s="48">
        <v>16</v>
      </c>
      <c r="AX3" s="49"/>
      <c r="AY3" s="50"/>
      <c r="AZ3" s="51">
        <v>17</v>
      </c>
      <c r="BA3" s="46"/>
      <c r="BB3" s="47"/>
      <c r="BC3" s="48">
        <v>18</v>
      </c>
      <c r="BD3" s="49"/>
      <c r="BE3" s="50"/>
      <c r="BF3" s="51">
        <v>19</v>
      </c>
      <c r="BG3" s="46"/>
      <c r="BH3" s="47"/>
      <c r="BI3" s="48">
        <v>20</v>
      </c>
      <c r="BJ3" s="49"/>
      <c r="BK3" s="50"/>
      <c r="BL3" s="51">
        <v>21</v>
      </c>
      <c r="BM3" s="46"/>
      <c r="BN3" s="47"/>
      <c r="BO3" s="48">
        <v>22</v>
      </c>
      <c r="BP3" s="49"/>
      <c r="BQ3" s="50"/>
      <c r="BR3" s="51">
        <v>23</v>
      </c>
      <c r="BS3" s="46"/>
      <c r="BT3" s="47"/>
      <c r="BU3" s="48">
        <v>24</v>
      </c>
      <c r="BV3" s="49"/>
      <c r="BW3" s="50"/>
      <c r="BX3" s="51">
        <v>25</v>
      </c>
      <c r="BY3" s="46"/>
      <c r="BZ3" s="47"/>
      <c r="CA3" s="48">
        <v>26</v>
      </c>
      <c r="CB3" s="49"/>
      <c r="CC3" s="50"/>
      <c r="CD3" s="51">
        <v>27</v>
      </c>
      <c r="CE3" s="46"/>
      <c r="CF3" s="47"/>
      <c r="CG3" s="48">
        <v>28</v>
      </c>
      <c r="CH3" s="49"/>
      <c r="CI3" s="50"/>
      <c r="CJ3" s="51">
        <v>29</v>
      </c>
      <c r="CK3" s="46"/>
      <c r="CL3" s="47"/>
      <c r="CM3" s="48">
        <v>30</v>
      </c>
      <c r="CN3" s="49"/>
      <c r="CO3" s="50"/>
    </row>
    <row r="4" spans="1:95" s="45" customFormat="1" ht="31" customHeight="1" x14ac:dyDescent="0.25">
      <c r="A4" s="275" t="s">
        <v>8</v>
      </c>
      <c r="B4" s="275"/>
      <c r="C4" s="275"/>
      <c r="D4" s="52"/>
      <c r="E4" s="52"/>
      <c r="F4" s="53"/>
      <c r="G4" s="54"/>
      <c r="H4" s="55"/>
      <c r="I4" s="56"/>
      <c r="J4" s="57"/>
      <c r="K4" s="52"/>
      <c r="L4" s="53"/>
      <c r="M4" s="54"/>
      <c r="N4" s="55"/>
      <c r="O4" s="56"/>
      <c r="P4" s="57"/>
      <c r="Q4" s="52"/>
      <c r="R4" s="53"/>
      <c r="S4" s="54"/>
      <c r="T4" s="55"/>
      <c r="U4" s="56"/>
      <c r="V4" s="57"/>
      <c r="W4" s="52"/>
      <c r="X4" s="53"/>
      <c r="Y4" s="54"/>
      <c r="Z4" s="55"/>
      <c r="AA4" s="56"/>
      <c r="AB4" s="57"/>
      <c r="AC4" s="52"/>
      <c r="AD4" s="53"/>
      <c r="AE4" s="54"/>
      <c r="AF4" s="55"/>
      <c r="AG4" s="56"/>
      <c r="AH4" s="57"/>
      <c r="AI4" s="52"/>
      <c r="AJ4" s="53"/>
      <c r="AK4" s="54"/>
      <c r="AL4" s="55"/>
      <c r="AM4" s="56"/>
      <c r="AN4" s="57"/>
      <c r="AO4" s="52"/>
      <c r="AP4" s="53"/>
      <c r="AQ4" s="54"/>
      <c r="AR4" s="55"/>
      <c r="AS4" s="56"/>
      <c r="AT4" s="57"/>
      <c r="AU4" s="52"/>
      <c r="AV4" s="53"/>
      <c r="AW4" s="54"/>
      <c r="AX4" s="55"/>
      <c r="AY4" s="56"/>
      <c r="AZ4" s="57"/>
      <c r="BA4" s="52"/>
      <c r="BB4" s="53"/>
      <c r="BC4" s="54"/>
      <c r="BD4" s="55"/>
      <c r="BE4" s="56"/>
      <c r="BF4" s="57"/>
      <c r="BG4" s="52"/>
      <c r="BH4" s="53"/>
      <c r="BI4" s="54"/>
      <c r="BJ4" s="55"/>
      <c r="BK4" s="56"/>
      <c r="BL4" s="57"/>
      <c r="BM4" s="52"/>
      <c r="BN4" s="53"/>
      <c r="BO4" s="54"/>
      <c r="BP4" s="55"/>
      <c r="BQ4" s="56"/>
      <c r="BR4" s="57"/>
      <c r="BS4" s="52"/>
      <c r="BT4" s="53"/>
      <c r="BU4" s="54"/>
      <c r="BV4" s="55"/>
      <c r="BW4" s="56"/>
      <c r="BX4" s="57"/>
      <c r="BY4" s="52"/>
      <c r="BZ4" s="53"/>
      <c r="CA4" s="54"/>
      <c r="CB4" s="55"/>
      <c r="CC4" s="56"/>
      <c r="CD4" s="57"/>
      <c r="CE4" s="52"/>
      <c r="CF4" s="53"/>
      <c r="CG4" s="54"/>
      <c r="CH4" s="55"/>
      <c r="CI4" s="56"/>
      <c r="CJ4" s="57"/>
      <c r="CK4" s="52"/>
      <c r="CL4" s="53"/>
      <c r="CM4" s="54"/>
      <c r="CN4" s="55"/>
      <c r="CO4" s="56"/>
    </row>
    <row r="5" spans="1:95" s="45" customFormat="1" ht="31" customHeight="1" x14ac:dyDescent="0.25">
      <c r="A5" s="275" t="s">
        <v>84</v>
      </c>
      <c r="B5" s="275"/>
      <c r="C5" s="275"/>
      <c r="D5" s="52"/>
      <c r="E5" s="52"/>
      <c r="F5" s="53"/>
      <c r="G5" s="54"/>
      <c r="H5" s="55"/>
      <c r="I5" s="56"/>
      <c r="J5" s="57"/>
      <c r="K5" s="52"/>
      <c r="L5" s="53"/>
      <c r="M5" s="54"/>
      <c r="N5" s="55"/>
      <c r="O5" s="56"/>
      <c r="P5" s="57"/>
      <c r="Q5" s="52"/>
      <c r="R5" s="53"/>
      <c r="S5" s="54"/>
      <c r="T5" s="55"/>
      <c r="U5" s="56"/>
      <c r="V5" s="57"/>
      <c r="W5" s="52"/>
      <c r="X5" s="53"/>
      <c r="Y5" s="54"/>
      <c r="Z5" s="55"/>
      <c r="AA5" s="56"/>
      <c r="AB5" s="57"/>
      <c r="AC5" s="52"/>
      <c r="AD5" s="53"/>
      <c r="AE5" s="54"/>
      <c r="AF5" s="55"/>
      <c r="AG5" s="56"/>
      <c r="AH5" s="57"/>
      <c r="AI5" s="52"/>
      <c r="AJ5" s="53"/>
      <c r="AK5" s="54"/>
      <c r="AL5" s="55"/>
      <c r="AM5" s="56"/>
      <c r="AN5" s="57"/>
      <c r="AO5" s="52"/>
      <c r="AP5" s="53"/>
      <c r="AQ5" s="54"/>
      <c r="AR5" s="55"/>
      <c r="AS5" s="56"/>
      <c r="AT5" s="57"/>
      <c r="AU5" s="52"/>
      <c r="AV5" s="53"/>
      <c r="AW5" s="54"/>
      <c r="AX5" s="55"/>
      <c r="AY5" s="56"/>
      <c r="AZ5" s="57"/>
      <c r="BA5" s="52"/>
      <c r="BB5" s="53"/>
      <c r="BC5" s="54"/>
      <c r="BD5" s="55"/>
      <c r="BE5" s="56"/>
      <c r="BF5" s="57"/>
      <c r="BG5" s="52"/>
      <c r="BH5" s="53"/>
      <c r="BI5" s="54"/>
      <c r="BJ5" s="55"/>
      <c r="BK5" s="56"/>
      <c r="BL5" s="57"/>
      <c r="BM5" s="52"/>
      <c r="BN5" s="53"/>
      <c r="BO5" s="54"/>
      <c r="BP5" s="55"/>
      <c r="BQ5" s="56"/>
      <c r="BR5" s="57"/>
      <c r="BS5" s="52"/>
      <c r="BT5" s="53"/>
      <c r="BU5" s="54"/>
      <c r="BV5" s="55"/>
      <c r="BW5" s="56"/>
      <c r="BX5" s="57"/>
      <c r="BY5" s="52"/>
      <c r="BZ5" s="53"/>
      <c r="CA5" s="54"/>
      <c r="CB5" s="55"/>
      <c r="CC5" s="56"/>
      <c r="CD5" s="57"/>
      <c r="CE5" s="52"/>
      <c r="CF5" s="53"/>
      <c r="CG5" s="54"/>
      <c r="CH5" s="55"/>
      <c r="CI5" s="56"/>
      <c r="CJ5" s="57"/>
      <c r="CK5" s="52"/>
      <c r="CL5" s="53"/>
      <c r="CM5" s="54"/>
      <c r="CN5" s="55"/>
      <c r="CO5" s="56"/>
    </row>
    <row r="6" spans="1:95" s="45" customFormat="1" ht="31" customHeight="1" thickBot="1" x14ac:dyDescent="0.3">
      <c r="A6" s="275" t="s">
        <v>14</v>
      </c>
      <c r="B6" s="275"/>
      <c r="C6" s="275"/>
      <c r="D6" s="58"/>
      <c r="E6" s="58"/>
      <c r="F6" s="59"/>
      <c r="G6" s="60"/>
      <c r="H6" s="61"/>
      <c r="I6" s="62"/>
      <c r="J6" s="63"/>
      <c r="K6" s="58"/>
      <c r="L6" s="59"/>
      <c r="M6" s="60"/>
      <c r="N6" s="61"/>
      <c r="O6" s="62"/>
      <c r="P6" s="63"/>
      <c r="Q6" s="58"/>
      <c r="R6" s="59"/>
      <c r="S6" s="60"/>
      <c r="T6" s="61"/>
      <c r="U6" s="62"/>
      <c r="V6" s="63"/>
      <c r="W6" s="58"/>
      <c r="X6" s="59"/>
      <c r="Y6" s="60"/>
      <c r="Z6" s="61"/>
      <c r="AA6" s="62"/>
      <c r="AB6" s="63"/>
      <c r="AC6" s="58"/>
      <c r="AD6" s="59"/>
      <c r="AE6" s="60"/>
      <c r="AF6" s="61"/>
      <c r="AG6" s="62"/>
      <c r="AH6" s="63"/>
      <c r="AI6" s="58"/>
      <c r="AJ6" s="59"/>
      <c r="AK6" s="60"/>
      <c r="AL6" s="61"/>
      <c r="AM6" s="62"/>
      <c r="AN6" s="63"/>
      <c r="AO6" s="58"/>
      <c r="AP6" s="59"/>
      <c r="AQ6" s="60"/>
      <c r="AR6" s="61"/>
      <c r="AS6" s="62"/>
      <c r="AT6" s="63"/>
      <c r="AU6" s="58"/>
      <c r="AV6" s="59"/>
      <c r="AW6" s="60"/>
      <c r="AX6" s="61"/>
      <c r="AY6" s="62"/>
      <c r="AZ6" s="63"/>
      <c r="BA6" s="58"/>
      <c r="BB6" s="59"/>
      <c r="BC6" s="60"/>
      <c r="BD6" s="61"/>
      <c r="BE6" s="62"/>
      <c r="BF6" s="63"/>
      <c r="BG6" s="58"/>
      <c r="BH6" s="59"/>
      <c r="BI6" s="60"/>
      <c r="BJ6" s="61"/>
      <c r="BK6" s="62"/>
      <c r="BL6" s="63"/>
      <c r="BM6" s="58"/>
      <c r="BN6" s="59"/>
      <c r="BO6" s="60"/>
      <c r="BP6" s="61"/>
      <c r="BQ6" s="62"/>
      <c r="BR6" s="63"/>
      <c r="BS6" s="58"/>
      <c r="BT6" s="59"/>
      <c r="BU6" s="60"/>
      <c r="BV6" s="61"/>
      <c r="BW6" s="62"/>
      <c r="BX6" s="63"/>
      <c r="BY6" s="58"/>
      <c r="BZ6" s="59"/>
      <c r="CA6" s="60"/>
      <c r="CB6" s="61"/>
      <c r="CC6" s="62"/>
      <c r="CD6" s="63"/>
      <c r="CE6" s="58"/>
      <c r="CF6" s="59"/>
      <c r="CG6" s="60"/>
      <c r="CH6" s="61"/>
      <c r="CI6" s="62"/>
      <c r="CJ6" s="63"/>
      <c r="CK6" s="58"/>
      <c r="CL6" s="59"/>
      <c r="CM6" s="60"/>
      <c r="CN6" s="61"/>
      <c r="CO6" s="62"/>
      <c r="CP6" s="259"/>
      <c r="CQ6" s="259"/>
    </row>
    <row r="7" spans="1:95" s="76" customFormat="1" ht="31" customHeight="1" x14ac:dyDescent="0.25">
      <c r="A7" s="64" t="s">
        <v>85</v>
      </c>
      <c r="B7" s="65" t="s">
        <v>86</v>
      </c>
      <c r="C7" s="66" t="s">
        <v>87</v>
      </c>
      <c r="D7" s="67" t="s">
        <v>88</v>
      </c>
      <c r="E7" s="68" t="s">
        <v>89</v>
      </c>
      <c r="F7" s="69" t="s">
        <v>90</v>
      </c>
      <c r="G7" s="70" t="s">
        <v>88</v>
      </c>
      <c r="H7" s="71" t="s">
        <v>89</v>
      </c>
      <c r="I7" s="71" t="s">
        <v>90</v>
      </c>
      <c r="J7" s="67" t="s">
        <v>88</v>
      </c>
      <c r="K7" s="68" t="s">
        <v>89</v>
      </c>
      <c r="L7" s="69" t="s">
        <v>90</v>
      </c>
      <c r="M7" s="70" t="s">
        <v>88</v>
      </c>
      <c r="N7" s="71" t="s">
        <v>89</v>
      </c>
      <c r="O7" s="71" t="s">
        <v>90</v>
      </c>
      <c r="P7" s="67" t="s">
        <v>88</v>
      </c>
      <c r="Q7" s="68" t="s">
        <v>89</v>
      </c>
      <c r="R7" s="69" t="s">
        <v>90</v>
      </c>
      <c r="S7" s="70" t="s">
        <v>88</v>
      </c>
      <c r="T7" s="71" t="s">
        <v>89</v>
      </c>
      <c r="U7" s="71" t="s">
        <v>90</v>
      </c>
      <c r="V7" s="67" t="s">
        <v>88</v>
      </c>
      <c r="W7" s="68" t="s">
        <v>89</v>
      </c>
      <c r="X7" s="69" t="s">
        <v>90</v>
      </c>
      <c r="Y7" s="70" t="s">
        <v>88</v>
      </c>
      <c r="Z7" s="71" t="s">
        <v>89</v>
      </c>
      <c r="AA7" s="71" t="s">
        <v>90</v>
      </c>
      <c r="AB7" s="67" t="s">
        <v>88</v>
      </c>
      <c r="AC7" s="68" t="s">
        <v>89</v>
      </c>
      <c r="AD7" s="69" t="s">
        <v>90</v>
      </c>
      <c r="AE7" s="70" t="s">
        <v>88</v>
      </c>
      <c r="AF7" s="71" t="s">
        <v>89</v>
      </c>
      <c r="AG7" s="71" t="s">
        <v>90</v>
      </c>
      <c r="AH7" s="67" t="s">
        <v>88</v>
      </c>
      <c r="AI7" s="68" t="s">
        <v>89</v>
      </c>
      <c r="AJ7" s="69" t="s">
        <v>90</v>
      </c>
      <c r="AK7" s="70" t="s">
        <v>88</v>
      </c>
      <c r="AL7" s="71" t="s">
        <v>89</v>
      </c>
      <c r="AM7" s="71" t="s">
        <v>90</v>
      </c>
      <c r="AN7" s="67" t="s">
        <v>88</v>
      </c>
      <c r="AO7" s="68" t="s">
        <v>89</v>
      </c>
      <c r="AP7" s="69" t="s">
        <v>90</v>
      </c>
      <c r="AQ7" s="70" t="s">
        <v>88</v>
      </c>
      <c r="AR7" s="71" t="s">
        <v>89</v>
      </c>
      <c r="AS7" s="71" t="s">
        <v>90</v>
      </c>
      <c r="AT7" s="67" t="s">
        <v>88</v>
      </c>
      <c r="AU7" s="68" t="s">
        <v>89</v>
      </c>
      <c r="AV7" s="69" t="s">
        <v>90</v>
      </c>
      <c r="AW7" s="70" t="s">
        <v>88</v>
      </c>
      <c r="AX7" s="71" t="s">
        <v>89</v>
      </c>
      <c r="AY7" s="71" t="s">
        <v>90</v>
      </c>
      <c r="AZ7" s="67" t="s">
        <v>88</v>
      </c>
      <c r="BA7" s="68" t="s">
        <v>89</v>
      </c>
      <c r="BB7" s="69" t="s">
        <v>90</v>
      </c>
      <c r="BC7" s="70" t="s">
        <v>88</v>
      </c>
      <c r="BD7" s="71" t="s">
        <v>89</v>
      </c>
      <c r="BE7" s="71" t="s">
        <v>90</v>
      </c>
      <c r="BF7" s="67" t="s">
        <v>88</v>
      </c>
      <c r="BG7" s="68" t="s">
        <v>89</v>
      </c>
      <c r="BH7" s="69" t="s">
        <v>90</v>
      </c>
      <c r="BI7" s="70" t="s">
        <v>88</v>
      </c>
      <c r="BJ7" s="71" t="s">
        <v>89</v>
      </c>
      <c r="BK7" s="71" t="s">
        <v>90</v>
      </c>
      <c r="BL7" s="67" t="s">
        <v>88</v>
      </c>
      <c r="BM7" s="68" t="s">
        <v>89</v>
      </c>
      <c r="BN7" s="69" t="s">
        <v>90</v>
      </c>
      <c r="BO7" s="70" t="s">
        <v>88</v>
      </c>
      <c r="BP7" s="71" t="s">
        <v>89</v>
      </c>
      <c r="BQ7" s="71" t="s">
        <v>90</v>
      </c>
      <c r="BR7" s="67" t="s">
        <v>88</v>
      </c>
      <c r="BS7" s="68" t="s">
        <v>89</v>
      </c>
      <c r="BT7" s="69" t="s">
        <v>90</v>
      </c>
      <c r="BU7" s="70" t="s">
        <v>88</v>
      </c>
      <c r="BV7" s="71" t="s">
        <v>89</v>
      </c>
      <c r="BW7" s="71" t="s">
        <v>90</v>
      </c>
      <c r="BX7" s="67" t="s">
        <v>88</v>
      </c>
      <c r="BY7" s="68" t="s">
        <v>89</v>
      </c>
      <c r="BZ7" s="69" t="s">
        <v>90</v>
      </c>
      <c r="CA7" s="70" t="s">
        <v>88</v>
      </c>
      <c r="CB7" s="71" t="s">
        <v>89</v>
      </c>
      <c r="CC7" s="71" t="s">
        <v>90</v>
      </c>
      <c r="CD7" s="67" t="s">
        <v>88</v>
      </c>
      <c r="CE7" s="68" t="s">
        <v>89</v>
      </c>
      <c r="CF7" s="69" t="s">
        <v>90</v>
      </c>
      <c r="CG7" s="70" t="s">
        <v>88</v>
      </c>
      <c r="CH7" s="71" t="s">
        <v>89</v>
      </c>
      <c r="CI7" s="71" t="s">
        <v>90</v>
      </c>
      <c r="CJ7" s="67" t="s">
        <v>88</v>
      </c>
      <c r="CK7" s="68" t="s">
        <v>89</v>
      </c>
      <c r="CL7" s="69" t="s">
        <v>90</v>
      </c>
      <c r="CM7" s="72" t="s">
        <v>88</v>
      </c>
      <c r="CN7" s="71" t="s">
        <v>89</v>
      </c>
      <c r="CO7" s="73" t="s">
        <v>90</v>
      </c>
      <c r="CP7" s="74" t="s">
        <v>91</v>
      </c>
      <c r="CQ7" s="75" t="s">
        <v>92</v>
      </c>
    </row>
    <row r="8" spans="1:95" s="87" customFormat="1" ht="31" customHeight="1" x14ac:dyDescent="0.25">
      <c r="A8" s="77" t="s">
        <v>93</v>
      </c>
      <c r="B8" s="77"/>
      <c r="C8" s="78"/>
      <c r="D8" s="79"/>
      <c r="E8" s="80"/>
      <c r="F8" s="81"/>
      <c r="G8" s="82"/>
      <c r="H8" s="83"/>
      <c r="I8" s="83"/>
      <c r="J8" s="79"/>
      <c r="K8" s="80"/>
      <c r="L8" s="81"/>
      <c r="M8" s="82"/>
      <c r="N8" s="83"/>
      <c r="O8" s="83"/>
      <c r="P8" s="79"/>
      <c r="Q8" s="80"/>
      <c r="R8" s="81"/>
      <c r="S8" s="82"/>
      <c r="T8" s="83"/>
      <c r="U8" s="83"/>
      <c r="V8" s="79"/>
      <c r="W8" s="80"/>
      <c r="X8" s="81"/>
      <c r="Y8" s="82"/>
      <c r="Z8" s="83"/>
      <c r="AA8" s="83"/>
      <c r="AB8" s="79"/>
      <c r="AC8" s="80"/>
      <c r="AD8" s="81"/>
      <c r="AE8" s="82"/>
      <c r="AF8" s="83"/>
      <c r="AG8" s="83"/>
      <c r="AH8" s="79"/>
      <c r="AI8" s="80"/>
      <c r="AJ8" s="81"/>
      <c r="AK8" s="82"/>
      <c r="AL8" s="83"/>
      <c r="AM8" s="83"/>
      <c r="AN8" s="79"/>
      <c r="AO8" s="80"/>
      <c r="AP8" s="81"/>
      <c r="AQ8" s="82"/>
      <c r="AR8" s="83"/>
      <c r="AS8" s="83"/>
      <c r="AT8" s="79"/>
      <c r="AU8" s="80"/>
      <c r="AV8" s="81"/>
      <c r="AW8" s="82"/>
      <c r="AX8" s="83"/>
      <c r="AY8" s="83"/>
      <c r="AZ8" s="79"/>
      <c r="BA8" s="80"/>
      <c r="BB8" s="81"/>
      <c r="BC8" s="82"/>
      <c r="BD8" s="83"/>
      <c r="BE8" s="83"/>
      <c r="BF8" s="79"/>
      <c r="BG8" s="80"/>
      <c r="BH8" s="81"/>
      <c r="BI8" s="82"/>
      <c r="BJ8" s="83"/>
      <c r="BK8" s="83"/>
      <c r="BL8" s="79"/>
      <c r="BM8" s="80"/>
      <c r="BN8" s="81"/>
      <c r="BO8" s="82"/>
      <c r="BP8" s="83"/>
      <c r="BQ8" s="83"/>
      <c r="BR8" s="79"/>
      <c r="BS8" s="80"/>
      <c r="BT8" s="81"/>
      <c r="BU8" s="82"/>
      <c r="BV8" s="83"/>
      <c r="BW8" s="83"/>
      <c r="BX8" s="79"/>
      <c r="BY8" s="80"/>
      <c r="BZ8" s="81"/>
      <c r="CA8" s="82"/>
      <c r="CB8" s="83"/>
      <c r="CC8" s="83"/>
      <c r="CD8" s="79"/>
      <c r="CE8" s="80"/>
      <c r="CF8" s="81"/>
      <c r="CG8" s="82"/>
      <c r="CH8" s="83"/>
      <c r="CI8" s="83"/>
      <c r="CJ8" s="79"/>
      <c r="CK8" s="80"/>
      <c r="CL8" s="81"/>
      <c r="CM8" s="84"/>
      <c r="CN8" s="83"/>
      <c r="CO8" s="85"/>
      <c r="CP8" s="86" t="str">
        <f t="shared" ref="CP8:CP16" si="0">IF(F8="","n/a",AVERAGE(F8,I8,L8,O8,R8,U8,X8,AA8,AD8,AG8,AJ8,AM8,AP8,AS8,AV8,AY8,BB8,BE8,BH8,BK8,BN8,BQ8,BT8,BW8,BZ8,CC8,CF8,CI8,CL8,CO8))</f>
        <v>n/a</v>
      </c>
      <c r="CQ8" s="86" t="str">
        <f>IF(F8="","n/a",STDEV(F8,I8,L8,O8,R8,U8,X8,AA8,AD8,AG8,AJ8,AM8,AP8,AS8,AV8,AY8,BB8,BE8,BH8,BK8,BN8,BQ8,BT8,BW8,BZ8,CC8,CF8,CI8,CL8,CO8))</f>
        <v>n/a</v>
      </c>
    </row>
    <row r="9" spans="1:95" s="87" customFormat="1" ht="31" customHeight="1" x14ac:dyDescent="0.25">
      <c r="A9" s="77" t="s">
        <v>94</v>
      </c>
      <c r="B9" s="77"/>
      <c r="C9" s="78"/>
      <c r="D9" s="79"/>
      <c r="E9" s="80"/>
      <c r="F9" s="81"/>
      <c r="G9" s="82"/>
      <c r="H9" s="83"/>
      <c r="I9" s="83"/>
      <c r="J9" s="79"/>
      <c r="K9" s="80"/>
      <c r="L9" s="81"/>
      <c r="M9" s="82"/>
      <c r="N9" s="83"/>
      <c r="O9" s="83"/>
      <c r="P9" s="79"/>
      <c r="Q9" s="80"/>
      <c r="R9" s="81"/>
      <c r="S9" s="82"/>
      <c r="T9" s="83"/>
      <c r="U9" s="83"/>
      <c r="V9" s="79"/>
      <c r="W9" s="80"/>
      <c r="X9" s="81"/>
      <c r="Y9" s="82"/>
      <c r="Z9" s="83"/>
      <c r="AA9" s="83"/>
      <c r="AB9" s="79"/>
      <c r="AC9" s="80"/>
      <c r="AD9" s="81"/>
      <c r="AE9" s="82"/>
      <c r="AF9" s="83"/>
      <c r="AG9" s="83"/>
      <c r="AH9" s="79"/>
      <c r="AI9" s="80"/>
      <c r="AJ9" s="81"/>
      <c r="AK9" s="82"/>
      <c r="AL9" s="83"/>
      <c r="AM9" s="83"/>
      <c r="AN9" s="79"/>
      <c r="AO9" s="80"/>
      <c r="AP9" s="81"/>
      <c r="AQ9" s="82"/>
      <c r="AR9" s="83"/>
      <c r="AS9" s="83"/>
      <c r="AT9" s="79"/>
      <c r="AU9" s="80"/>
      <c r="AV9" s="81"/>
      <c r="AW9" s="82"/>
      <c r="AX9" s="83"/>
      <c r="AY9" s="83"/>
      <c r="AZ9" s="79"/>
      <c r="BA9" s="80"/>
      <c r="BB9" s="81"/>
      <c r="BC9" s="82"/>
      <c r="BD9" s="83"/>
      <c r="BE9" s="83"/>
      <c r="BF9" s="79"/>
      <c r="BG9" s="80"/>
      <c r="BH9" s="81"/>
      <c r="BI9" s="82"/>
      <c r="BJ9" s="83"/>
      <c r="BK9" s="83"/>
      <c r="BL9" s="79"/>
      <c r="BM9" s="80"/>
      <c r="BN9" s="81"/>
      <c r="BO9" s="82"/>
      <c r="BP9" s="83"/>
      <c r="BQ9" s="83"/>
      <c r="BR9" s="79"/>
      <c r="BS9" s="80"/>
      <c r="BT9" s="81"/>
      <c r="BU9" s="82"/>
      <c r="BV9" s="83"/>
      <c r="BW9" s="83"/>
      <c r="BX9" s="79"/>
      <c r="BY9" s="80"/>
      <c r="BZ9" s="81"/>
      <c r="CA9" s="82"/>
      <c r="CB9" s="83"/>
      <c r="CC9" s="83"/>
      <c r="CD9" s="79"/>
      <c r="CE9" s="80"/>
      <c r="CF9" s="81"/>
      <c r="CG9" s="82"/>
      <c r="CH9" s="83"/>
      <c r="CI9" s="83"/>
      <c r="CJ9" s="79"/>
      <c r="CK9" s="80"/>
      <c r="CL9" s="81"/>
      <c r="CM9" s="84"/>
      <c r="CN9" s="83"/>
      <c r="CO9" s="85"/>
      <c r="CP9" s="86" t="str">
        <f t="shared" si="0"/>
        <v>n/a</v>
      </c>
      <c r="CQ9" s="86" t="str">
        <f t="shared" ref="CQ9:CQ16" si="1">IF(F9="","n/a",STDEV(F9,I9,L9,O9,R9,U9,X9,AA9,AD9,AG9,AJ9,AM9,AP9,AS9,AV9,AY9,BB9,BE9,BH9,BK9,BN9,BQ9,BT9,BW9,BZ9,CC9,CF9,CI9,CL9,CO9))</f>
        <v>n/a</v>
      </c>
    </row>
    <row r="10" spans="1:95" s="87" customFormat="1" ht="31" customHeight="1" x14ac:dyDescent="0.25">
      <c r="A10" s="77" t="s">
        <v>95</v>
      </c>
      <c r="B10" s="77"/>
      <c r="C10" s="78"/>
      <c r="D10" s="79"/>
      <c r="E10" s="80"/>
      <c r="F10" s="81"/>
      <c r="G10" s="82"/>
      <c r="H10" s="83"/>
      <c r="I10" s="83"/>
      <c r="J10" s="79"/>
      <c r="K10" s="80"/>
      <c r="L10" s="81"/>
      <c r="M10" s="82"/>
      <c r="N10" s="83"/>
      <c r="O10" s="83"/>
      <c r="P10" s="79"/>
      <c r="Q10" s="80"/>
      <c r="R10" s="81"/>
      <c r="S10" s="82"/>
      <c r="T10" s="83"/>
      <c r="U10" s="83"/>
      <c r="V10" s="79"/>
      <c r="W10" s="80"/>
      <c r="X10" s="81"/>
      <c r="Y10" s="82"/>
      <c r="Z10" s="83"/>
      <c r="AA10" s="83"/>
      <c r="AB10" s="79"/>
      <c r="AC10" s="80"/>
      <c r="AD10" s="81"/>
      <c r="AE10" s="82"/>
      <c r="AF10" s="83"/>
      <c r="AG10" s="83"/>
      <c r="AH10" s="79"/>
      <c r="AI10" s="80"/>
      <c r="AJ10" s="81"/>
      <c r="AK10" s="82"/>
      <c r="AL10" s="83"/>
      <c r="AM10" s="83"/>
      <c r="AN10" s="79"/>
      <c r="AO10" s="80"/>
      <c r="AP10" s="81"/>
      <c r="AQ10" s="82"/>
      <c r="AR10" s="83"/>
      <c r="AS10" s="83"/>
      <c r="AT10" s="79"/>
      <c r="AU10" s="80"/>
      <c r="AV10" s="81"/>
      <c r="AW10" s="82"/>
      <c r="AX10" s="83"/>
      <c r="AY10" s="83"/>
      <c r="AZ10" s="79"/>
      <c r="BA10" s="80"/>
      <c r="BB10" s="81"/>
      <c r="BC10" s="82"/>
      <c r="BD10" s="83"/>
      <c r="BE10" s="83"/>
      <c r="BF10" s="79"/>
      <c r="BG10" s="80"/>
      <c r="BH10" s="81"/>
      <c r="BI10" s="82"/>
      <c r="BJ10" s="83"/>
      <c r="BK10" s="83"/>
      <c r="BL10" s="79"/>
      <c r="BM10" s="80"/>
      <c r="BN10" s="81"/>
      <c r="BO10" s="82"/>
      <c r="BP10" s="83"/>
      <c r="BQ10" s="83"/>
      <c r="BR10" s="79"/>
      <c r="BS10" s="80"/>
      <c r="BT10" s="81"/>
      <c r="BU10" s="82"/>
      <c r="BV10" s="83"/>
      <c r="BW10" s="83"/>
      <c r="BX10" s="79"/>
      <c r="BY10" s="80"/>
      <c r="BZ10" s="81"/>
      <c r="CA10" s="82"/>
      <c r="CB10" s="83"/>
      <c r="CC10" s="83"/>
      <c r="CD10" s="79"/>
      <c r="CE10" s="80"/>
      <c r="CF10" s="81"/>
      <c r="CG10" s="82"/>
      <c r="CH10" s="83"/>
      <c r="CI10" s="83"/>
      <c r="CJ10" s="79"/>
      <c r="CK10" s="80"/>
      <c r="CL10" s="81"/>
      <c r="CM10" s="84"/>
      <c r="CN10" s="83"/>
      <c r="CO10" s="85"/>
      <c r="CP10" s="86" t="str">
        <f t="shared" si="0"/>
        <v>n/a</v>
      </c>
      <c r="CQ10" s="86" t="str">
        <f t="shared" si="1"/>
        <v>n/a</v>
      </c>
    </row>
    <row r="11" spans="1:95" s="87" customFormat="1" ht="31" customHeight="1" x14ac:dyDescent="0.25">
      <c r="A11" s="77" t="s">
        <v>96</v>
      </c>
      <c r="B11" s="77"/>
      <c r="C11" s="78"/>
      <c r="D11" s="79"/>
      <c r="E11" s="80"/>
      <c r="F11" s="81"/>
      <c r="G11" s="82"/>
      <c r="H11" s="83"/>
      <c r="I11" s="83"/>
      <c r="J11" s="79"/>
      <c r="K11" s="80"/>
      <c r="L11" s="81"/>
      <c r="M11" s="82"/>
      <c r="N11" s="83"/>
      <c r="O11" s="83"/>
      <c r="P11" s="79"/>
      <c r="Q11" s="80"/>
      <c r="R11" s="81"/>
      <c r="S11" s="82"/>
      <c r="T11" s="83"/>
      <c r="U11" s="83"/>
      <c r="V11" s="79"/>
      <c r="W11" s="80"/>
      <c r="X11" s="81"/>
      <c r="Y11" s="82"/>
      <c r="Z11" s="83"/>
      <c r="AA11" s="83"/>
      <c r="AB11" s="79"/>
      <c r="AC11" s="80"/>
      <c r="AD11" s="81"/>
      <c r="AE11" s="82"/>
      <c r="AF11" s="83"/>
      <c r="AG11" s="83"/>
      <c r="AH11" s="79"/>
      <c r="AI11" s="80"/>
      <c r="AJ11" s="81"/>
      <c r="AK11" s="82"/>
      <c r="AL11" s="83"/>
      <c r="AM11" s="83"/>
      <c r="AN11" s="79"/>
      <c r="AO11" s="80"/>
      <c r="AP11" s="81"/>
      <c r="AQ11" s="82"/>
      <c r="AR11" s="83"/>
      <c r="AS11" s="83"/>
      <c r="AT11" s="79"/>
      <c r="AU11" s="80"/>
      <c r="AV11" s="81"/>
      <c r="AW11" s="82"/>
      <c r="AX11" s="83"/>
      <c r="AY11" s="83"/>
      <c r="AZ11" s="79"/>
      <c r="BA11" s="80"/>
      <c r="BB11" s="81"/>
      <c r="BC11" s="82"/>
      <c r="BD11" s="83"/>
      <c r="BE11" s="83"/>
      <c r="BF11" s="79"/>
      <c r="BG11" s="80"/>
      <c r="BH11" s="81"/>
      <c r="BI11" s="82"/>
      <c r="BJ11" s="83"/>
      <c r="BK11" s="83"/>
      <c r="BL11" s="79"/>
      <c r="BM11" s="80"/>
      <c r="BN11" s="81"/>
      <c r="BO11" s="82"/>
      <c r="BP11" s="83"/>
      <c r="BQ11" s="83"/>
      <c r="BR11" s="79"/>
      <c r="BS11" s="80"/>
      <c r="BT11" s="81"/>
      <c r="BU11" s="82"/>
      <c r="BV11" s="83"/>
      <c r="BW11" s="83"/>
      <c r="BX11" s="79"/>
      <c r="BY11" s="80"/>
      <c r="BZ11" s="81"/>
      <c r="CA11" s="82"/>
      <c r="CB11" s="83"/>
      <c r="CC11" s="83"/>
      <c r="CD11" s="79"/>
      <c r="CE11" s="80"/>
      <c r="CF11" s="81"/>
      <c r="CG11" s="82"/>
      <c r="CH11" s="83"/>
      <c r="CI11" s="83"/>
      <c r="CJ11" s="79"/>
      <c r="CK11" s="80"/>
      <c r="CL11" s="81"/>
      <c r="CM11" s="84"/>
      <c r="CN11" s="83"/>
      <c r="CO11" s="85"/>
      <c r="CP11" s="86" t="str">
        <f t="shared" si="0"/>
        <v>n/a</v>
      </c>
      <c r="CQ11" s="86" t="str">
        <f t="shared" si="1"/>
        <v>n/a</v>
      </c>
    </row>
    <row r="12" spans="1:95" s="87" customFormat="1" ht="31" customHeight="1" x14ac:dyDescent="0.25">
      <c r="A12" s="77" t="s">
        <v>97</v>
      </c>
      <c r="B12" s="77"/>
      <c r="C12" s="78"/>
      <c r="D12" s="79"/>
      <c r="E12" s="80"/>
      <c r="F12" s="81"/>
      <c r="G12" s="82"/>
      <c r="H12" s="83"/>
      <c r="I12" s="83"/>
      <c r="J12" s="79"/>
      <c r="K12" s="80"/>
      <c r="L12" s="81"/>
      <c r="M12" s="82"/>
      <c r="N12" s="83"/>
      <c r="O12" s="83"/>
      <c r="P12" s="79"/>
      <c r="Q12" s="80"/>
      <c r="R12" s="81"/>
      <c r="S12" s="82"/>
      <c r="T12" s="83"/>
      <c r="U12" s="83"/>
      <c r="V12" s="79"/>
      <c r="W12" s="80"/>
      <c r="X12" s="81"/>
      <c r="Y12" s="82"/>
      <c r="Z12" s="83"/>
      <c r="AA12" s="83"/>
      <c r="AB12" s="79"/>
      <c r="AC12" s="80"/>
      <c r="AD12" s="81"/>
      <c r="AE12" s="82"/>
      <c r="AF12" s="83"/>
      <c r="AG12" s="83"/>
      <c r="AH12" s="79"/>
      <c r="AI12" s="80"/>
      <c r="AJ12" s="81"/>
      <c r="AK12" s="82"/>
      <c r="AL12" s="83"/>
      <c r="AM12" s="83"/>
      <c r="AN12" s="79"/>
      <c r="AO12" s="80"/>
      <c r="AP12" s="81"/>
      <c r="AQ12" s="82"/>
      <c r="AR12" s="83"/>
      <c r="AS12" s="83"/>
      <c r="AT12" s="79"/>
      <c r="AU12" s="80"/>
      <c r="AV12" s="81"/>
      <c r="AW12" s="82"/>
      <c r="AX12" s="83"/>
      <c r="AY12" s="83"/>
      <c r="AZ12" s="79"/>
      <c r="BA12" s="80"/>
      <c r="BB12" s="81"/>
      <c r="BC12" s="82"/>
      <c r="BD12" s="83"/>
      <c r="BE12" s="83"/>
      <c r="BF12" s="79"/>
      <c r="BG12" s="80"/>
      <c r="BH12" s="81"/>
      <c r="BI12" s="82"/>
      <c r="BJ12" s="83"/>
      <c r="BK12" s="83"/>
      <c r="BL12" s="79"/>
      <c r="BM12" s="80"/>
      <c r="BN12" s="81"/>
      <c r="BO12" s="82"/>
      <c r="BP12" s="83"/>
      <c r="BQ12" s="83"/>
      <c r="BR12" s="79"/>
      <c r="BS12" s="80"/>
      <c r="BT12" s="81"/>
      <c r="BU12" s="82"/>
      <c r="BV12" s="83"/>
      <c r="BW12" s="83"/>
      <c r="BX12" s="79"/>
      <c r="BY12" s="80"/>
      <c r="BZ12" s="81"/>
      <c r="CA12" s="82"/>
      <c r="CB12" s="83"/>
      <c r="CC12" s="83"/>
      <c r="CD12" s="79"/>
      <c r="CE12" s="80"/>
      <c r="CF12" s="81"/>
      <c r="CG12" s="82"/>
      <c r="CH12" s="83"/>
      <c r="CI12" s="83"/>
      <c r="CJ12" s="79"/>
      <c r="CK12" s="80"/>
      <c r="CL12" s="81"/>
      <c r="CM12" s="84"/>
      <c r="CN12" s="83"/>
      <c r="CO12" s="85"/>
      <c r="CP12" s="86" t="str">
        <f t="shared" si="0"/>
        <v>n/a</v>
      </c>
      <c r="CQ12" s="86" t="str">
        <f t="shared" si="1"/>
        <v>n/a</v>
      </c>
    </row>
    <row r="13" spans="1:95" s="87" customFormat="1" ht="31" customHeight="1" x14ac:dyDescent="0.25">
      <c r="A13" s="77" t="s">
        <v>98</v>
      </c>
      <c r="B13" s="77"/>
      <c r="C13" s="78"/>
      <c r="D13" s="79"/>
      <c r="E13" s="80"/>
      <c r="F13" s="81"/>
      <c r="G13" s="82"/>
      <c r="H13" s="83"/>
      <c r="I13" s="83"/>
      <c r="J13" s="79"/>
      <c r="K13" s="80"/>
      <c r="L13" s="81"/>
      <c r="M13" s="82"/>
      <c r="N13" s="83"/>
      <c r="O13" s="83"/>
      <c r="P13" s="79"/>
      <c r="Q13" s="80"/>
      <c r="R13" s="81"/>
      <c r="S13" s="82"/>
      <c r="T13" s="83"/>
      <c r="U13" s="83"/>
      <c r="V13" s="79"/>
      <c r="W13" s="80"/>
      <c r="X13" s="81"/>
      <c r="Y13" s="82"/>
      <c r="Z13" s="83"/>
      <c r="AA13" s="83"/>
      <c r="AB13" s="79"/>
      <c r="AC13" s="80"/>
      <c r="AD13" s="81"/>
      <c r="AE13" s="82"/>
      <c r="AF13" s="83"/>
      <c r="AG13" s="83"/>
      <c r="AH13" s="79"/>
      <c r="AI13" s="80"/>
      <c r="AJ13" s="81"/>
      <c r="AK13" s="82"/>
      <c r="AL13" s="83"/>
      <c r="AM13" s="83"/>
      <c r="AN13" s="79"/>
      <c r="AO13" s="80"/>
      <c r="AP13" s="81"/>
      <c r="AQ13" s="82"/>
      <c r="AR13" s="83"/>
      <c r="AS13" s="83"/>
      <c r="AT13" s="79"/>
      <c r="AU13" s="80"/>
      <c r="AV13" s="81"/>
      <c r="AW13" s="82"/>
      <c r="AX13" s="83"/>
      <c r="AY13" s="83"/>
      <c r="AZ13" s="79"/>
      <c r="BA13" s="80"/>
      <c r="BB13" s="81"/>
      <c r="BC13" s="82"/>
      <c r="BD13" s="83"/>
      <c r="BE13" s="83"/>
      <c r="BF13" s="79"/>
      <c r="BG13" s="80"/>
      <c r="BH13" s="81"/>
      <c r="BI13" s="82"/>
      <c r="BJ13" s="83"/>
      <c r="BK13" s="83"/>
      <c r="BL13" s="79"/>
      <c r="BM13" s="80"/>
      <c r="BN13" s="81"/>
      <c r="BO13" s="82"/>
      <c r="BP13" s="83"/>
      <c r="BQ13" s="83"/>
      <c r="BR13" s="79"/>
      <c r="BS13" s="80"/>
      <c r="BT13" s="81"/>
      <c r="BU13" s="82"/>
      <c r="BV13" s="83"/>
      <c r="BW13" s="83"/>
      <c r="BX13" s="79"/>
      <c r="BY13" s="80"/>
      <c r="BZ13" s="81"/>
      <c r="CA13" s="82"/>
      <c r="CB13" s="83"/>
      <c r="CC13" s="83"/>
      <c r="CD13" s="79"/>
      <c r="CE13" s="80"/>
      <c r="CF13" s="81"/>
      <c r="CG13" s="82"/>
      <c r="CH13" s="83"/>
      <c r="CI13" s="83"/>
      <c r="CJ13" s="79"/>
      <c r="CK13" s="80"/>
      <c r="CL13" s="81"/>
      <c r="CM13" s="84"/>
      <c r="CN13" s="83"/>
      <c r="CO13" s="85"/>
      <c r="CP13" s="86" t="str">
        <f t="shared" si="0"/>
        <v>n/a</v>
      </c>
      <c r="CQ13" s="86" t="str">
        <f t="shared" si="1"/>
        <v>n/a</v>
      </c>
    </row>
    <row r="14" spans="1:95" s="87" customFormat="1" ht="31" customHeight="1" x14ac:dyDescent="0.25">
      <c r="A14" s="77" t="s">
        <v>99</v>
      </c>
      <c r="B14" s="77"/>
      <c r="C14" s="78"/>
      <c r="D14" s="79"/>
      <c r="E14" s="80"/>
      <c r="F14" s="81"/>
      <c r="G14" s="82"/>
      <c r="H14" s="83"/>
      <c r="I14" s="83"/>
      <c r="J14" s="79"/>
      <c r="K14" s="80"/>
      <c r="L14" s="81"/>
      <c r="M14" s="82"/>
      <c r="N14" s="83"/>
      <c r="O14" s="83"/>
      <c r="P14" s="79"/>
      <c r="Q14" s="80"/>
      <c r="R14" s="81"/>
      <c r="S14" s="82"/>
      <c r="T14" s="83"/>
      <c r="U14" s="83"/>
      <c r="V14" s="79"/>
      <c r="W14" s="80"/>
      <c r="X14" s="81"/>
      <c r="Y14" s="82"/>
      <c r="Z14" s="83"/>
      <c r="AA14" s="83"/>
      <c r="AB14" s="79"/>
      <c r="AC14" s="80"/>
      <c r="AD14" s="81"/>
      <c r="AE14" s="82"/>
      <c r="AF14" s="83"/>
      <c r="AG14" s="83"/>
      <c r="AH14" s="79"/>
      <c r="AI14" s="80"/>
      <c r="AJ14" s="81"/>
      <c r="AK14" s="82"/>
      <c r="AL14" s="83"/>
      <c r="AM14" s="83"/>
      <c r="AN14" s="79"/>
      <c r="AO14" s="80"/>
      <c r="AP14" s="81"/>
      <c r="AQ14" s="82"/>
      <c r="AR14" s="83"/>
      <c r="AS14" s="83"/>
      <c r="AT14" s="79"/>
      <c r="AU14" s="80"/>
      <c r="AV14" s="81"/>
      <c r="AW14" s="82"/>
      <c r="AX14" s="83"/>
      <c r="AY14" s="83"/>
      <c r="AZ14" s="79"/>
      <c r="BA14" s="80"/>
      <c r="BB14" s="81"/>
      <c r="BC14" s="82"/>
      <c r="BD14" s="83"/>
      <c r="BE14" s="83"/>
      <c r="BF14" s="79"/>
      <c r="BG14" s="80"/>
      <c r="BH14" s="81"/>
      <c r="BI14" s="82"/>
      <c r="BJ14" s="83"/>
      <c r="BK14" s="83"/>
      <c r="BL14" s="79"/>
      <c r="BM14" s="80"/>
      <c r="BN14" s="81"/>
      <c r="BO14" s="82"/>
      <c r="BP14" s="83"/>
      <c r="BQ14" s="83"/>
      <c r="BR14" s="79"/>
      <c r="BS14" s="80"/>
      <c r="BT14" s="81"/>
      <c r="BU14" s="82"/>
      <c r="BV14" s="83"/>
      <c r="BW14" s="83"/>
      <c r="BX14" s="79"/>
      <c r="BY14" s="80"/>
      <c r="BZ14" s="81"/>
      <c r="CA14" s="82"/>
      <c r="CB14" s="83"/>
      <c r="CC14" s="83"/>
      <c r="CD14" s="79"/>
      <c r="CE14" s="80"/>
      <c r="CF14" s="81"/>
      <c r="CG14" s="82"/>
      <c r="CH14" s="83"/>
      <c r="CI14" s="83"/>
      <c r="CJ14" s="79"/>
      <c r="CK14" s="80"/>
      <c r="CL14" s="81"/>
      <c r="CM14" s="84"/>
      <c r="CN14" s="83"/>
      <c r="CO14" s="85"/>
      <c r="CP14" s="86" t="str">
        <f t="shared" si="0"/>
        <v>n/a</v>
      </c>
      <c r="CQ14" s="86" t="str">
        <f t="shared" si="1"/>
        <v>n/a</v>
      </c>
    </row>
    <row r="15" spans="1:95" s="87" customFormat="1" ht="31" customHeight="1" x14ac:dyDescent="0.25">
      <c r="A15" s="77" t="s">
        <v>100</v>
      </c>
      <c r="B15" s="77"/>
      <c r="C15" s="78"/>
      <c r="D15" s="79"/>
      <c r="E15" s="80"/>
      <c r="F15" s="81"/>
      <c r="G15" s="82"/>
      <c r="H15" s="83"/>
      <c r="I15" s="83"/>
      <c r="J15" s="79"/>
      <c r="K15" s="80"/>
      <c r="L15" s="81"/>
      <c r="M15" s="82"/>
      <c r="N15" s="83"/>
      <c r="O15" s="83"/>
      <c r="P15" s="79"/>
      <c r="Q15" s="80"/>
      <c r="R15" s="81"/>
      <c r="S15" s="82"/>
      <c r="T15" s="83"/>
      <c r="U15" s="83"/>
      <c r="V15" s="79"/>
      <c r="W15" s="80"/>
      <c r="X15" s="81"/>
      <c r="Y15" s="82"/>
      <c r="Z15" s="83"/>
      <c r="AA15" s="83"/>
      <c r="AB15" s="79"/>
      <c r="AC15" s="80"/>
      <c r="AD15" s="81"/>
      <c r="AE15" s="82"/>
      <c r="AF15" s="83"/>
      <c r="AG15" s="83"/>
      <c r="AH15" s="79"/>
      <c r="AI15" s="80"/>
      <c r="AJ15" s="81"/>
      <c r="AK15" s="82"/>
      <c r="AL15" s="83"/>
      <c r="AM15" s="83"/>
      <c r="AN15" s="79"/>
      <c r="AO15" s="80"/>
      <c r="AP15" s="81"/>
      <c r="AQ15" s="82"/>
      <c r="AR15" s="83"/>
      <c r="AS15" s="83"/>
      <c r="AT15" s="79"/>
      <c r="AU15" s="80"/>
      <c r="AV15" s="81"/>
      <c r="AW15" s="82"/>
      <c r="AX15" s="83"/>
      <c r="AY15" s="83"/>
      <c r="AZ15" s="79"/>
      <c r="BA15" s="80"/>
      <c r="BB15" s="81"/>
      <c r="BC15" s="82"/>
      <c r="BD15" s="83"/>
      <c r="BE15" s="83"/>
      <c r="BF15" s="79"/>
      <c r="BG15" s="80"/>
      <c r="BH15" s="81"/>
      <c r="BI15" s="82"/>
      <c r="BJ15" s="83"/>
      <c r="BK15" s="83"/>
      <c r="BL15" s="79"/>
      <c r="BM15" s="80"/>
      <c r="BN15" s="81"/>
      <c r="BO15" s="82"/>
      <c r="BP15" s="83"/>
      <c r="BQ15" s="83"/>
      <c r="BR15" s="79"/>
      <c r="BS15" s="80"/>
      <c r="BT15" s="81"/>
      <c r="BU15" s="82"/>
      <c r="BV15" s="83"/>
      <c r="BW15" s="83"/>
      <c r="BX15" s="79"/>
      <c r="BY15" s="80"/>
      <c r="BZ15" s="81"/>
      <c r="CA15" s="82"/>
      <c r="CB15" s="83"/>
      <c r="CC15" s="83"/>
      <c r="CD15" s="79"/>
      <c r="CE15" s="80"/>
      <c r="CF15" s="81"/>
      <c r="CG15" s="82"/>
      <c r="CH15" s="83"/>
      <c r="CI15" s="83"/>
      <c r="CJ15" s="79"/>
      <c r="CK15" s="80"/>
      <c r="CL15" s="81"/>
      <c r="CM15" s="84"/>
      <c r="CN15" s="83"/>
      <c r="CO15" s="85"/>
      <c r="CP15" s="86" t="str">
        <f t="shared" si="0"/>
        <v>n/a</v>
      </c>
      <c r="CQ15" s="86" t="str">
        <f t="shared" si="1"/>
        <v>n/a</v>
      </c>
    </row>
    <row r="16" spans="1:95" s="87" customFormat="1" ht="31" customHeight="1" x14ac:dyDescent="0.25">
      <c r="A16" s="77" t="s">
        <v>101</v>
      </c>
      <c r="B16" s="77"/>
      <c r="C16" s="78"/>
      <c r="D16" s="79"/>
      <c r="E16" s="80"/>
      <c r="F16" s="81"/>
      <c r="G16" s="82"/>
      <c r="H16" s="83"/>
      <c r="I16" s="83"/>
      <c r="J16" s="79"/>
      <c r="K16" s="80"/>
      <c r="L16" s="81"/>
      <c r="M16" s="82"/>
      <c r="N16" s="83"/>
      <c r="O16" s="83"/>
      <c r="P16" s="79"/>
      <c r="Q16" s="80"/>
      <c r="R16" s="81"/>
      <c r="S16" s="82"/>
      <c r="T16" s="83"/>
      <c r="U16" s="83"/>
      <c r="V16" s="79"/>
      <c r="W16" s="80"/>
      <c r="X16" s="81"/>
      <c r="Y16" s="82"/>
      <c r="Z16" s="83"/>
      <c r="AA16" s="83"/>
      <c r="AB16" s="79"/>
      <c r="AC16" s="80"/>
      <c r="AD16" s="81"/>
      <c r="AE16" s="82"/>
      <c r="AF16" s="83"/>
      <c r="AG16" s="83"/>
      <c r="AH16" s="79"/>
      <c r="AI16" s="80"/>
      <c r="AJ16" s="81"/>
      <c r="AK16" s="82"/>
      <c r="AL16" s="83"/>
      <c r="AM16" s="83"/>
      <c r="AN16" s="79"/>
      <c r="AO16" s="80"/>
      <c r="AP16" s="81"/>
      <c r="AQ16" s="82"/>
      <c r="AR16" s="83"/>
      <c r="AS16" s="83"/>
      <c r="AT16" s="79"/>
      <c r="AU16" s="80"/>
      <c r="AV16" s="81"/>
      <c r="AW16" s="82"/>
      <c r="AX16" s="83"/>
      <c r="AY16" s="83"/>
      <c r="AZ16" s="79"/>
      <c r="BA16" s="80"/>
      <c r="BB16" s="81"/>
      <c r="BC16" s="82"/>
      <c r="BD16" s="83"/>
      <c r="BE16" s="83"/>
      <c r="BF16" s="79"/>
      <c r="BG16" s="80"/>
      <c r="BH16" s="81"/>
      <c r="BI16" s="82"/>
      <c r="BJ16" s="83"/>
      <c r="BK16" s="83"/>
      <c r="BL16" s="79"/>
      <c r="BM16" s="80"/>
      <c r="BN16" s="81"/>
      <c r="BO16" s="82"/>
      <c r="BP16" s="83"/>
      <c r="BQ16" s="83"/>
      <c r="BR16" s="79"/>
      <c r="BS16" s="80"/>
      <c r="BT16" s="81"/>
      <c r="BU16" s="82"/>
      <c r="BV16" s="83"/>
      <c r="BW16" s="83"/>
      <c r="BX16" s="79"/>
      <c r="BY16" s="80"/>
      <c r="BZ16" s="81"/>
      <c r="CA16" s="82"/>
      <c r="CB16" s="83"/>
      <c r="CC16" s="83"/>
      <c r="CD16" s="79"/>
      <c r="CE16" s="80"/>
      <c r="CF16" s="81"/>
      <c r="CG16" s="82"/>
      <c r="CH16" s="83"/>
      <c r="CI16" s="83"/>
      <c r="CJ16" s="79"/>
      <c r="CK16" s="80"/>
      <c r="CL16" s="81"/>
      <c r="CM16" s="84"/>
      <c r="CN16" s="83"/>
      <c r="CO16" s="85"/>
      <c r="CP16" s="86" t="str">
        <f t="shared" si="0"/>
        <v>n/a</v>
      </c>
      <c r="CQ16" s="86" t="str">
        <f t="shared" si="1"/>
        <v>n/a</v>
      </c>
    </row>
  </sheetData>
  <mergeCells count="7">
    <mergeCell ref="A6:C6"/>
    <mergeCell ref="A2:C2"/>
    <mergeCell ref="D2:CO2"/>
    <mergeCell ref="A1:C1"/>
    <mergeCell ref="A3:C3"/>
    <mergeCell ref="A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U32"/>
  <sheetViews>
    <sheetView showGridLines="0" zoomScale="80" zoomScaleNormal="80" workbookViewId="0">
      <pane xSplit="3" topLeftCell="D1" activePane="topRight" state="frozen"/>
      <selection activeCell="A4" sqref="A4"/>
      <selection pane="topRight" sqref="A1:C1"/>
    </sheetView>
  </sheetViews>
  <sheetFormatPr defaultColWidth="0" defaultRowHeight="31" customHeight="1" x14ac:dyDescent="0.35"/>
  <cols>
    <col min="1" max="1" width="14.7265625" style="36" customWidth="1"/>
    <col min="2" max="2" width="15.7265625" style="36" customWidth="1"/>
    <col min="3" max="3" width="30.7265625" style="36" customWidth="1"/>
    <col min="4" max="4" width="18.26953125" style="36" bestFit="1" customWidth="1"/>
    <col min="5" max="5" width="20.7265625" style="36" customWidth="1"/>
    <col min="6" max="6" width="10" style="36" customWidth="1"/>
    <col min="7" max="7" width="15.7265625" style="36" bestFit="1" customWidth="1"/>
    <col min="8" max="8" width="18.26953125" style="36" bestFit="1" customWidth="1"/>
    <col min="9" max="9" width="20.81640625" style="36" bestFit="1" customWidth="1"/>
    <col min="10" max="10" width="10" style="36" customWidth="1"/>
    <col min="11" max="11" width="15.7265625" style="36" bestFit="1" customWidth="1"/>
    <col min="12" max="12" width="18.26953125" style="113" bestFit="1" customWidth="1"/>
    <col min="13" max="13" width="20.81640625" style="113" bestFit="1" customWidth="1"/>
    <col min="14" max="14" width="10" style="113" customWidth="1"/>
    <col min="15" max="15" width="15.7265625" style="113" bestFit="1" customWidth="1"/>
    <col min="16" max="16" width="18.26953125" style="36" bestFit="1" customWidth="1"/>
    <col min="17" max="17" width="20.81640625" style="36" bestFit="1" customWidth="1"/>
    <col min="18" max="18" width="10" style="36" customWidth="1"/>
    <col min="19" max="19" width="15.7265625" style="36" bestFit="1" customWidth="1"/>
    <col min="20" max="20" width="18.26953125" style="36" bestFit="1" customWidth="1"/>
    <col min="21" max="21" width="20.81640625" style="36" bestFit="1" customWidth="1"/>
    <col min="22" max="22" width="10" style="36" customWidth="1"/>
    <col min="23" max="23" width="15.7265625" style="36" bestFit="1" customWidth="1"/>
    <col min="24" max="24" width="18.26953125" style="36" bestFit="1" customWidth="1"/>
    <col min="25" max="25" width="20.81640625" style="36" bestFit="1" customWidth="1"/>
    <col min="26" max="26" width="10" style="36" customWidth="1"/>
    <col min="27" max="27" width="15.7265625" style="36" bestFit="1" customWidth="1"/>
    <col min="28" max="28" width="18.26953125" style="36" bestFit="1" customWidth="1"/>
    <col min="29" max="29" width="20.81640625" style="36" bestFit="1" customWidth="1"/>
    <col min="30" max="30" width="10" style="36" customWidth="1"/>
    <col min="31" max="31" width="15.7265625" style="36" bestFit="1" customWidth="1"/>
    <col min="32" max="32" width="18.26953125" style="36" bestFit="1" customWidth="1"/>
    <col min="33" max="33" width="20.81640625" style="36" bestFit="1" customWidth="1"/>
    <col min="34" max="34" width="10" style="36" customWidth="1"/>
    <col min="35" max="35" width="15.7265625" style="36" bestFit="1" customWidth="1"/>
    <col min="36" max="36" width="18.26953125" style="36" bestFit="1" customWidth="1"/>
    <col min="37" max="37" width="20.81640625" style="36" bestFit="1" customWidth="1"/>
    <col min="38" max="38" width="10" style="36" customWidth="1"/>
    <col min="39" max="39" width="15.7265625" style="36" bestFit="1" customWidth="1"/>
    <col min="40" max="40" width="18.26953125" style="36" bestFit="1" customWidth="1"/>
    <col min="41" max="41" width="20.81640625" style="36" bestFit="1" customWidth="1"/>
    <col min="42" max="42" width="10" style="36" customWidth="1"/>
    <col min="43" max="43" width="15.7265625" style="36" bestFit="1" customWidth="1"/>
    <col min="44" max="44" width="18.26953125" style="36" bestFit="1" customWidth="1"/>
    <col min="45" max="45" width="20.81640625" style="36" bestFit="1" customWidth="1"/>
    <col min="46" max="46" width="10" style="36" customWidth="1"/>
    <col min="47" max="47" width="15.7265625" style="36" bestFit="1" customWidth="1"/>
    <col min="48" max="48" width="18.26953125" style="36" bestFit="1" customWidth="1"/>
    <col min="49" max="49" width="20.81640625" style="36" bestFit="1" customWidth="1"/>
    <col min="50" max="50" width="10" style="36" customWidth="1"/>
    <col min="51" max="51" width="15.7265625" style="36" bestFit="1" customWidth="1"/>
    <col min="52" max="52" width="18.26953125" style="36" bestFit="1" customWidth="1"/>
    <col min="53" max="53" width="20.81640625" style="36" bestFit="1" customWidth="1"/>
    <col min="54" max="54" width="10" style="36" customWidth="1"/>
    <col min="55" max="55" width="15.7265625" style="36" bestFit="1" customWidth="1"/>
    <col min="56" max="56" width="18.26953125" style="36" bestFit="1" customWidth="1"/>
    <col min="57" max="57" width="20.81640625" style="36" bestFit="1" customWidth="1"/>
    <col min="58" max="58" width="10" style="36" customWidth="1"/>
    <col min="59" max="59" width="15.7265625" style="36" bestFit="1" customWidth="1"/>
    <col min="60" max="60" width="18.26953125" style="36" bestFit="1" customWidth="1"/>
    <col min="61" max="61" width="20.81640625" style="36" bestFit="1" customWidth="1"/>
    <col min="62" max="62" width="10" style="36" customWidth="1"/>
    <col min="63" max="63" width="15.7265625" style="36" bestFit="1" customWidth="1"/>
    <col min="64" max="64" width="18.26953125" style="36" bestFit="1" customWidth="1"/>
    <col min="65" max="65" width="20.81640625" style="36" bestFit="1" customWidth="1"/>
    <col min="66" max="66" width="10" style="36" customWidth="1"/>
    <col min="67" max="67" width="15.7265625" style="36" bestFit="1" customWidth="1"/>
    <col min="68" max="68" width="18.26953125" style="36" bestFit="1" customWidth="1"/>
    <col min="69" max="69" width="20.81640625" style="36" bestFit="1" customWidth="1"/>
    <col min="70" max="70" width="10" style="36" customWidth="1"/>
    <col min="71" max="71" width="15.7265625" style="36" bestFit="1" customWidth="1"/>
    <col min="72" max="72" width="18.26953125" style="36" bestFit="1" customWidth="1"/>
    <col min="73" max="73" width="20.81640625" style="36" bestFit="1" customWidth="1"/>
    <col min="74" max="74" width="10" style="36" customWidth="1"/>
    <col min="75" max="75" width="15.7265625" style="36" bestFit="1" customWidth="1"/>
    <col min="76" max="76" width="18.26953125" style="36" bestFit="1" customWidth="1"/>
    <col min="77" max="77" width="20.81640625" style="36" bestFit="1" customWidth="1"/>
    <col min="78" max="78" width="10" style="36" customWidth="1"/>
    <col min="79" max="79" width="15.7265625" style="36" bestFit="1" customWidth="1"/>
    <col min="80" max="80" width="18.26953125" style="36" bestFit="1" customWidth="1"/>
    <col min="81" max="81" width="20.81640625" style="36" bestFit="1" customWidth="1"/>
    <col min="82" max="82" width="10" style="36" customWidth="1"/>
    <col min="83" max="83" width="15.7265625" style="36" bestFit="1" customWidth="1"/>
    <col min="84" max="84" width="18.26953125" style="36" bestFit="1" customWidth="1"/>
    <col min="85" max="85" width="20.81640625" style="36" bestFit="1" customWidth="1"/>
    <col min="86" max="86" width="10" style="36" customWidth="1"/>
    <col min="87" max="87" width="15.7265625" style="36" bestFit="1" customWidth="1"/>
    <col min="88" max="88" width="18.26953125" style="36" bestFit="1" customWidth="1"/>
    <col min="89" max="89" width="20.81640625" style="36" bestFit="1" customWidth="1"/>
    <col min="90" max="90" width="10" style="36" customWidth="1"/>
    <col min="91" max="91" width="15.7265625" style="36" bestFit="1" customWidth="1"/>
    <col min="92" max="92" width="18.26953125" style="36" bestFit="1" customWidth="1"/>
    <col min="93" max="93" width="20.81640625" style="36" bestFit="1" customWidth="1"/>
    <col min="94" max="94" width="10" style="36" customWidth="1"/>
    <col min="95" max="95" width="15.7265625" style="36" bestFit="1" customWidth="1"/>
    <col min="96" max="96" width="18.26953125" style="36" bestFit="1" customWidth="1"/>
    <col min="97" max="97" width="20.81640625" style="36" bestFit="1" customWidth="1"/>
    <col min="98" max="98" width="10" style="36" customWidth="1"/>
    <col min="99" max="99" width="15.7265625" style="36" bestFit="1" customWidth="1"/>
    <col min="100" max="100" width="18.26953125" style="113" bestFit="1" customWidth="1"/>
    <col min="101" max="101" width="20.81640625" style="113" bestFit="1" customWidth="1"/>
    <col min="102" max="102" width="10" style="113" customWidth="1"/>
    <col min="103" max="103" width="15.7265625" style="113" bestFit="1" customWidth="1"/>
    <col min="104" max="104" width="18.26953125" style="36" bestFit="1" customWidth="1"/>
    <col min="105" max="105" width="20.81640625" style="36" bestFit="1" customWidth="1"/>
    <col min="106" max="106" width="10" style="36" customWidth="1"/>
    <col min="107" max="107" width="15.7265625" style="36" bestFit="1" customWidth="1"/>
    <col min="108" max="108" width="18.26953125" style="36" bestFit="1" customWidth="1"/>
    <col min="109" max="109" width="20.81640625" style="36" bestFit="1" customWidth="1"/>
    <col min="110" max="110" width="10" style="36" customWidth="1"/>
    <col min="111" max="111" width="15.7265625" style="36" bestFit="1" customWidth="1"/>
    <col min="112" max="112" width="18.26953125" style="36" bestFit="1" customWidth="1"/>
    <col min="113" max="113" width="20.81640625" style="36" bestFit="1" customWidth="1"/>
    <col min="114" max="114" width="10" style="36" customWidth="1"/>
    <col min="115" max="115" width="15.7265625" style="36" bestFit="1" customWidth="1"/>
    <col min="116" max="116" width="18.26953125" style="36" bestFit="1" customWidth="1"/>
    <col min="117" max="117" width="20.81640625" style="36" bestFit="1" customWidth="1"/>
    <col min="118" max="118" width="10" style="36" customWidth="1"/>
    <col min="119" max="119" width="15.7265625" style="36" bestFit="1" customWidth="1"/>
    <col min="120" max="120" width="18.26953125" style="36" bestFit="1" customWidth="1"/>
    <col min="121" max="121" width="20.81640625" style="36" bestFit="1" customWidth="1"/>
    <col min="122" max="122" width="10" style="36" customWidth="1"/>
    <col min="123" max="123" width="15.7265625" style="36" bestFit="1" customWidth="1"/>
    <col min="124" max="124" width="20.453125" style="36" customWidth="1"/>
    <col min="125" max="125" width="22.26953125" style="36" customWidth="1"/>
    <col min="126" max="16384" width="8.7265625" style="4" hidden="1"/>
  </cols>
  <sheetData>
    <row r="1" spans="1:125" s="20" customFormat="1" ht="63" customHeight="1" x14ac:dyDescent="0.35">
      <c r="A1" s="281" t="s">
        <v>930</v>
      </c>
      <c r="B1" s="281"/>
      <c r="C1" s="281"/>
    </row>
    <row r="2" spans="1:125" s="38" customFormat="1" ht="31" customHeight="1" thickBot="1" x14ac:dyDescent="0.45">
      <c r="A2" s="88" t="s">
        <v>102</v>
      </c>
      <c r="B2" s="40"/>
      <c r="C2" s="40"/>
    </row>
    <row r="3" spans="1:125" s="39" customFormat="1" ht="31" customHeight="1" thickTop="1" x14ac:dyDescent="0.35">
      <c r="A3" s="263" t="s">
        <v>2</v>
      </c>
      <c r="B3" s="265"/>
      <c r="C3" s="264"/>
      <c r="D3" s="90">
        <v>1</v>
      </c>
      <c r="E3" s="91"/>
      <c r="F3" s="91"/>
      <c r="G3" s="92"/>
      <c r="H3" s="93">
        <v>2</v>
      </c>
      <c r="I3" s="94"/>
      <c r="J3" s="94"/>
      <c r="K3" s="95"/>
      <c r="L3" s="90">
        <v>3</v>
      </c>
      <c r="M3" s="91"/>
      <c r="N3" s="91"/>
      <c r="O3" s="92"/>
      <c r="P3" s="93">
        <v>4</v>
      </c>
      <c r="Q3" s="94"/>
      <c r="R3" s="94"/>
      <c r="S3" s="95"/>
      <c r="T3" s="90">
        <v>5</v>
      </c>
      <c r="U3" s="91"/>
      <c r="V3" s="91"/>
      <c r="W3" s="92"/>
      <c r="X3" s="93">
        <v>6</v>
      </c>
      <c r="Y3" s="94"/>
      <c r="Z3" s="94"/>
      <c r="AA3" s="95"/>
      <c r="AB3" s="90">
        <v>7</v>
      </c>
      <c r="AC3" s="91"/>
      <c r="AD3" s="91"/>
      <c r="AE3" s="92"/>
      <c r="AF3" s="93">
        <v>8</v>
      </c>
      <c r="AG3" s="94"/>
      <c r="AH3" s="94"/>
      <c r="AI3" s="95"/>
      <c r="AJ3" s="90">
        <v>9</v>
      </c>
      <c r="AK3" s="91"/>
      <c r="AL3" s="91"/>
      <c r="AM3" s="92"/>
      <c r="AN3" s="93">
        <v>10</v>
      </c>
      <c r="AO3" s="94"/>
      <c r="AP3" s="94"/>
      <c r="AQ3" s="95"/>
      <c r="AR3" s="90">
        <v>11</v>
      </c>
      <c r="AS3" s="91"/>
      <c r="AT3" s="91"/>
      <c r="AU3" s="92"/>
      <c r="AV3" s="93">
        <v>12</v>
      </c>
      <c r="AW3" s="94"/>
      <c r="AX3" s="94"/>
      <c r="AY3" s="95"/>
      <c r="AZ3" s="90">
        <v>13</v>
      </c>
      <c r="BA3" s="91"/>
      <c r="BB3" s="91"/>
      <c r="BC3" s="92"/>
      <c r="BD3" s="93">
        <v>14</v>
      </c>
      <c r="BE3" s="94"/>
      <c r="BF3" s="94"/>
      <c r="BG3" s="95"/>
      <c r="BH3" s="90">
        <v>15</v>
      </c>
      <c r="BI3" s="91"/>
      <c r="BJ3" s="91"/>
      <c r="BK3" s="92"/>
      <c r="BL3" s="93">
        <v>16</v>
      </c>
      <c r="BM3" s="94"/>
      <c r="BN3" s="94"/>
      <c r="BO3" s="95"/>
      <c r="BP3" s="90">
        <v>17</v>
      </c>
      <c r="BQ3" s="91"/>
      <c r="BR3" s="91"/>
      <c r="BS3" s="92"/>
      <c r="BT3" s="93">
        <v>18</v>
      </c>
      <c r="BU3" s="94"/>
      <c r="BV3" s="94"/>
      <c r="BW3" s="95"/>
      <c r="BX3" s="90">
        <v>19</v>
      </c>
      <c r="BY3" s="91"/>
      <c r="BZ3" s="91"/>
      <c r="CA3" s="92"/>
      <c r="CB3" s="93">
        <v>20</v>
      </c>
      <c r="CC3" s="94"/>
      <c r="CD3" s="94"/>
      <c r="CE3" s="95"/>
      <c r="CF3" s="90">
        <v>21</v>
      </c>
      <c r="CG3" s="91"/>
      <c r="CH3" s="91"/>
      <c r="CI3" s="92"/>
      <c r="CJ3" s="93">
        <v>22</v>
      </c>
      <c r="CK3" s="94"/>
      <c r="CL3" s="94"/>
      <c r="CM3" s="95"/>
      <c r="CN3" s="90">
        <v>23</v>
      </c>
      <c r="CO3" s="91"/>
      <c r="CP3" s="91"/>
      <c r="CQ3" s="92"/>
      <c r="CR3" s="93">
        <v>24</v>
      </c>
      <c r="CS3" s="94"/>
      <c r="CT3" s="94"/>
      <c r="CU3" s="95"/>
      <c r="CV3" s="90">
        <v>25</v>
      </c>
      <c r="CW3" s="91"/>
      <c r="CX3" s="91"/>
      <c r="CY3" s="92"/>
      <c r="CZ3" s="93">
        <v>26</v>
      </c>
      <c r="DA3" s="94"/>
      <c r="DB3" s="94"/>
      <c r="DC3" s="95"/>
      <c r="DD3" s="90">
        <v>27</v>
      </c>
      <c r="DE3" s="91"/>
      <c r="DF3" s="91"/>
      <c r="DG3" s="92"/>
      <c r="DH3" s="93">
        <v>28</v>
      </c>
      <c r="DI3" s="94"/>
      <c r="DJ3" s="94"/>
      <c r="DK3" s="95"/>
      <c r="DL3" s="90">
        <v>29</v>
      </c>
      <c r="DM3" s="91"/>
      <c r="DN3" s="91"/>
      <c r="DO3" s="92"/>
      <c r="DP3" s="93">
        <v>30</v>
      </c>
      <c r="DQ3" s="94"/>
      <c r="DR3" s="94"/>
      <c r="DS3" s="95"/>
      <c r="DT3" s="277"/>
      <c r="DU3" s="278"/>
    </row>
    <row r="4" spans="1:125" ht="31" customHeight="1" x14ac:dyDescent="0.35">
      <c r="A4" s="260" t="s">
        <v>8</v>
      </c>
      <c r="B4" s="261"/>
      <c r="C4" s="262"/>
      <c r="D4" s="96"/>
      <c r="E4" s="97"/>
      <c r="F4" s="97"/>
      <c r="G4" s="98"/>
      <c r="H4" s="99"/>
      <c r="I4" s="100"/>
      <c r="J4" s="100"/>
      <c r="K4" s="101"/>
      <c r="L4" s="96"/>
      <c r="M4" s="97"/>
      <c r="N4" s="97"/>
      <c r="O4" s="98"/>
      <c r="P4" s="99"/>
      <c r="Q4" s="100"/>
      <c r="R4" s="100"/>
      <c r="S4" s="101"/>
      <c r="T4" s="96"/>
      <c r="U4" s="97"/>
      <c r="V4" s="97"/>
      <c r="W4" s="98"/>
      <c r="X4" s="99"/>
      <c r="Y4" s="100"/>
      <c r="Z4" s="100"/>
      <c r="AA4" s="101"/>
      <c r="AB4" s="96"/>
      <c r="AC4" s="97"/>
      <c r="AD4" s="97"/>
      <c r="AE4" s="98"/>
      <c r="AF4" s="99"/>
      <c r="AG4" s="100"/>
      <c r="AH4" s="100"/>
      <c r="AI4" s="101"/>
      <c r="AJ4" s="96"/>
      <c r="AK4" s="97"/>
      <c r="AL4" s="97"/>
      <c r="AM4" s="98"/>
      <c r="AN4" s="99"/>
      <c r="AO4" s="100"/>
      <c r="AP4" s="100"/>
      <c r="AQ4" s="101"/>
      <c r="AR4" s="96"/>
      <c r="AS4" s="97"/>
      <c r="AT4" s="97"/>
      <c r="AU4" s="98"/>
      <c r="AV4" s="99"/>
      <c r="AW4" s="100"/>
      <c r="AX4" s="100"/>
      <c r="AY4" s="101"/>
      <c r="AZ4" s="96"/>
      <c r="BA4" s="97"/>
      <c r="BB4" s="97"/>
      <c r="BC4" s="98"/>
      <c r="BD4" s="99"/>
      <c r="BE4" s="100"/>
      <c r="BF4" s="100"/>
      <c r="BG4" s="101"/>
      <c r="BH4" s="96"/>
      <c r="BI4" s="97"/>
      <c r="BJ4" s="97"/>
      <c r="BK4" s="98"/>
      <c r="BL4" s="99"/>
      <c r="BM4" s="100"/>
      <c r="BN4" s="100"/>
      <c r="BO4" s="101"/>
      <c r="BP4" s="96"/>
      <c r="BQ4" s="97"/>
      <c r="BR4" s="97"/>
      <c r="BS4" s="98"/>
      <c r="BT4" s="99"/>
      <c r="BU4" s="100"/>
      <c r="BV4" s="100"/>
      <c r="BW4" s="101"/>
      <c r="BX4" s="96"/>
      <c r="BY4" s="97"/>
      <c r="BZ4" s="97"/>
      <c r="CA4" s="98"/>
      <c r="CB4" s="99"/>
      <c r="CC4" s="100"/>
      <c r="CD4" s="100"/>
      <c r="CE4" s="101"/>
      <c r="CF4" s="96"/>
      <c r="CG4" s="97"/>
      <c r="CH4" s="97"/>
      <c r="CI4" s="98"/>
      <c r="CJ4" s="99"/>
      <c r="CK4" s="100"/>
      <c r="CL4" s="100"/>
      <c r="CM4" s="101"/>
      <c r="CN4" s="96"/>
      <c r="CO4" s="97"/>
      <c r="CP4" s="97"/>
      <c r="CQ4" s="98"/>
      <c r="CR4" s="99"/>
      <c r="CS4" s="100"/>
      <c r="CT4" s="100"/>
      <c r="CU4" s="101"/>
      <c r="CV4" s="96"/>
      <c r="CW4" s="97"/>
      <c r="CX4" s="97"/>
      <c r="CY4" s="98"/>
      <c r="CZ4" s="99"/>
      <c r="DA4" s="100"/>
      <c r="DB4" s="100"/>
      <c r="DC4" s="101"/>
      <c r="DD4" s="96"/>
      <c r="DE4" s="97"/>
      <c r="DF4" s="97"/>
      <c r="DG4" s="98"/>
      <c r="DH4" s="99"/>
      <c r="DI4" s="100"/>
      <c r="DJ4" s="100"/>
      <c r="DK4" s="101"/>
      <c r="DL4" s="96"/>
      <c r="DM4" s="97"/>
      <c r="DN4" s="97"/>
      <c r="DO4" s="98"/>
      <c r="DP4" s="99"/>
      <c r="DQ4" s="100"/>
      <c r="DR4" s="100"/>
      <c r="DS4" s="101"/>
      <c r="DT4" s="277"/>
      <c r="DU4" s="278"/>
    </row>
    <row r="5" spans="1:125" ht="31" customHeight="1" x14ac:dyDescent="0.35">
      <c r="A5" s="260" t="s">
        <v>84</v>
      </c>
      <c r="B5" s="261"/>
      <c r="C5" s="262"/>
      <c r="D5" s="96"/>
      <c r="E5" s="97"/>
      <c r="F5" s="97"/>
      <c r="G5" s="98"/>
      <c r="H5" s="99"/>
      <c r="I5" s="100"/>
      <c r="J5" s="100"/>
      <c r="K5" s="101"/>
      <c r="L5" s="96"/>
      <c r="M5" s="97"/>
      <c r="N5" s="97"/>
      <c r="O5" s="98"/>
      <c r="P5" s="99"/>
      <c r="Q5" s="100"/>
      <c r="R5" s="100"/>
      <c r="S5" s="101"/>
      <c r="T5" s="96"/>
      <c r="U5" s="97"/>
      <c r="V5" s="97"/>
      <c r="W5" s="98"/>
      <c r="X5" s="99"/>
      <c r="Y5" s="100"/>
      <c r="Z5" s="100"/>
      <c r="AA5" s="101"/>
      <c r="AB5" s="96"/>
      <c r="AC5" s="97"/>
      <c r="AD5" s="97"/>
      <c r="AE5" s="98"/>
      <c r="AF5" s="99"/>
      <c r="AG5" s="100"/>
      <c r="AH5" s="100"/>
      <c r="AI5" s="101"/>
      <c r="AJ5" s="96"/>
      <c r="AK5" s="97"/>
      <c r="AL5" s="97"/>
      <c r="AM5" s="98"/>
      <c r="AN5" s="99"/>
      <c r="AO5" s="100"/>
      <c r="AP5" s="100"/>
      <c r="AQ5" s="101"/>
      <c r="AR5" s="96"/>
      <c r="AS5" s="97"/>
      <c r="AT5" s="97"/>
      <c r="AU5" s="98"/>
      <c r="AV5" s="99"/>
      <c r="AW5" s="100"/>
      <c r="AX5" s="100"/>
      <c r="AY5" s="101"/>
      <c r="AZ5" s="96"/>
      <c r="BA5" s="97"/>
      <c r="BB5" s="97"/>
      <c r="BC5" s="98"/>
      <c r="BD5" s="99"/>
      <c r="BE5" s="100"/>
      <c r="BF5" s="100"/>
      <c r="BG5" s="101"/>
      <c r="BH5" s="96"/>
      <c r="BI5" s="97"/>
      <c r="BJ5" s="97"/>
      <c r="BK5" s="98"/>
      <c r="BL5" s="99"/>
      <c r="BM5" s="100"/>
      <c r="BN5" s="100"/>
      <c r="BO5" s="101"/>
      <c r="BP5" s="96"/>
      <c r="BQ5" s="97"/>
      <c r="BR5" s="97"/>
      <c r="BS5" s="98"/>
      <c r="BT5" s="99"/>
      <c r="BU5" s="100"/>
      <c r="BV5" s="100"/>
      <c r="BW5" s="101"/>
      <c r="BX5" s="96"/>
      <c r="BY5" s="97"/>
      <c r="BZ5" s="97"/>
      <c r="CA5" s="98"/>
      <c r="CB5" s="99"/>
      <c r="CC5" s="100"/>
      <c r="CD5" s="100"/>
      <c r="CE5" s="101"/>
      <c r="CF5" s="96"/>
      <c r="CG5" s="97"/>
      <c r="CH5" s="97"/>
      <c r="CI5" s="98"/>
      <c r="CJ5" s="99"/>
      <c r="CK5" s="100"/>
      <c r="CL5" s="100"/>
      <c r="CM5" s="101"/>
      <c r="CN5" s="96"/>
      <c r="CO5" s="97"/>
      <c r="CP5" s="97"/>
      <c r="CQ5" s="98"/>
      <c r="CR5" s="99"/>
      <c r="CS5" s="100"/>
      <c r="CT5" s="100"/>
      <c r="CU5" s="101"/>
      <c r="CV5" s="96"/>
      <c r="CW5" s="97"/>
      <c r="CX5" s="97"/>
      <c r="CY5" s="98"/>
      <c r="CZ5" s="99"/>
      <c r="DA5" s="100"/>
      <c r="DB5" s="100"/>
      <c r="DC5" s="101"/>
      <c r="DD5" s="96"/>
      <c r="DE5" s="97"/>
      <c r="DF5" s="97"/>
      <c r="DG5" s="98"/>
      <c r="DH5" s="99"/>
      <c r="DI5" s="100"/>
      <c r="DJ5" s="100"/>
      <c r="DK5" s="101"/>
      <c r="DL5" s="96"/>
      <c r="DM5" s="97"/>
      <c r="DN5" s="97"/>
      <c r="DO5" s="98"/>
      <c r="DP5" s="99"/>
      <c r="DQ5" s="100"/>
      <c r="DR5" s="100"/>
      <c r="DS5" s="101"/>
      <c r="DT5" s="277"/>
      <c r="DU5" s="278"/>
    </row>
    <row r="6" spans="1:125" ht="31" customHeight="1" x14ac:dyDescent="0.35">
      <c r="A6" s="260" t="s">
        <v>14</v>
      </c>
      <c r="B6" s="261"/>
      <c r="C6" s="262"/>
      <c r="D6" s="102"/>
      <c r="E6" s="103"/>
      <c r="F6" s="103"/>
      <c r="G6" s="104"/>
      <c r="H6" s="105"/>
      <c r="I6" s="106"/>
      <c r="J6" s="106"/>
      <c r="K6" s="107"/>
      <c r="L6" s="102"/>
      <c r="M6" s="103"/>
      <c r="N6" s="103"/>
      <c r="O6" s="104"/>
      <c r="P6" s="105"/>
      <c r="Q6" s="106"/>
      <c r="R6" s="106"/>
      <c r="S6" s="107"/>
      <c r="T6" s="102"/>
      <c r="U6" s="103"/>
      <c r="V6" s="103"/>
      <c r="W6" s="104"/>
      <c r="X6" s="105"/>
      <c r="Y6" s="106"/>
      <c r="Z6" s="106"/>
      <c r="AA6" s="107"/>
      <c r="AB6" s="102"/>
      <c r="AC6" s="103"/>
      <c r="AD6" s="103"/>
      <c r="AE6" s="104"/>
      <c r="AF6" s="105"/>
      <c r="AG6" s="106"/>
      <c r="AH6" s="106"/>
      <c r="AI6" s="107"/>
      <c r="AJ6" s="102"/>
      <c r="AK6" s="103"/>
      <c r="AL6" s="103"/>
      <c r="AM6" s="104"/>
      <c r="AN6" s="105"/>
      <c r="AO6" s="106"/>
      <c r="AP6" s="106"/>
      <c r="AQ6" s="107"/>
      <c r="AR6" s="102"/>
      <c r="AS6" s="103"/>
      <c r="AT6" s="103"/>
      <c r="AU6" s="104"/>
      <c r="AV6" s="105"/>
      <c r="AW6" s="106"/>
      <c r="AX6" s="106"/>
      <c r="AY6" s="107"/>
      <c r="AZ6" s="102"/>
      <c r="BA6" s="103"/>
      <c r="BB6" s="103"/>
      <c r="BC6" s="104"/>
      <c r="BD6" s="105"/>
      <c r="BE6" s="106"/>
      <c r="BF6" s="106"/>
      <c r="BG6" s="107"/>
      <c r="BH6" s="102"/>
      <c r="BI6" s="103"/>
      <c r="BJ6" s="103"/>
      <c r="BK6" s="104"/>
      <c r="BL6" s="105"/>
      <c r="BM6" s="106"/>
      <c r="BN6" s="106"/>
      <c r="BO6" s="107"/>
      <c r="BP6" s="102"/>
      <c r="BQ6" s="103"/>
      <c r="BR6" s="103"/>
      <c r="BS6" s="104"/>
      <c r="BT6" s="105"/>
      <c r="BU6" s="106"/>
      <c r="BV6" s="106"/>
      <c r="BW6" s="107"/>
      <c r="BX6" s="102"/>
      <c r="BY6" s="103"/>
      <c r="BZ6" s="103"/>
      <c r="CA6" s="104"/>
      <c r="CB6" s="105"/>
      <c r="CC6" s="106"/>
      <c r="CD6" s="106"/>
      <c r="CE6" s="107"/>
      <c r="CF6" s="102"/>
      <c r="CG6" s="103"/>
      <c r="CH6" s="103"/>
      <c r="CI6" s="104"/>
      <c r="CJ6" s="105"/>
      <c r="CK6" s="106"/>
      <c r="CL6" s="106"/>
      <c r="CM6" s="107"/>
      <c r="CN6" s="102"/>
      <c r="CO6" s="103"/>
      <c r="CP6" s="103"/>
      <c r="CQ6" s="104"/>
      <c r="CR6" s="105"/>
      <c r="CS6" s="106"/>
      <c r="CT6" s="106"/>
      <c r="CU6" s="107"/>
      <c r="CV6" s="102"/>
      <c r="CW6" s="103"/>
      <c r="CX6" s="103"/>
      <c r="CY6" s="104"/>
      <c r="CZ6" s="105"/>
      <c r="DA6" s="106"/>
      <c r="DB6" s="106"/>
      <c r="DC6" s="107"/>
      <c r="DD6" s="102"/>
      <c r="DE6" s="103"/>
      <c r="DF6" s="103"/>
      <c r="DG6" s="104"/>
      <c r="DH6" s="105"/>
      <c r="DI6" s="106"/>
      <c r="DJ6" s="106"/>
      <c r="DK6" s="107"/>
      <c r="DL6" s="102"/>
      <c r="DM6" s="103"/>
      <c r="DN6" s="103"/>
      <c r="DO6" s="104"/>
      <c r="DP6" s="105"/>
      <c r="DQ6" s="106"/>
      <c r="DR6" s="106"/>
      <c r="DS6" s="107"/>
      <c r="DT6" s="279"/>
      <c r="DU6" s="280"/>
    </row>
    <row r="7" spans="1:125" s="119" customFormat="1" ht="31" customHeight="1" x14ac:dyDescent="0.25">
      <c r="A7" s="21" t="s">
        <v>600</v>
      </c>
      <c r="B7" s="21" t="s">
        <v>86</v>
      </c>
      <c r="C7" s="21" t="s">
        <v>87</v>
      </c>
      <c r="D7" s="26" t="s">
        <v>103</v>
      </c>
      <c r="E7" s="26" t="s">
        <v>104</v>
      </c>
      <c r="F7" s="26" t="s">
        <v>105</v>
      </c>
      <c r="G7" s="27" t="s">
        <v>106</v>
      </c>
      <c r="H7" s="23" t="s">
        <v>103</v>
      </c>
      <c r="I7" s="23" t="s">
        <v>104</v>
      </c>
      <c r="J7" s="23" t="s">
        <v>105</v>
      </c>
      <c r="K7" s="24" t="s">
        <v>106</v>
      </c>
      <c r="L7" s="26" t="s">
        <v>103</v>
      </c>
      <c r="M7" s="26" t="s">
        <v>104</v>
      </c>
      <c r="N7" s="26" t="s">
        <v>105</v>
      </c>
      <c r="O7" s="27" t="s">
        <v>106</v>
      </c>
      <c r="P7" s="23" t="s">
        <v>103</v>
      </c>
      <c r="Q7" s="23" t="s">
        <v>104</v>
      </c>
      <c r="R7" s="23" t="s">
        <v>105</v>
      </c>
      <c r="S7" s="24" t="s">
        <v>106</v>
      </c>
      <c r="T7" s="26" t="s">
        <v>103</v>
      </c>
      <c r="U7" s="26" t="s">
        <v>104</v>
      </c>
      <c r="V7" s="26" t="s">
        <v>105</v>
      </c>
      <c r="W7" s="27" t="s">
        <v>106</v>
      </c>
      <c r="X7" s="23" t="s">
        <v>103</v>
      </c>
      <c r="Y7" s="23" t="s">
        <v>104</v>
      </c>
      <c r="Z7" s="23" t="s">
        <v>105</v>
      </c>
      <c r="AA7" s="24" t="s">
        <v>106</v>
      </c>
      <c r="AB7" s="26" t="s">
        <v>103</v>
      </c>
      <c r="AC7" s="26" t="s">
        <v>104</v>
      </c>
      <c r="AD7" s="26" t="s">
        <v>105</v>
      </c>
      <c r="AE7" s="27" t="s">
        <v>106</v>
      </c>
      <c r="AF7" s="23" t="s">
        <v>103</v>
      </c>
      <c r="AG7" s="23" t="s">
        <v>104</v>
      </c>
      <c r="AH7" s="23" t="s">
        <v>105</v>
      </c>
      <c r="AI7" s="24" t="s">
        <v>106</v>
      </c>
      <c r="AJ7" s="26" t="s">
        <v>103</v>
      </c>
      <c r="AK7" s="26" t="s">
        <v>104</v>
      </c>
      <c r="AL7" s="26" t="s">
        <v>105</v>
      </c>
      <c r="AM7" s="27" t="s">
        <v>106</v>
      </c>
      <c r="AN7" s="23" t="s">
        <v>103</v>
      </c>
      <c r="AO7" s="23" t="s">
        <v>104</v>
      </c>
      <c r="AP7" s="23" t="s">
        <v>105</v>
      </c>
      <c r="AQ7" s="24" t="s">
        <v>106</v>
      </c>
      <c r="AR7" s="26" t="s">
        <v>103</v>
      </c>
      <c r="AS7" s="26" t="s">
        <v>104</v>
      </c>
      <c r="AT7" s="26" t="s">
        <v>105</v>
      </c>
      <c r="AU7" s="27" t="s">
        <v>106</v>
      </c>
      <c r="AV7" s="23" t="s">
        <v>103</v>
      </c>
      <c r="AW7" s="23" t="s">
        <v>104</v>
      </c>
      <c r="AX7" s="23" t="s">
        <v>105</v>
      </c>
      <c r="AY7" s="24" t="s">
        <v>106</v>
      </c>
      <c r="AZ7" s="26" t="s">
        <v>103</v>
      </c>
      <c r="BA7" s="26" t="s">
        <v>104</v>
      </c>
      <c r="BB7" s="26" t="s">
        <v>105</v>
      </c>
      <c r="BC7" s="27" t="s">
        <v>106</v>
      </c>
      <c r="BD7" s="23" t="s">
        <v>103</v>
      </c>
      <c r="BE7" s="23" t="s">
        <v>104</v>
      </c>
      <c r="BF7" s="23" t="s">
        <v>105</v>
      </c>
      <c r="BG7" s="24" t="s">
        <v>106</v>
      </c>
      <c r="BH7" s="26" t="s">
        <v>103</v>
      </c>
      <c r="BI7" s="26" t="s">
        <v>104</v>
      </c>
      <c r="BJ7" s="26" t="s">
        <v>105</v>
      </c>
      <c r="BK7" s="27" t="s">
        <v>106</v>
      </c>
      <c r="BL7" s="23" t="s">
        <v>103</v>
      </c>
      <c r="BM7" s="23" t="s">
        <v>104</v>
      </c>
      <c r="BN7" s="23" t="s">
        <v>105</v>
      </c>
      <c r="BO7" s="24" t="s">
        <v>106</v>
      </c>
      <c r="BP7" s="26" t="s">
        <v>103</v>
      </c>
      <c r="BQ7" s="26" t="s">
        <v>104</v>
      </c>
      <c r="BR7" s="26" t="s">
        <v>105</v>
      </c>
      <c r="BS7" s="27" t="s">
        <v>106</v>
      </c>
      <c r="BT7" s="23" t="s">
        <v>103</v>
      </c>
      <c r="BU7" s="23" t="s">
        <v>104</v>
      </c>
      <c r="BV7" s="23" t="s">
        <v>105</v>
      </c>
      <c r="BW7" s="24" t="s">
        <v>106</v>
      </c>
      <c r="BX7" s="26" t="s">
        <v>103</v>
      </c>
      <c r="BY7" s="26" t="s">
        <v>104</v>
      </c>
      <c r="BZ7" s="26" t="s">
        <v>105</v>
      </c>
      <c r="CA7" s="27" t="s">
        <v>106</v>
      </c>
      <c r="CB7" s="23" t="s">
        <v>103</v>
      </c>
      <c r="CC7" s="23" t="s">
        <v>104</v>
      </c>
      <c r="CD7" s="23" t="s">
        <v>105</v>
      </c>
      <c r="CE7" s="24" t="s">
        <v>106</v>
      </c>
      <c r="CF7" s="26" t="s">
        <v>103</v>
      </c>
      <c r="CG7" s="26" t="s">
        <v>104</v>
      </c>
      <c r="CH7" s="26" t="s">
        <v>105</v>
      </c>
      <c r="CI7" s="27" t="s">
        <v>106</v>
      </c>
      <c r="CJ7" s="23" t="s">
        <v>103</v>
      </c>
      <c r="CK7" s="23" t="s">
        <v>104</v>
      </c>
      <c r="CL7" s="23" t="s">
        <v>105</v>
      </c>
      <c r="CM7" s="24" t="s">
        <v>106</v>
      </c>
      <c r="CN7" s="26" t="s">
        <v>103</v>
      </c>
      <c r="CO7" s="26" t="s">
        <v>104</v>
      </c>
      <c r="CP7" s="26" t="s">
        <v>105</v>
      </c>
      <c r="CQ7" s="27" t="s">
        <v>106</v>
      </c>
      <c r="CR7" s="23" t="s">
        <v>103</v>
      </c>
      <c r="CS7" s="23" t="s">
        <v>104</v>
      </c>
      <c r="CT7" s="23" t="s">
        <v>105</v>
      </c>
      <c r="CU7" s="24" t="s">
        <v>106</v>
      </c>
      <c r="CV7" s="26" t="s">
        <v>103</v>
      </c>
      <c r="CW7" s="26" t="s">
        <v>104</v>
      </c>
      <c r="CX7" s="26" t="s">
        <v>105</v>
      </c>
      <c r="CY7" s="27" t="s">
        <v>106</v>
      </c>
      <c r="CZ7" s="23" t="s">
        <v>103</v>
      </c>
      <c r="DA7" s="23" t="s">
        <v>104</v>
      </c>
      <c r="DB7" s="23" t="s">
        <v>105</v>
      </c>
      <c r="DC7" s="24" t="s">
        <v>106</v>
      </c>
      <c r="DD7" s="26" t="s">
        <v>103</v>
      </c>
      <c r="DE7" s="26" t="s">
        <v>104</v>
      </c>
      <c r="DF7" s="26" t="s">
        <v>105</v>
      </c>
      <c r="DG7" s="27" t="s">
        <v>106</v>
      </c>
      <c r="DH7" s="23" t="s">
        <v>103</v>
      </c>
      <c r="DI7" s="23" t="s">
        <v>104</v>
      </c>
      <c r="DJ7" s="23" t="s">
        <v>105</v>
      </c>
      <c r="DK7" s="24" t="s">
        <v>106</v>
      </c>
      <c r="DL7" s="26" t="s">
        <v>103</v>
      </c>
      <c r="DM7" s="26" t="s">
        <v>104</v>
      </c>
      <c r="DN7" s="26" t="s">
        <v>105</v>
      </c>
      <c r="DO7" s="27" t="s">
        <v>106</v>
      </c>
      <c r="DP7" s="23" t="s">
        <v>103</v>
      </c>
      <c r="DQ7" s="23" t="s">
        <v>104</v>
      </c>
      <c r="DR7" s="23" t="s">
        <v>105</v>
      </c>
      <c r="DS7" s="24" t="s">
        <v>106</v>
      </c>
      <c r="DT7" s="21" t="s">
        <v>107</v>
      </c>
      <c r="DU7" s="22" t="s">
        <v>108</v>
      </c>
    </row>
    <row r="8" spans="1:125" ht="31" customHeight="1" x14ac:dyDescent="0.35">
      <c r="A8" s="89"/>
      <c r="B8" s="89"/>
      <c r="C8" s="89"/>
      <c r="D8" s="108"/>
      <c r="E8" s="108"/>
      <c r="F8" s="108"/>
      <c r="G8" s="109" t="str">
        <f>IF(D8="","n/a",D8/E8)</f>
        <v>n/a</v>
      </c>
      <c r="H8" s="110"/>
      <c r="I8" s="110"/>
      <c r="J8" s="110"/>
      <c r="K8" s="111" t="str">
        <f>IF(H8="","n/a",H8/I8)</f>
        <v>n/a</v>
      </c>
      <c r="L8" s="108"/>
      <c r="M8" s="108"/>
      <c r="N8" s="108"/>
      <c r="O8" s="109" t="str">
        <f>IF(L8="","n/a",L8/M8)</f>
        <v>n/a</v>
      </c>
      <c r="P8" s="110"/>
      <c r="Q8" s="110"/>
      <c r="R8" s="110"/>
      <c r="S8" s="111" t="str">
        <f>IF(P8="","n/a",P8/Q8)</f>
        <v>n/a</v>
      </c>
      <c r="T8" s="108"/>
      <c r="U8" s="108"/>
      <c r="V8" s="108"/>
      <c r="W8" s="109" t="str">
        <f>IF(T8="","n/a",T8/U8)</f>
        <v>n/a</v>
      </c>
      <c r="X8" s="110"/>
      <c r="Y8" s="110"/>
      <c r="Z8" s="110"/>
      <c r="AA8" s="111" t="str">
        <f>IF(X8="","n/a",X8/Y8)</f>
        <v>n/a</v>
      </c>
      <c r="AB8" s="108"/>
      <c r="AC8" s="108"/>
      <c r="AD8" s="108"/>
      <c r="AE8" s="109" t="str">
        <f>IF(AB8="","n/a",AB8/AC8)</f>
        <v>n/a</v>
      </c>
      <c r="AF8" s="110"/>
      <c r="AG8" s="110"/>
      <c r="AH8" s="110"/>
      <c r="AI8" s="111" t="str">
        <f>IF(AF8="","n/a",AF8/AG8)</f>
        <v>n/a</v>
      </c>
      <c r="AJ8" s="108"/>
      <c r="AK8" s="108"/>
      <c r="AL8" s="108"/>
      <c r="AM8" s="109" t="str">
        <f>IF(AJ8="","n/a",AJ8/AK8)</f>
        <v>n/a</v>
      </c>
      <c r="AN8" s="110"/>
      <c r="AO8" s="110"/>
      <c r="AP8" s="110"/>
      <c r="AQ8" s="111" t="str">
        <f>IF(AN8="","n/a",AN8/AO8)</f>
        <v>n/a</v>
      </c>
      <c r="AR8" s="108"/>
      <c r="AS8" s="108"/>
      <c r="AT8" s="108"/>
      <c r="AU8" s="109" t="str">
        <f>IF(AR8="","n/a",AR8/AS8)</f>
        <v>n/a</v>
      </c>
      <c r="AV8" s="110"/>
      <c r="AW8" s="110"/>
      <c r="AX8" s="110"/>
      <c r="AY8" s="111" t="str">
        <f>IF(AV8="","n/a",AV8/AW8)</f>
        <v>n/a</v>
      </c>
      <c r="AZ8" s="108"/>
      <c r="BA8" s="108"/>
      <c r="BB8" s="108"/>
      <c r="BC8" s="109" t="str">
        <f>IF(AZ8="","n/a",AZ8/BA8)</f>
        <v>n/a</v>
      </c>
      <c r="BD8" s="110"/>
      <c r="BE8" s="110"/>
      <c r="BF8" s="110"/>
      <c r="BG8" s="111" t="str">
        <f>IF(BD8="","n/a",BD8/BE8)</f>
        <v>n/a</v>
      </c>
      <c r="BH8" s="108"/>
      <c r="BI8" s="108"/>
      <c r="BJ8" s="108"/>
      <c r="BK8" s="109" t="str">
        <f>IF(BH8="","n/a",BH8/BI8)</f>
        <v>n/a</v>
      </c>
      <c r="BL8" s="110"/>
      <c r="BM8" s="110"/>
      <c r="BN8" s="110"/>
      <c r="BO8" s="111" t="str">
        <f>IF(BL8="","n/a",BL8/BM8)</f>
        <v>n/a</v>
      </c>
      <c r="BP8" s="108"/>
      <c r="BQ8" s="108"/>
      <c r="BR8" s="108"/>
      <c r="BS8" s="109" t="str">
        <f>IF(BP8="","n/a",BP8/BQ8)</f>
        <v>n/a</v>
      </c>
      <c r="BT8" s="110"/>
      <c r="BU8" s="110"/>
      <c r="BV8" s="110"/>
      <c r="BW8" s="111" t="str">
        <f>IF(BT8="","n/a",BT8/BU8)</f>
        <v>n/a</v>
      </c>
      <c r="BX8" s="108"/>
      <c r="BY8" s="108"/>
      <c r="BZ8" s="108"/>
      <c r="CA8" s="109" t="str">
        <f>IF(BX8="","n/a",BX8/BY8)</f>
        <v>n/a</v>
      </c>
      <c r="CB8" s="110"/>
      <c r="CC8" s="110"/>
      <c r="CD8" s="110"/>
      <c r="CE8" s="111" t="str">
        <f>IF(CB8="","n/a",CB8/CC8)</f>
        <v>n/a</v>
      </c>
      <c r="CF8" s="108"/>
      <c r="CG8" s="108"/>
      <c r="CH8" s="108"/>
      <c r="CI8" s="109" t="str">
        <f>IF(CF8="","n/a",CF8/CG8)</f>
        <v>n/a</v>
      </c>
      <c r="CJ8" s="110"/>
      <c r="CK8" s="110"/>
      <c r="CL8" s="110"/>
      <c r="CM8" s="111" t="str">
        <f>IF(CJ8="","n/a",CJ8/CK8)</f>
        <v>n/a</v>
      </c>
      <c r="CN8" s="108"/>
      <c r="CO8" s="108"/>
      <c r="CP8" s="108"/>
      <c r="CQ8" s="109" t="str">
        <f>IF(CN8="","n/a",CN8/CO8)</f>
        <v>n/a</v>
      </c>
      <c r="CR8" s="110"/>
      <c r="CS8" s="110"/>
      <c r="CT8" s="110"/>
      <c r="CU8" s="111" t="str">
        <f>IF(CR8="","n/a",CR8/CS8)</f>
        <v>n/a</v>
      </c>
      <c r="CV8" s="108"/>
      <c r="CW8" s="108"/>
      <c r="CX8" s="108"/>
      <c r="CY8" s="109" t="str">
        <f>IF(CV8="","n/a",CV8/CW8)</f>
        <v>n/a</v>
      </c>
      <c r="CZ8" s="110"/>
      <c r="DA8" s="110"/>
      <c r="DB8" s="110"/>
      <c r="DC8" s="111" t="str">
        <f>IF(CZ8="","n/a",CZ8/DA8)</f>
        <v>n/a</v>
      </c>
      <c r="DD8" s="108"/>
      <c r="DE8" s="108"/>
      <c r="DF8" s="108"/>
      <c r="DG8" s="109" t="str">
        <f>IF(DD8="","n/a",DD8/DE8)</f>
        <v>n/a</v>
      </c>
      <c r="DH8" s="110"/>
      <c r="DI8" s="110"/>
      <c r="DJ8" s="110"/>
      <c r="DK8" s="111" t="str">
        <f>IF(DH8="","n/a",DH8/DI8)</f>
        <v>n/a</v>
      </c>
      <c r="DL8" s="108"/>
      <c r="DM8" s="108"/>
      <c r="DN8" s="108"/>
      <c r="DO8" s="109" t="str">
        <f>IF(DL8="","n/a",DL8/DM8)</f>
        <v>n/a</v>
      </c>
      <c r="DP8" s="110"/>
      <c r="DQ8" s="110"/>
      <c r="DR8" s="110"/>
      <c r="DS8" s="111" t="str">
        <f>IF(DP8="","n/a",DP8/DQ8)</f>
        <v>n/a</v>
      </c>
      <c r="DT8" s="89" t="str">
        <f>IF(F8="","n/a",AVERAGE(F8,J8,N8,R8,V8,Z8,AD8,AH8,AL8,AP8,AT8,AX8,BB8,BF8,BJ8,BN8,BR8,BV8,BZ8,CD8,CH8,CL8,CP8,CT8,CX8,DB8,DF8,DJ8,DN8,DR8))</f>
        <v>n/a</v>
      </c>
      <c r="DU8" s="89" t="str">
        <f>IF(F8="","n/a",STDEV(F8,J8,N8,R8,V8,Z8,AD8,AH8,AL8,AP8,AT8,AX8,BB8,BF8,BJ8,BN8,BR8,BV8,BZ8,CD8,CH8,CL8,CP8,CT8,CX8,DB8,DF8,DJ8,DN8,DR8))</f>
        <v>n/a</v>
      </c>
    </row>
    <row r="9" spans="1:125" ht="31" customHeight="1" x14ac:dyDescent="0.35">
      <c r="A9" s="89"/>
      <c r="B9" s="89"/>
      <c r="C9" s="89"/>
      <c r="D9" s="108"/>
      <c r="E9" s="108"/>
      <c r="F9" s="108"/>
      <c r="G9" s="109" t="str">
        <f t="shared" ref="G9:G32" si="0">IF(D9="","n/a",D9/E9)</f>
        <v>n/a</v>
      </c>
      <c r="H9" s="110"/>
      <c r="I9" s="110"/>
      <c r="J9" s="110"/>
      <c r="K9" s="111" t="str">
        <f t="shared" ref="K9:K32" si="1">IF(H9="","n/a",H9/I9)</f>
        <v>n/a</v>
      </c>
      <c r="L9" s="108"/>
      <c r="M9" s="108"/>
      <c r="N9" s="108"/>
      <c r="O9" s="109" t="str">
        <f t="shared" ref="O9:O32" si="2">IF(L9="","n/a",L9/M9)</f>
        <v>n/a</v>
      </c>
      <c r="P9" s="110"/>
      <c r="Q9" s="110"/>
      <c r="R9" s="110"/>
      <c r="S9" s="111" t="str">
        <f t="shared" ref="S9:S32" si="3">IF(P9="","n/a",P9/Q9)</f>
        <v>n/a</v>
      </c>
      <c r="T9" s="108"/>
      <c r="U9" s="108"/>
      <c r="V9" s="108"/>
      <c r="W9" s="109" t="str">
        <f t="shared" ref="W9:W32" si="4">IF(T9="","n/a",T9/U9)</f>
        <v>n/a</v>
      </c>
      <c r="X9" s="110"/>
      <c r="Y9" s="110"/>
      <c r="Z9" s="110"/>
      <c r="AA9" s="111" t="str">
        <f t="shared" ref="AA9:AA32" si="5">IF(X9="","n/a",X9/Y9)</f>
        <v>n/a</v>
      </c>
      <c r="AB9" s="108"/>
      <c r="AC9" s="108"/>
      <c r="AD9" s="108"/>
      <c r="AE9" s="109" t="str">
        <f t="shared" ref="AE9:AE32" si="6">IF(AB9="","n/a",AB9/AC9)</f>
        <v>n/a</v>
      </c>
      <c r="AF9" s="110"/>
      <c r="AG9" s="110"/>
      <c r="AH9" s="110"/>
      <c r="AI9" s="111" t="str">
        <f t="shared" ref="AI9:AI32" si="7">IF(AF9="","n/a",AF9/AG9)</f>
        <v>n/a</v>
      </c>
      <c r="AJ9" s="108"/>
      <c r="AK9" s="108"/>
      <c r="AL9" s="108"/>
      <c r="AM9" s="109" t="str">
        <f t="shared" ref="AM9:AM32" si="8">IF(AJ9="","n/a",AJ9/AK9)</f>
        <v>n/a</v>
      </c>
      <c r="AN9" s="110"/>
      <c r="AO9" s="110"/>
      <c r="AP9" s="110"/>
      <c r="AQ9" s="111" t="str">
        <f t="shared" ref="AQ9:AQ32" si="9">IF(AN9="","n/a",AN9/AO9)</f>
        <v>n/a</v>
      </c>
      <c r="AR9" s="108"/>
      <c r="AS9" s="108"/>
      <c r="AT9" s="108"/>
      <c r="AU9" s="109" t="str">
        <f t="shared" ref="AU9:AU32" si="10">IF(AR9="","n/a",AR9/AS9)</f>
        <v>n/a</v>
      </c>
      <c r="AV9" s="110"/>
      <c r="AW9" s="110"/>
      <c r="AX9" s="110"/>
      <c r="AY9" s="111" t="str">
        <f t="shared" ref="AY9:AY32" si="11">IF(AV9="","n/a",AV9/AW9)</f>
        <v>n/a</v>
      </c>
      <c r="AZ9" s="108"/>
      <c r="BA9" s="108"/>
      <c r="BB9" s="108"/>
      <c r="BC9" s="109" t="str">
        <f t="shared" ref="BC9:BC32" si="12">IF(AZ9="","n/a",AZ9/BA9)</f>
        <v>n/a</v>
      </c>
      <c r="BD9" s="110"/>
      <c r="BE9" s="110"/>
      <c r="BF9" s="110"/>
      <c r="BG9" s="111" t="str">
        <f t="shared" ref="BG9:BG32" si="13">IF(BD9="","n/a",BD9/BE9)</f>
        <v>n/a</v>
      </c>
      <c r="BH9" s="108"/>
      <c r="BI9" s="108"/>
      <c r="BJ9" s="108"/>
      <c r="BK9" s="109" t="str">
        <f t="shared" ref="BK9:BK32" si="14">IF(BH9="","n/a",BH9/BI9)</f>
        <v>n/a</v>
      </c>
      <c r="BL9" s="110"/>
      <c r="BM9" s="110"/>
      <c r="BN9" s="110"/>
      <c r="BO9" s="111" t="str">
        <f t="shared" ref="BO9:BO32" si="15">IF(BL9="","n/a",BL9/BM9)</f>
        <v>n/a</v>
      </c>
      <c r="BP9" s="108"/>
      <c r="BQ9" s="108"/>
      <c r="BR9" s="108"/>
      <c r="BS9" s="109" t="str">
        <f t="shared" ref="BS9:BS32" si="16">IF(BP9="","n/a",BP9/BQ9)</f>
        <v>n/a</v>
      </c>
      <c r="BT9" s="110"/>
      <c r="BU9" s="110"/>
      <c r="BV9" s="110"/>
      <c r="BW9" s="111" t="str">
        <f t="shared" ref="BW9:BW32" si="17">IF(BT9="","n/a",BT9/BU9)</f>
        <v>n/a</v>
      </c>
      <c r="BX9" s="108"/>
      <c r="BY9" s="108"/>
      <c r="BZ9" s="108"/>
      <c r="CA9" s="109" t="str">
        <f t="shared" ref="CA9:CA32" si="18">IF(BX9="","n/a",BX9/BY9)</f>
        <v>n/a</v>
      </c>
      <c r="CB9" s="110"/>
      <c r="CC9" s="110"/>
      <c r="CD9" s="110"/>
      <c r="CE9" s="111" t="str">
        <f t="shared" ref="CE9:CE32" si="19">IF(CB9="","n/a",CB9/CC9)</f>
        <v>n/a</v>
      </c>
      <c r="CF9" s="108"/>
      <c r="CG9" s="108"/>
      <c r="CH9" s="108"/>
      <c r="CI9" s="109" t="str">
        <f t="shared" ref="CI9:CI32" si="20">IF(CF9="","n/a",CF9/CG9)</f>
        <v>n/a</v>
      </c>
      <c r="CJ9" s="110"/>
      <c r="CK9" s="110"/>
      <c r="CL9" s="110"/>
      <c r="CM9" s="111" t="str">
        <f t="shared" ref="CM9:CM32" si="21">IF(CJ9="","n/a",CJ9/CK9)</f>
        <v>n/a</v>
      </c>
      <c r="CN9" s="108"/>
      <c r="CO9" s="108"/>
      <c r="CP9" s="108"/>
      <c r="CQ9" s="109" t="str">
        <f t="shared" ref="CQ9:CQ32" si="22">IF(CN9="","n/a",CN9/CO9)</f>
        <v>n/a</v>
      </c>
      <c r="CR9" s="110"/>
      <c r="CS9" s="110"/>
      <c r="CT9" s="110"/>
      <c r="CU9" s="111" t="str">
        <f t="shared" ref="CU9:CU32" si="23">IF(CR9="","n/a",CR9/CS9)</f>
        <v>n/a</v>
      </c>
      <c r="CV9" s="108"/>
      <c r="CW9" s="108"/>
      <c r="CX9" s="108"/>
      <c r="CY9" s="109" t="str">
        <f t="shared" ref="CY9:CY32" si="24">IF(CV9="","n/a",CV9/CW9)</f>
        <v>n/a</v>
      </c>
      <c r="CZ9" s="110"/>
      <c r="DA9" s="110"/>
      <c r="DB9" s="110"/>
      <c r="DC9" s="111" t="str">
        <f t="shared" ref="DC9:DC32" si="25">IF(CZ9="","n/a",CZ9/DA9)</f>
        <v>n/a</v>
      </c>
      <c r="DD9" s="108"/>
      <c r="DE9" s="108"/>
      <c r="DF9" s="108"/>
      <c r="DG9" s="109" t="str">
        <f t="shared" ref="DG9:DG32" si="26">IF(DD9="","n/a",DD9/DE9)</f>
        <v>n/a</v>
      </c>
      <c r="DH9" s="110"/>
      <c r="DI9" s="110"/>
      <c r="DJ9" s="110"/>
      <c r="DK9" s="111" t="str">
        <f t="shared" ref="DK9:DK32" si="27">IF(DH9="","n/a",DH9/DI9)</f>
        <v>n/a</v>
      </c>
      <c r="DL9" s="108"/>
      <c r="DM9" s="108"/>
      <c r="DN9" s="108"/>
      <c r="DO9" s="109" t="str">
        <f t="shared" ref="DO9:DO32" si="28">IF(DL9="","n/a",DL9/DM9)</f>
        <v>n/a</v>
      </c>
      <c r="DP9" s="110"/>
      <c r="DQ9" s="110"/>
      <c r="DR9" s="110"/>
      <c r="DS9" s="111" t="str">
        <f t="shared" ref="DS9:DS32" si="29">IF(DP9="","n/a",DP9/DQ9)</f>
        <v>n/a</v>
      </c>
      <c r="DT9" s="89" t="str">
        <f t="shared" ref="DT9:DT32" si="30">IF(F9="","n/a",AVERAGE(F9,J9,N9,R9,V9,Z9,AD9,AH9,AL9,AP9,AT9,AX9,BB9,BF9,BJ9,BN9,BR9,BV9,BZ9,CD9,CH9,CL9,CP9,CT9,CX9,DB9,DF9,DJ9,DN9,DR9))</f>
        <v>n/a</v>
      </c>
      <c r="DU9" s="89" t="str">
        <f t="shared" ref="DU9:DU32" si="31">IF(F9="","n/a",STDEV(F9,J9,N9,R9,V9,Z9,AD9,AH9,AL9,AP9,AT9,AX9,BB9,BF9,BJ9,BN9,BR9,BV9,BZ9,CD9,CH9,CL9,CP9,CT9,CX9,DB9,DF9,DJ9,DN9,DR9))</f>
        <v>n/a</v>
      </c>
    </row>
    <row r="10" spans="1:125" ht="31" customHeight="1" x14ac:dyDescent="0.35">
      <c r="A10" s="89"/>
      <c r="B10" s="89"/>
      <c r="C10" s="89"/>
      <c r="D10" s="108"/>
      <c r="E10" s="108"/>
      <c r="F10" s="108"/>
      <c r="G10" s="109" t="str">
        <f t="shared" si="0"/>
        <v>n/a</v>
      </c>
      <c r="H10" s="110"/>
      <c r="I10" s="110"/>
      <c r="J10" s="110"/>
      <c r="K10" s="111" t="str">
        <f t="shared" si="1"/>
        <v>n/a</v>
      </c>
      <c r="L10" s="108"/>
      <c r="M10" s="108"/>
      <c r="N10" s="108"/>
      <c r="O10" s="109" t="str">
        <f t="shared" si="2"/>
        <v>n/a</v>
      </c>
      <c r="P10" s="110"/>
      <c r="Q10" s="110"/>
      <c r="R10" s="110"/>
      <c r="S10" s="111" t="str">
        <f t="shared" si="3"/>
        <v>n/a</v>
      </c>
      <c r="T10" s="108"/>
      <c r="U10" s="108"/>
      <c r="V10" s="108"/>
      <c r="W10" s="109" t="str">
        <f t="shared" si="4"/>
        <v>n/a</v>
      </c>
      <c r="X10" s="110"/>
      <c r="Y10" s="110"/>
      <c r="Z10" s="110"/>
      <c r="AA10" s="111" t="str">
        <f t="shared" si="5"/>
        <v>n/a</v>
      </c>
      <c r="AB10" s="108"/>
      <c r="AC10" s="108"/>
      <c r="AD10" s="108"/>
      <c r="AE10" s="109" t="str">
        <f t="shared" si="6"/>
        <v>n/a</v>
      </c>
      <c r="AF10" s="110"/>
      <c r="AG10" s="110"/>
      <c r="AH10" s="110"/>
      <c r="AI10" s="111" t="str">
        <f t="shared" si="7"/>
        <v>n/a</v>
      </c>
      <c r="AJ10" s="108"/>
      <c r="AK10" s="108"/>
      <c r="AL10" s="108"/>
      <c r="AM10" s="109" t="str">
        <f t="shared" si="8"/>
        <v>n/a</v>
      </c>
      <c r="AN10" s="110"/>
      <c r="AO10" s="110"/>
      <c r="AP10" s="110"/>
      <c r="AQ10" s="111" t="str">
        <f t="shared" si="9"/>
        <v>n/a</v>
      </c>
      <c r="AR10" s="108"/>
      <c r="AS10" s="108"/>
      <c r="AT10" s="108"/>
      <c r="AU10" s="109" t="str">
        <f t="shared" si="10"/>
        <v>n/a</v>
      </c>
      <c r="AV10" s="110"/>
      <c r="AW10" s="110"/>
      <c r="AX10" s="110"/>
      <c r="AY10" s="111" t="str">
        <f t="shared" si="11"/>
        <v>n/a</v>
      </c>
      <c r="AZ10" s="108"/>
      <c r="BA10" s="108"/>
      <c r="BB10" s="108"/>
      <c r="BC10" s="109" t="str">
        <f t="shared" si="12"/>
        <v>n/a</v>
      </c>
      <c r="BD10" s="110"/>
      <c r="BE10" s="110"/>
      <c r="BF10" s="110"/>
      <c r="BG10" s="111" t="str">
        <f t="shared" si="13"/>
        <v>n/a</v>
      </c>
      <c r="BH10" s="108"/>
      <c r="BI10" s="108"/>
      <c r="BJ10" s="108"/>
      <c r="BK10" s="109" t="str">
        <f t="shared" si="14"/>
        <v>n/a</v>
      </c>
      <c r="BL10" s="110"/>
      <c r="BM10" s="110"/>
      <c r="BN10" s="110"/>
      <c r="BO10" s="111" t="str">
        <f t="shared" si="15"/>
        <v>n/a</v>
      </c>
      <c r="BP10" s="108"/>
      <c r="BQ10" s="108"/>
      <c r="BR10" s="108"/>
      <c r="BS10" s="109" t="str">
        <f t="shared" si="16"/>
        <v>n/a</v>
      </c>
      <c r="BT10" s="110"/>
      <c r="BU10" s="110"/>
      <c r="BV10" s="110"/>
      <c r="BW10" s="111" t="str">
        <f t="shared" si="17"/>
        <v>n/a</v>
      </c>
      <c r="BX10" s="108"/>
      <c r="BY10" s="108"/>
      <c r="BZ10" s="108"/>
      <c r="CA10" s="109" t="str">
        <f t="shared" si="18"/>
        <v>n/a</v>
      </c>
      <c r="CB10" s="110"/>
      <c r="CC10" s="110"/>
      <c r="CD10" s="110"/>
      <c r="CE10" s="111" t="str">
        <f t="shared" si="19"/>
        <v>n/a</v>
      </c>
      <c r="CF10" s="108"/>
      <c r="CG10" s="108"/>
      <c r="CH10" s="108"/>
      <c r="CI10" s="109" t="str">
        <f t="shared" si="20"/>
        <v>n/a</v>
      </c>
      <c r="CJ10" s="110"/>
      <c r="CK10" s="110"/>
      <c r="CL10" s="110"/>
      <c r="CM10" s="111" t="str">
        <f t="shared" si="21"/>
        <v>n/a</v>
      </c>
      <c r="CN10" s="108"/>
      <c r="CO10" s="108"/>
      <c r="CP10" s="108"/>
      <c r="CQ10" s="109" t="str">
        <f t="shared" si="22"/>
        <v>n/a</v>
      </c>
      <c r="CR10" s="110"/>
      <c r="CS10" s="110"/>
      <c r="CT10" s="110"/>
      <c r="CU10" s="111" t="str">
        <f t="shared" si="23"/>
        <v>n/a</v>
      </c>
      <c r="CV10" s="108"/>
      <c r="CW10" s="108"/>
      <c r="CX10" s="108"/>
      <c r="CY10" s="109" t="str">
        <f t="shared" si="24"/>
        <v>n/a</v>
      </c>
      <c r="CZ10" s="110"/>
      <c r="DA10" s="110"/>
      <c r="DB10" s="110"/>
      <c r="DC10" s="111" t="str">
        <f t="shared" si="25"/>
        <v>n/a</v>
      </c>
      <c r="DD10" s="108"/>
      <c r="DE10" s="108"/>
      <c r="DF10" s="108"/>
      <c r="DG10" s="109" t="str">
        <f t="shared" si="26"/>
        <v>n/a</v>
      </c>
      <c r="DH10" s="110"/>
      <c r="DI10" s="110"/>
      <c r="DJ10" s="110"/>
      <c r="DK10" s="111" t="str">
        <f t="shared" si="27"/>
        <v>n/a</v>
      </c>
      <c r="DL10" s="108"/>
      <c r="DM10" s="108"/>
      <c r="DN10" s="108"/>
      <c r="DO10" s="109" t="str">
        <f t="shared" si="28"/>
        <v>n/a</v>
      </c>
      <c r="DP10" s="110"/>
      <c r="DQ10" s="110"/>
      <c r="DR10" s="110"/>
      <c r="DS10" s="111" t="str">
        <f t="shared" si="29"/>
        <v>n/a</v>
      </c>
      <c r="DT10" s="89" t="str">
        <f t="shared" si="30"/>
        <v>n/a</v>
      </c>
      <c r="DU10" s="89" t="str">
        <f t="shared" si="31"/>
        <v>n/a</v>
      </c>
    </row>
    <row r="11" spans="1:125" ht="31" customHeight="1" x14ac:dyDescent="0.35">
      <c r="A11" s="89"/>
      <c r="B11" s="89"/>
      <c r="C11" s="89"/>
      <c r="D11" s="108"/>
      <c r="E11" s="108"/>
      <c r="F11" s="108"/>
      <c r="G11" s="109" t="str">
        <f t="shared" si="0"/>
        <v>n/a</v>
      </c>
      <c r="H11" s="110"/>
      <c r="I11" s="110"/>
      <c r="J11" s="110"/>
      <c r="K11" s="111" t="str">
        <f t="shared" si="1"/>
        <v>n/a</v>
      </c>
      <c r="L11" s="108"/>
      <c r="M11" s="108"/>
      <c r="N11" s="108"/>
      <c r="O11" s="109" t="str">
        <f t="shared" si="2"/>
        <v>n/a</v>
      </c>
      <c r="P11" s="110"/>
      <c r="Q11" s="110"/>
      <c r="R11" s="110"/>
      <c r="S11" s="111" t="str">
        <f t="shared" si="3"/>
        <v>n/a</v>
      </c>
      <c r="T11" s="108"/>
      <c r="U11" s="108"/>
      <c r="V11" s="108"/>
      <c r="W11" s="109" t="str">
        <f t="shared" si="4"/>
        <v>n/a</v>
      </c>
      <c r="X11" s="110"/>
      <c r="Y11" s="110"/>
      <c r="Z11" s="110"/>
      <c r="AA11" s="111" t="str">
        <f t="shared" si="5"/>
        <v>n/a</v>
      </c>
      <c r="AB11" s="108"/>
      <c r="AC11" s="108"/>
      <c r="AD11" s="108"/>
      <c r="AE11" s="109" t="str">
        <f t="shared" si="6"/>
        <v>n/a</v>
      </c>
      <c r="AF11" s="110"/>
      <c r="AG11" s="110"/>
      <c r="AH11" s="110"/>
      <c r="AI11" s="111" t="str">
        <f t="shared" si="7"/>
        <v>n/a</v>
      </c>
      <c r="AJ11" s="108"/>
      <c r="AK11" s="108"/>
      <c r="AL11" s="108"/>
      <c r="AM11" s="109" t="str">
        <f t="shared" si="8"/>
        <v>n/a</v>
      </c>
      <c r="AN11" s="110"/>
      <c r="AO11" s="110"/>
      <c r="AP11" s="110"/>
      <c r="AQ11" s="111" t="str">
        <f t="shared" si="9"/>
        <v>n/a</v>
      </c>
      <c r="AR11" s="108"/>
      <c r="AS11" s="108"/>
      <c r="AT11" s="108"/>
      <c r="AU11" s="109" t="str">
        <f t="shared" si="10"/>
        <v>n/a</v>
      </c>
      <c r="AV11" s="110"/>
      <c r="AW11" s="110"/>
      <c r="AX11" s="110"/>
      <c r="AY11" s="111" t="str">
        <f t="shared" si="11"/>
        <v>n/a</v>
      </c>
      <c r="AZ11" s="108"/>
      <c r="BA11" s="108"/>
      <c r="BB11" s="108"/>
      <c r="BC11" s="109" t="str">
        <f t="shared" si="12"/>
        <v>n/a</v>
      </c>
      <c r="BD11" s="110"/>
      <c r="BE11" s="110"/>
      <c r="BF11" s="110"/>
      <c r="BG11" s="111" t="str">
        <f t="shared" si="13"/>
        <v>n/a</v>
      </c>
      <c r="BH11" s="108"/>
      <c r="BI11" s="108"/>
      <c r="BJ11" s="108"/>
      <c r="BK11" s="109" t="str">
        <f t="shared" si="14"/>
        <v>n/a</v>
      </c>
      <c r="BL11" s="110"/>
      <c r="BM11" s="110"/>
      <c r="BN11" s="110"/>
      <c r="BO11" s="111" t="str">
        <f t="shared" si="15"/>
        <v>n/a</v>
      </c>
      <c r="BP11" s="108"/>
      <c r="BQ11" s="108"/>
      <c r="BR11" s="108"/>
      <c r="BS11" s="109" t="str">
        <f t="shared" si="16"/>
        <v>n/a</v>
      </c>
      <c r="BT11" s="110"/>
      <c r="BU11" s="110"/>
      <c r="BV11" s="110"/>
      <c r="BW11" s="111" t="str">
        <f t="shared" si="17"/>
        <v>n/a</v>
      </c>
      <c r="BX11" s="108"/>
      <c r="BY11" s="108"/>
      <c r="BZ11" s="108"/>
      <c r="CA11" s="109" t="str">
        <f t="shared" si="18"/>
        <v>n/a</v>
      </c>
      <c r="CB11" s="110"/>
      <c r="CC11" s="110"/>
      <c r="CD11" s="110"/>
      <c r="CE11" s="111" t="str">
        <f t="shared" si="19"/>
        <v>n/a</v>
      </c>
      <c r="CF11" s="108"/>
      <c r="CG11" s="108"/>
      <c r="CH11" s="108"/>
      <c r="CI11" s="109" t="str">
        <f t="shared" si="20"/>
        <v>n/a</v>
      </c>
      <c r="CJ11" s="110"/>
      <c r="CK11" s="110"/>
      <c r="CL11" s="110"/>
      <c r="CM11" s="111" t="str">
        <f t="shared" si="21"/>
        <v>n/a</v>
      </c>
      <c r="CN11" s="108"/>
      <c r="CO11" s="108"/>
      <c r="CP11" s="108"/>
      <c r="CQ11" s="109" t="str">
        <f t="shared" si="22"/>
        <v>n/a</v>
      </c>
      <c r="CR11" s="110"/>
      <c r="CS11" s="110"/>
      <c r="CT11" s="110"/>
      <c r="CU11" s="111" t="str">
        <f t="shared" si="23"/>
        <v>n/a</v>
      </c>
      <c r="CV11" s="108"/>
      <c r="CW11" s="108"/>
      <c r="CX11" s="108"/>
      <c r="CY11" s="109" t="str">
        <f t="shared" si="24"/>
        <v>n/a</v>
      </c>
      <c r="CZ11" s="110"/>
      <c r="DA11" s="110"/>
      <c r="DB11" s="110"/>
      <c r="DC11" s="111" t="str">
        <f t="shared" si="25"/>
        <v>n/a</v>
      </c>
      <c r="DD11" s="108"/>
      <c r="DE11" s="108"/>
      <c r="DF11" s="108"/>
      <c r="DG11" s="109" t="str">
        <f t="shared" si="26"/>
        <v>n/a</v>
      </c>
      <c r="DH11" s="110"/>
      <c r="DI11" s="110"/>
      <c r="DJ11" s="110"/>
      <c r="DK11" s="111" t="str">
        <f t="shared" si="27"/>
        <v>n/a</v>
      </c>
      <c r="DL11" s="108"/>
      <c r="DM11" s="108"/>
      <c r="DN11" s="108"/>
      <c r="DO11" s="109" t="str">
        <f t="shared" si="28"/>
        <v>n/a</v>
      </c>
      <c r="DP11" s="110"/>
      <c r="DQ11" s="110"/>
      <c r="DR11" s="110"/>
      <c r="DS11" s="111" t="str">
        <f t="shared" si="29"/>
        <v>n/a</v>
      </c>
      <c r="DT11" s="89" t="str">
        <f t="shared" si="30"/>
        <v>n/a</v>
      </c>
      <c r="DU11" s="89" t="str">
        <f t="shared" si="31"/>
        <v>n/a</v>
      </c>
    </row>
    <row r="12" spans="1:125" ht="31" customHeight="1" x14ac:dyDescent="0.35">
      <c r="A12" s="89"/>
      <c r="B12" s="89"/>
      <c r="C12" s="89"/>
      <c r="D12" s="108"/>
      <c r="E12" s="108"/>
      <c r="F12" s="108"/>
      <c r="G12" s="109" t="str">
        <f t="shared" si="0"/>
        <v>n/a</v>
      </c>
      <c r="H12" s="110"/>
      <c r="I12" s="110"/>
      <c r="J12" s="110"/>
      <c r="K12" s="111" t="str">
        <f t="shared" si="1"/>
        <v>n/a</v>
      </c>
      <c r="L12" s="108"/>
      <c r="M12" s="108"/>
      <c r="N12" s="108"/>
      <c r="O12" s="109" t="str">
        <f t="shared" si="2"/>
        <v>n/a</v>
      </c>
      <c r="P12" s="110"/>
      <c r="Q12" s="110"/>
      <c r="R12" s="110"/>
      <c r="S12" s="111" t="str">
        <f t="shared" si="3"/>
        <v>n/a</v>
      </c>
      <c r="T12" s="108"/>
      <c r="U12" s="108"/>
      <c r="V12" s="108"/>
      <c r="W12" s="109" t="str">
        <f t="shared" si="4"/>
        <v>n/a</v>
      </c>
      <c r="X12" s="110"/>
      <c r="Y12" s="110"/>
      <c r="Z12" s="110"/>
      <c r="AA12" s="111" t="str">
        <f t="shared" si="5"/>
        <v>n/a</v>
      </c>
      <c r="AB12" s="108"/>
      <c r="AC12" s="108"/>
      <c r="AD12" s="108"/>
      <c r="AE12" s="109" t="str">
        <f t="shared" si="6"/>
        <v>n/a</v>
      </c>
      <c r="AF12" s="110"/>
      <c r="AG12" s="110"/>
      <c r="AH12" s="110"/>
      <c r="AI12" s="111" t="str">
        <f t="shared" si="7"/>
        <v>n/a</v>
      </c>
      <c r="AJ12" s="108"/>
      <c r="AK12" s="108"/>
      <c r="AL12" s="108"/>
      <c r="AM12" s="109" t="str">
        <f t="shared" si="8"/>
        <v>n/a</v>
      </c>
      <c r="AN12" s="110"/>
      <c r="AO12" s="110"/>
      <c r="AP12" s="110"/>
      <c r="AQ12" s="111" t="str">
        <f t="shared" si="9"/>
        <v>n/a</v>
      </c>
      <c r="AR12" s="108"/>
      <c r="AS12" s="108"/>
      <c r="AT12" s="108"/>
      <c r="AU12" s="109" t="str">
        <f t="shared" si="10"/>
        <v>n/a</v>
      </c>
      <c r="AV12" s="110"/>
      <c r="AW12" s="110"/>
      <c r="AX12" s="110"/>
      <c r="AY12" s="111" t="str">
        <f t="shared" si="11"/>
        <v>n/a</v>
      </c>
      <c r="AZ12" s="108"/>
      <c r="BA12" s="108"/>
      <c r="BB12" s="108"/>
      <c r="BC12" s="109" t="str">
        <f t="shared" si="12"/>
        <v>n/a</v>
      </c>
      <c r="BD12" s="110"/>
      <c r="BE12" s="110"/>
      <c r="BF12" s="110"/>
      <c r="BG12" s="111" t="str">
        <f t="shared" si="13"/>
        <v>n/a</v>
      </c>
      <c r="BH12" s="108"/>
      <c r="BI12" s="108"/>
      <c r="BJ12" s="108"/>
      <c r="BK12" s="109" t="str">
        <f t="shared" si="14"/>
        <v>n/a</v>
      </c>
      <c r="BL12" s="110"/>
      <c r="BM12" s="110"/>
      <c r="BN12" s="110"/>
      <c r="BO12" s="111" t="str">
        <f t="shared" si="15"/>
        <v>n/a</v>
      </c>
      <c r="BP12" s="108"/>
      <c r="BQ12" s="108"/>
      <c r="BR12" s="108"/>
      <c r="BS12" s="109" t="str">
        <f t="shared" si="16"/>
        <v>n/a</v>
      </c>
      <c r="BT12" s="110"/>
      <c r="BU12" s="110"/>
      <c r="BV12" s="110"/>
      <c r="BW12" s="111" t="str">
        <f t="shared" si="17"/>
        <v>n/a</v>
      </c>
      <c r="BX12" s="108"/>
      <c r="BY12" s="108"/>
      <c r="BZ12" s="108"/>
      <c r="CA12" s="109" t="str">
        <f t="shared" si="18"/>
        <v>n/a</v>
      </c>
      <c r="CB12" s="110"/>
      <c r="CC12" s="110"/>
      <c r="CD12" s="110"/>
      <c r="CE12" s="111" t="str">
        <f t="shared" si="19"/>
        <v>n/a</v>
      </c>
      <c r="CF12" s="108"/>
      <c r="CG12" s="108"/>
      <c r="CH12" s="108"/>
      <c r="CI12" s="109" t="str">
        <f t="shared" si="20"/>
        <v>n/a</v>
      </c>
      <c r="CJ12" s="110"/>
      <c r="CK12" s="110"/>
      <c r="CL12" s="110"/>
      <c r="CM12" s="111" t="str">
        <f t="shared" si="21"/>
        <v>n/a</v>
      </c>
      <c r="CN12" s="108"/>
      <c r="CO12" s="108"/>
      <c r="CP12" s="108"/>
      <c r="CQ12" s="109" t="str">
        <f t="shared" si="22"/>
        <v>n/a</v>
      </c>
      <c r="CR12" s="110"/>
      <c r="CS12" s="110"/>
      <c r="CT12" s="110"/>
      <c r="CU12" s="111" t="str">
        <f t="shared" si="23"/>
        <v>n/a</v>
      </c>
      <c r="CV12" s="108"/>
      <c r="CW12" s="108"/>
      <c r="CX12" s="108"/>
      <c r="CY12" s="109" t="str">
        <f t="shared" si="24"/>
        <v>n/a</v>
      </c>
      <c r="CZ12" s="110"/>
      <c r="DA12" s="110"/>
      <c r="DB12" s="110"/>
      <c r="DC12" s="111" t="str">
        <f t="shared" si="25"/>
        <v>n/a</v>
      </c>
      <c r="DD12" s="108"/>
      <c r="DE12" s="108"/>
      <c r="DF12" s="108"/>
      <c r="DG12" s="109" t="str">
        <f t="shared" si="26"/>
        <v>n/a</v>
      </c>
      <c r="DH12" s="110"/>
      <c r="DI12" s="110"/>
      <c r="DJ12" s="110"/>
      <c r="DK12" s="111" t="str">
        <f t="shared" si="27"/>
        <v>n/a</v>
      </c>
      <c r="DL12" s="108"/>
      <c r="DM12" s="108"/>
      <c r="DN12" s="108"/>
      <c r="DO12" s="109" t="str">
        <f t="shared" si="28"/>
        <v>n/a</v>
      </c>
      <c r="DP12" s="110"/>
      <c r="DQ12" s="110"/>
      <c r="DR12" s="110"/>
      <c r="DS12" s="111" t="str">
        <f t="shared" si="29"/>
        <v>n/a</v>
      </c>
      <c r="DT12" s="89" t="str">
        <f t="shared" si="30"/>
        <v>n/a</v>
      </c>
      <c r="DU12" s="89" t="str">
        <f t="shared" si="31"/>
        <v>n/a</v>
      </c>
    </row>
    <row r="13" spans="1:125" ht="31" customHeight="1" x14ac:dyDescent="0.35">
      <c r="A13" s="89"/>
      <c r="B13" s="89"/>
      <c r="C13" s="89"/>
      <c r="D13" s="108"/>
      <c r="E13" s="108"/>
      <c r="F13" s="108"/>
      <c r="G13" s="109" t="str">
        <f t="shared" si="0"/>
        <v>n/a</v>
      </c>
      <c r="H13" s="110"/>
      <c r="I13" s="110"/>
      <c r="J13" s="110"/>
      <c r="K13" s="111" t="str">
        <f t="shared" si="1"/>
        <v>n/a</v>
      </c>
      <c r="L13" s="108"/>
      <c r="M13" s="108"/>
      <c r="N13" s="108"/>
      <c r="O13" s="109" t="str">
        <f t="shared" si="2"/>
        <v>n/a</v>
      </c>
      <c r="P13" s="110"/>
      <c r="Q13" s="110"/>
      <c r="R13" s="110"/>
      <c r="S13" s="111" t="str">
        <f t="shared" si="3"/>
        <v>n/a</v>
      </c>
      <c r="T13" s="108"/>
      <c r="U13" s="108"/>
      <c r="V13" s="108"/>
      <c r="W13" s="109" t="str">
        <f t="shared" si="4"/>
        <v>n/a</v>
      </c>
      <c r="X13" s="110"/>
      <c r="Y13" s="110"/>
      <c r="Z13" s="110"/>
      <c r="AA13" s="111" t="str">
        <f t="shared" si="5"/>
        <v>n/a</v>
      </c>
      <c r="AB13" s="108"/>
      <c r="AC13" s="108"/>
      <c r="AD13" s="108"/>
      <c r="AE13" s="109" t="str">
        <f t="shared" si="6"/>
        <v>n/a</v>
      </c>
      <c r="AF13" s="110"/>
      <c r="AG13" s="110"/>
      <c r="AH13" s="110"/>
      <c r="AI13" s="111" t="str">
        <f t="shared" si="7"/>
        <v>n/a</v>
      </c>
      <c r="AJ13" s="108"/>
      <c r="AK13" s="108"/>
      <c r="AL13" s="108"/>
      <c r="AM13" s="109" t="str">
        <f t="shared" si="8"/>
        <v>n/a</v>
      </c>
      <c r="AN13" s="110"/>
      <c r="AO13" s="110"/>
      <c r="AP13" s="110"/>
      <c r="AQ13" s="111" t="str">
        <f t="shared" si="9"/>
        <v>n/a</v>
      </c>
      <c r="AR13" s="108"/>
      <c r="AS13" s="108"/>
      <c r="AT13" s="108"/>
      <c r="AU13" s="109" t="str">
        <f t="shared" si="10"/>
        <v>n/a</v>
      </c>
      <c r="AV13" s="110"/>
      <c r="AW13" s="110"/>
      <c r="AX13" s="110"/>
      <c r="AY13" s="111" t="str">
        <f t="shared" si="11"/>
        <v>n/a</v>
      </c>
      <c r="AZ13" s="108"/>
      <c r="BA13" s="108"/>
      <c r="BB13" s="108"/>
      <c r="BC13" s="109" t="str">
        <f t="shared" si="12"/>
        <v>n/a</v>
      </c>
      <c r="BD13" s="110"/>
      <c r="BE13" s="110"/>
      <c r="BF13" s="110"/>
      <c r="BG13" s="111" t="str">
        <f t="shared" si="13"/>
        <v>n/a</v>
      </c>
      <c r="BH13" s="108"/>
      <c r="BI13" s="108"/>
      <c r="BJ13" s="108"/>
      <c r="BK13" s="109" t="str">
        <f t="shared" si="14"/>
        <v>n/a</v>
      </c>
      <c r="BL13" s="110"/>
      <c r="BM13" s="110"/>
      <c r="BN13" s="110"/>
      <c r="BO13" s="111" t="str">
        <f t="shared" si="15"/>
        <v>n/a</v>
      </c>
      <c r="BP13" s="108"/>
      <c r="BQ13" s="108"/>
      <c r="BR13" s="108"/>
      <c r="BS13" s="109" t="str">
        <f t="shared" si="16"/>
        <v>n/a</v>
      </c>
      <c r="BT13" s="110"/>
      <c r="BU13" s="110"/>
      <c r="BV13" s="110"/>
      <c r="BW13" s="111" t="str">
        <f t="shared" si="17"/>
        <v>n/a</v>
      </c>
      <c r="BX13" s="108"/>
      <c r="BY13" s="108"/>
      <c r="BZ13" s="108"/>
      <c r="CA13" s="109" t="str">
        <f t="shared" si="18"/>
        <v>n/a</v>
      </c>
      <c r="CB13" s="110"/>
      <c r="CC13" s="110"/>
      <c r="CD13" s="110"/>
      <c r="CE13" s="111" t="str">
        <f t="shared" si="19"/>
        <v>n/a</v>
      </c>
      <c r="CF13" s="108"/>
      <c r="CG13" s="108"/>
      <c r="CH13" s="108"/>
      <c r="CI13" s="109" t="str">
        <f t="shared" si="20"/>
        <v>n/a</v>
      </c>
      <c r="CJ13" s="110"/>
      <c r="CK13" s="110"/>
      <c r="CL13" s="110"/>
      <c r="CM13" s="111" t="str">
        <f t="shared" si="21"/>
        <v>n/a</v>
      </c>
      <c r="CN13" s="108"/>
      <c r="CO13" s="108"/>
      <c r="CP13" s="108"/>
      <c r="CQ13" s="109" t="str">
        <f t="shared" si="22"/>
        <v>n/a</v>
      </c>
      <c r="CR13" s="110"/>
      <c r="CS13" s="110"/>
      <c r="CT13" s="110"/>
      <c r="CU13" s="111" t="str">
        <f t="shared" si="23"/>
        <v>n/a</v>
      </c>
      <c r="CV13" s="108"/>
      <c r="CW13" s="108"/>
      <c r="CX13" s="108"/>
      <c r="CY13" s="109" t="str">
        <f t="shared" si="24"/>
        <v>n/a</v>
      </c>
      <c r="CZ13" s="110"/>
      <c r="DA13" s="110"/>
      <c r="DB13" s="110"/>
      <c r="DC13" s="111" t="str">
        <f t="shared" si="25"/>
        <v>n/a</v>
      </c>
      <c r="DD13" s="108"/>
      <c r="DE13" s="108"/>
      <c r="DF13" s="108"/>
      <c r="DG13" s="109" t="str">
        <f t="shared" si="26"/>
        <v>n/a</v>
      </c>
      <c r="DH13" s="110"/>
      <c r="DI13" s="110"/>
      <c r="DJ13" s="110"/>
      <c r="DK13" s="111" t="str">
        <f t="shared" si="27"/>
        <v>n/a</v>
      </c>
      <c r="DL13" s="108"/>
      <c r="DM13" s="108"/>
      <c r="DN13" s="108"/>
      <c r="DO13" s="109" t="str">
        <f t="shared" si="28"/>
        <v>n/a</v>
      </c>
      <c r="DP13" s="110"/>
      <c r="DQ13" s="110"/>
      <c r="DR13" s="110"/>
      <c r="DS13" s="111" t="str">
        <f t="shared" si="29"/>
        <v>n/a</v>
      </c>
      <c r="DT13" s="89" t="str">
        <f t="shared" si="30"/>
        <v>n/a</v>
      </c>
      <c r="DU13" s="89" t="str">
        <f t="shared" si="31"/>
        <v>n/a</v>
      </c>
    </row>
    <row r="14" spans="1:125" ht="31" customHeight="1" x14ac:dyDescent="0.35">
      <c r="A14" s="89"/>
      <c r="B14" s="89"/>
      <c r="C14" s="89"/>
      <c r="D14" s="108"/>
      <c r="E14" s="108"/>
      <c r="F14" s="108"/>
      <c r="G14" s="109" t="str">
        <f t="shared" si="0"/>
        <v>n/a</v>
      </c>
      <c r="H14" s="110"/>
      <c r="I14" s="110"/>
      <c r="J14" s="110"/>
      <c r="K14" s="111" t="str">
        <f t="shared" si="1"/>
        <v>n/a</v>
      </c>
      <c r="L14" s="108"/>
      <c r="M14" s="108"/>
      <c r="N14" s="108"/>
      <c r="O14" s="109" t="str">
        <f t="shared" si="2"/>
        <v>n/a</v>
      </c>
      <c r="P14" s="110"/>
      <c r="Q14" s="110"/>
      <c r="R14" s="110"/>
      <c r="S14" s="111" t="str">
        <f t="shared" si="3"/>
        <v>n/a</v>
      </c>
      <c r="T14" s="108"/>
      <c r="U14" s="108"/>
      <c r="V14" s="108"/>
      <c r="W14" s="109" t="str">
        <f t="shared" si="4"/>
        <v>n/a</v>
      </c>
      <c r="X14" s="110"/>
      <c r="Y14" s="110"/>
      <c r="Z14" s="110"/>
      <c r="AA14" s="111" t="str">
        <f t="shared" si="5"/>
        <v>n/a</v>
      </c>
      <c r="AB14" s="108"/>
      <c r="AC14" s="108"/>
      <c r="AD14" s="108"/>
      <c r="AE14" s="109" t="str">
        <f t="shared" si="6"/>
        <v>n/a</v>
      </c>
      <c r="AF14" s="110"/>
      <c r="AG14" s="110"/>
      <c r="AH14" s="110"/>
      <c r="AI14" s="111" t="str">
        <f t="shared" si="7"/>
        <v>n/a</v>
      </c>
      <c r="AJ14" s="108"/>
      <c r="AK14" s="108"/>
      <c r="AL14" s="108"/>
      <c r="AM14" s="109" t="str">
        <f t="shared" si="8"/>
        <v>n/a</v>
      </c>
      <c r="AN14" s="110"/>
      <c r="AO14" s="110"/>
      <c r="AP14" s="110"/>
      <c r="AQ14" s="111" t="str">
        <f t="shared" si="9"/>
        <v>n/a</v>
      </c>
      <c r="AR14" s="108"/>
      <c r="AS14" s="108"/>
      <c r="AT14" s="108"/>
      <c r="AU14" s="109" t="str">
        <f t="shared" si="10"/>
        <v>n/a</v>
      </c>
      <c r="AV14" s="110"/>
      <c r="AW14" s="110"/>
      <c r="AX14" s="110"/>
      <c r="AY14" s="111" t="str">
        <f t="shared" si="11"/>
        <v>n/a</v>
      </c>
      <c r="AZ14" s="108"/>
      <c r="BA14" s="108"/>
      <c r="BB14" s="108"/>
      <c r="BC14" s="109" t="str">
        <f t="shared" si="12"/>
        <v>n/a</v>
      </c>
      <c r="BD14" s="110"/>
      <c r="BE14" s="110"/>
      <c r="BF14" s="110"/>
      <c r="BG14" s="111" t="str">
        <f t="shared" si="13"/>
        <v>n/a</v>
      </c>
      <c r="BH14" s="108"/>
      <c r="BI14" s="108"/>
      <c r="BJ14" s="108"/>
      <c r="BK14" s="109" t="str">
        <f t="shared" si="14"/>
        <v>n/a</v>
      </c>
      <c r="BL14" s="110"/>
      <c r="BM14" s="110"/>
      <c r="BN14" s="110"/>
      <c r="BO14" s="111" t="str">
        <f t="shared" si="15"/>
        <v>n/a</v>
      </c>
      <c r="BP14" s="108"/>
      <c r="BQ14" s="108"/>
      <c r="BR14" s="108"/>
      <c r="BS14" s="109" t="str">
        <f t="shared" si="16"/>
        <v>n/a</v>
      </c>
      <c r="BT14" s="110"/>
      <c r="BU14" s="110"/>
      <c r="BV14" s="110"/>
      <c r="BW14" s="111" t="str">
        <f t="shared" si="17"/>
        <v>n/a</v>
      </c>
      <c r="BX14" s="108"/>
      <c r="BY14" s="108"/>
      <c r="BZ14" s="108"/>
      <c r="CA14" s="109" t="str">
        <f t="shared" si="18"/>
        <v>n/a</v>
      </c>
      <c r="CB14" s="110"/>
      <c r="CC14" s="110"/>
      <c r="CD14" s="110"/>
      <c r="CE14" s="111" t="str">
        <f t="shared" si="19"/>
        <v>n/a</v>
      </c>
      <c r="CF14" s="108"/>
      <c r="CG14" s="108"/>
      <c r="CH14" s="108"/>
      <c r="CI14" s="109" t="str">
        <f t="shared" si="20"/>
        <v>n/a</v>
      </c>
      <c r="CJ14" s="110"/>
      <c r="CK14" s="110"/>
      <c r="CL14" s="110"/>
      <c r="CM14" s="111" t="str">
        <f t="shared" si="21"/>
        <v>n/a</v>
      </c>
      <c r="CN14" s="108"/>
      <c r="CO14" s="108"/>
      <c r="CP14" s="108"/>
      <c r="CQ14" s="109" t="str">
        <f t="shared" si="22"/>
        <v>n/a</v>
      </c>
      <c r="CR14" s="110"/>
      <c r="CS14" s="110"/>
      <c r="CT14" s="110"/>
      <c r="CU14" s="111" t="str">
        <f t="shared" si="23"/>
        <v>n/a</v>
      </c>
      <c r="CV14" s="108"/>
      <c r="CW14" s="108"/>
      <c r="CX14" s="108"/>
      <c r="CY14" s="109" t="str">
        <f t="shared" si="24"/>
        <v>n/a</v>
      </c>
      <c r="CZ14" s="110"/>
      <c r="DA14" s="110"/>
      <c r="DB14" s="110"/>
      <c r="DC14" s="111" t="str">
        <f t="shared" si="25"/>
        <v>n/a</v>
      </c>
      <c r="DD14" s="108"/>
      <c r="DE14" s="108"/>
      <c r="DF14" s="108"/>
      <c r="DG14" s="109" t="str">
        <f t="shared" si="26"/>
        <v>n/a</v>
      </c>
      <c r="DH14" s="110"/>
      <c r="DI14" s="110"/>
      <c r="DJ14" s="110"/>
      <c r="DK14" s="111" t="str">
        <f t="shared" si="27"/>
        <v>n/a</v>
      </c>
      <c r="DL14" s="108"/>
      <c r="DM14" s="108"/>
      <c r="DN14" s="108"/>
      <c r="DO14" s="109" t="str">
        <f t="shared" si="28"/>
        <v>n/a</v>
      </c>
      <c r="DP14" s="110"/>
      <c r="DQ14" s="110"/>
      <c r="DR14" s="110"/>
      <c r="DS14" s="111" t="str">
        <f t="shared" si="29"/>
        <v>n/a</v>
      </c>
      <c r="DT14" s="89" t="str">
        <f t="shared" si="30"/>
        <v>n/a</v>
      </c>
      <c r="DU14" s="89" t="str">
        <f t="shared" si="31"/>
        <v>n/a</v>
      </c>
    </row>
    <row r="15" spans="1:125" ht="31" customHeight="1" x14ac:dyDescent="0.35">
      <c r="A15" s="89"/>
      <c r="B15" s="89"/>
      <c r="C15" s="89"/>
      <c r="D15" s="108"/>
      <c r="E15" s="108"/>
      <c r="F15" s="108"/>
      <c r="G15" s="109" t="str">
        <f t="shared" si="0"/>
        <v>n/a</v>
      </c>
      <c r="H15" s="110"/>
      <c r="I15" s="110"/>
      <c r="J15" s="110"/>
      <c r="K15" s="111" t="str">
        <f t="shared" si="1"/>
        <v>n/a</v>
      </c>
      <c r="L15" s="108"/>
      <c r="M15" s="108"/>
      <c r="N15" s="108"/>
      <c r="O15" s="109" t="str">
        <f t="shared" si="2"/>
        <v>n/a</v>
      </c>
      <c r="P15" s="110"/>
      <c r="Q15" s="110"/>
      <c r="R15" s="110"/>
      <c r="S15" s="111" t="str">
        <f t="shared" si="3"/>
        <v>n/a</v>
      </c>
      <c r="T15" s="108"/>
      <c r="U15" s="108"/>
      <c r="V15" s="108"/>
      <c r="W15" s="109" t="str">
        <f t="shared" si="4"/>
        <v>n/a</v>
      </c>
      <c r="X15" s="110"/>
      <c r="Y15" s="110"/>
      <c r="Z15" s="110"/>
      <c r="AA15" s="111" t="str">
        <f t="shared" si="5"/>
        <v>n/a</v>
      </c>
      <c r="AB15" s="108"/>
      <c r="AC15" s="108"/>
      <c r="AD15" s="108"/>
      <c r="AE15" s="109" t="str">
        <f t="shared" si="6"/>
        <v>n/a</v>
      </c>
      <c r="AF15" s="110"/>
      <c r="AG15" s="110"/>
      <c r="AH15" s="110"/>
      <c r="AI15" s="111" t="str">
        <f t="shared" si="7"/>
        <v>n/a</v>
      </c>
      <c r="AJ15" s="108"/>
      <c r="AK15" s="108"/>
      <c r="AL15" s="108"/>
      <c r="AM15" s="109" t="str">
        <f t="shared" si="8"/>
        <v>n/a</v>
      </c>
      <c r="AN15" s="110"/>
      <c r="AO15" s="110"/>
      <c r="AP15" s="110"/>
      <c r="AQ15" s="111" t="str">
        <f t="shared" si="9"/>
        <v>n/a</v>
      </c>
      <c r="AR15" s="108"/>
      <c r="AS15" s="108"/>
      <c r="AT15" s="108"/>
      <c r="AU15" s="109" t="str">
        <f t="shared" si="10"/>
        <v>n/a</v>
      </c>
      <c r="AV15" s="110"/>
      <c r="AW15" s="110"/>
      <c r="AX15" s="110"/>
      <c r="AY15" s="111" t="str">
        <f t="shared" si="11"/>
        <v>n/a</v>
      </c>
      <c r="AZ15" s="108"/>
      <c r="BA15" s="108"/>
      <c r="BB15" s="108"/>
      <c r="BC15" s="109" t="str">
        <f t="shared" si="12"/>
        <v>n/a</v>
      </c>
      <c r="BD15" s="110"/>
      <c r="BE15" s="110"/>
      <c r="BF15" s="110"/>
      <c r="BG15" s="111" t="str">
        <f t="shared" si="13"/>
        <v>n/a</v>
      </c>
      <c r="BH15" s="108"/>
      <c r="BI15" s="108"/>
      <c r="BJ15" s="108"/>
      <c r="BK15" s="109" t="str">
        <f t="shared" si="14"/>
        <v>n/a</v>
      </c>
      <c r="BL15" s="110"/>
      <c r="BM15" s="110"/>
      <c r="BN15" s="110"/>
      <c r="BO15" s="111" t="str">
        <f t="shared" si="15"/>
        <v>n/a</v>
      </c>
      <c r="BP15" s="108"/>
      <c r="BQ15" s="108"/>
      <c r="BR15" s="108"/>
      <c r="BS15" s="109" t="str">
        <f t="shared" si="16"/>
        <v>n/a</v>
      </c>
      <c r="BT15" s="110"/>
      <c r="BU15" s="110"/>
      <c r="BV15" s="110"/>
      <c r="BW15" s="111" t="str">
        <f t="shared" si="17"/>
        <v>n/a</v>
      </c>
      <c r="BX15" s="108"/>
      <c r="BY15" s="108"/>
      <c r="BZ15" s="108"/>
      <c r="CA15" s="109" t="str">
        <f t="shared" si="18"/>
        <v>n/a</v>
      </c>
      <c r="CB15" s="110"/>
      <c r="CC15" s="110"/>
      <c r="CD15" s="110"/>
      <c r="CE15" s="111" t="str">
        <f t="shared" si="19"/>
        <v>n/a</v>
      </c>
      <c r="CF15" s="108"/>
      <c r="CG15" s="108"/>
      <c r="CH15" s="108"/>
      <c r="CI15" s="109" t="str">
        <f t="shared" si="20"/>
        <v>n/a</v>
      </c>
      <c r="CJ15" s="110"/>
      <c r="CK15" s="110"/>
      <c r="CL15" s="110"/>
      <c r="CM15" s="111" t="str">
        <f t="shared" si="21"/>
        <v>n/a</v>
      </c>
      <c r="CN15" s="108"/>
      <c r="CO15" s="108"/>
      <c r="CP15" s="108"/>
      <c r="CQ15" s="109" t="str">
        <f t="shared" si="22"/>
        <v>n/a</v>
      </c>
      <c r="CR15" s="110"/>
      <c r="CS15" s="110"/>
      <c r="CT15" s="110"/>
      <c r="CU15" s="111" t="str">
        <f t="shared" si="23"/>
        <v>n/a</v>
      </c>
      <c r="CV15" s="108"/>
      <c r="CW15" s="108"/>
      <c r="CX15" s="108"/>
      <c r="CY15" s="109" t="str">
        <f t="shared" si="24"/>
        <v>n/a</v>
      </c>
      <c r="CZ15" s="110"/>
      <c r="DA15" s="110"/>
      <c r="DB15" s="110"/>
      <c r="DC15" s="111" t="str">
        <f t="shared" si="25"/>
        <v>n/a</v>
      </c>
      <c r="DD15" s="108"/>
      <c r="DE15" s="108"/>
      <c r="DF15" s="108"/>
      <c r="DG15" s="109" t="str">
        <f t="shared" si="26"/>
        <v>n/a</v>
      </c>
      <c r="DH15" s="110"/>
      <c r="DI15" s="110"/>
      <c r="DJ15" s="110"/>
      <c r="DK15" s="111" t="str">
        <f t="shared" si="27"/>
        <v>n/a</v>
      </c>
      <c r="DL15" s="108"/>
      <c r="DM15" s="108"/>
      <c r="DN15" s="108"/>
      <c r="DO15" s="109" t="str">
        <f t="shared" si="28"/>
        <v>n/a</v>
      </c>
      <c r="DP15" s="110"/>
      <c r="DQ15" s="110"/>
      <c r="DR15" s="110"/>
      <c r="DS15" s="111" t="str">
        <f t="shared" si="29"/>
        <v>n/a</v>
      </c>
      <c r="DT15" s="89" t="str">
        <f t="shared" si="30"/>
        <v>n/a</v>
      </c>
      <c r="DU15" s="89" t="str">
        <f t="shared" si="31"/>
        <v>n/a</v>
      </c>
    </row>
    <row r="16" spans="1:125" ht="31" customHeight="1" x14ac:dyDescent="0.35">
      <c r="A16" s="89"/>
      <c r="B16" s="89"/>
      <c r="C16" s="89"/>
      <c r="D16" s="108"/>
      <c r="E16" s="108"/>
      <c r="F16" s="108"/>
      <c r="G16" s="109" t="str">
        <f t="shared" si="0"/>
        <v>n/a</v>
      </c>
      <c r="H16" s="110"/>
      <c r="I16" s="110"/>
      <c r="J16" s="110"/>
      <c r="K16" s="111" t="str">
        <f t="shared" si="1"/>
        <v>n/a</v>
      </c>
      <c r="L16" s="108"/>
      <c r="M16" s="108"/>
      <c r="N16" s="108"/>
      <c r="O16" s="109" t="str">
        <f t="shared" si="2"/>
        <v>n/a</v>
      </c>
      <c r="P16" s="110"/>
      <c r="Q16" s="110"/>
      <c r="R16" s="110"/>
      <c r="S16" s="111" t="str">
        <f t="shared" si="3"/>
        <v>n/a</v>
      </c>
      <c r="T16" s="108"/>
      <c r="U16" s="108"/>
      <c r="V16" s="108"/>
      <c r="W16" s="109" t="str">
        <f t="shared" si="4"/>
        <v>n/a</v>
      </c>
      <c r="X16" s="110"/>
      <c r="Y16" s="110"/>
      <c r="Z16" s="110"/>
      <c r="AA16" s="111" t="str">
        <f t="shared" si="5"/>
        <v>n/a</v>
      </c>
      <c r="AB16" s="108"/>
      <c r="AC16" s="108"/>
      <c r="AD16" s="108"/>
      <c r="AE16" s="109" t="str">
        <f t="shared" si="6"/>
        <v>n/a</v>
      </c>
      <c r="AF16" s="110"/>
      <c r="AG16" s="110"/>
      <c r="AH16" s="110"/>
      <c r="AI16" s="111" t="str">
        <f t="shared" si="7"/>
        <v>n/a</v>
      </c>
      <c r="AJ16" s="108"/>
      <c r="AK16" s="108"/>
      <c r="AL16" s="108"/>
      <c r="AM16" s="109" t="str">
        <f t="shared" si="8"/>
        <v>n/a</v>
      </c>
      <c r="AN16" s="110"/>
      <c r="AO16" s="110"/>
      <c r="AP16" s="110"/>
      <c r="AQ16" s="111" t="str">
        <f t="shared" si="9"/>
        <v>n/a</v>
      </c>
      <c r="AR16" s="108"/>
      <c r="AS16" s="108"/>
      <c r="AT16" s="108"/>
      <c r="AU16" s="109" t="str">
        <f t="shared" si="10"/>
        <v>n/a</v>
      </c>
      <c r="AV16" s="110"/>
      <c r="AW16" s="110"/>
      <c r="AX16" s="110"/>
      <c r="AY16" s="111" t="str">
        <f t="shared" si="11"/>
        <v>n/a</v>
      </c>
      <c r="AZ16" s="108"/>
      <c r="BA16" s="108"/>
      <c r="BB16" s="108"/>
      <c r="BC16" s="109" t="str">
        <f t="shared" si="12"/>
        <v>n/a</v>
      </c>
      <c r="BD16" s="110"/>
      <c r="BE16" s="110"/>
      <c r="BF16" s="110"/>
      <c r="BG16" s="111" t="str">
        <f t="shared" si="13"/>
        <v>n/a</v>
      </c>
      <c r="BH16" s="108"/>
      <c r="BI16" s="108"/>
      <c r="BJ16" s="108"/>
      <c r="BK16" s="109" t="str">
        <f t="shared" si="14"/>
        <v>n/a</v>
      </c>
      <c r="BL16" s="110"/>
      <c r="BM16" s="110"/>
      <c r="BN16" s="110"/>
      <c r="BO16" s="111" t="str">
        <f t="shared" si="15"/>
        <v>n/a</v>
      </c>
      <c r="BP16" s="108"/>
      <c r="BQ16" s="108"/>
      <c r="BR16" s="108"/>
      <c r="BS16" s="109" t="str">
        <f t="shared" si="16"/>
        <v>n/a</v>
      </c>
      <c r="BT16" s="110"/>
      <c r="BU16" s="110"/>
      <c r="BV16" s="110"/>
      <c r="BW16" s="111" t="str">
        <f t="shared" si="17"/>
        <v>n/a</v>
      </c>
      <c r="BX16" s="108"/>
      <c r="BY16" s="108"/>
      <c r="BZ16" s="108"/>
      <c r="CA16" s="109" t="str">
        <f t="shared" si="18"/>
        <v>n/a</v>
      </c>
      <c r="CB16" s="110"/>
      <c r="CC16" s="110"/>
      <c r="CD16" s="110"/>
      <c r="CE16" s="111" t="str">
        <f t="shared" si="19"/>
        <v>n/a</v>
      </c>
      <c r="CF16" s="108"/>
      <c r="CG16" s="108"/>
      <c r="CH16" s="108"/>
      <c r="CI16" s="109" t="str">
        <f t="shared" si="20"/>
        <v>n/a</v>
      </c>
      <c r="CJ16" s="110"/>
      <c r="CK16" s="110"/>
      <c r="CL16" s="110"/>
      <c r="CM16" s="111" t="str">
        <f t="shared" si="21"/>
        <v>n/a</v>
      </c>
      <c r="CN16" s="108"/>
      <c r="CO16" s="108"/>
      <c r="CP16" s="108"/>
      <c r="CQ16" s="109" t="str">
        <f t="shared" si="22"/>
        <v>n/a</v>
      </c>
      <c r="CR16" s="110"/>
      <c r="CS16" s="110"/>
      <c r="CT16" s="110"/>
      <c r="CU16" s="111" t="str">
        <f t="shared" si="23"/>
        <v>n/a</v>
      </c>
      <c r="CV16" s="108"/>
      <c r="CW16" s="108"/>
      <c r="CX16" s="108"/>
      <c r="CY16" s="109" t="str">
        <f t="shared" si="24"/>
        <v>n/a</v>
      </c>
      <c r="CZ16" s="110"/>
      <c r="DA16" s="110"/>
      <c r="DB16" s="110"/>
      <c r="DC16" s="111" t="str">
        <f t="shared" si="25"/>
        <v>n/a</v>
      </c>
      <c r="DD16" s="108"/>
      <c r="DE16" s="108"/>
      <c r="DF16" s="108"/>
      <c r="DG16" s="109" t="str">
        <f t="shared" si="26"/>
        <v>n/a</v>
      </c>
      <c r="DH16" s="110"/>
      <c r="DI16" s="110"/>
      <c r="DJ16" s="110"/>
      <c r="DK16" s="111" t="str">
        <f t="shared" si="27"/>
        <v>n/a</v>
      </c>
      <c r="DL16" s="108"/>
      <c r="DM16" s="108"/>
      <c r="DN16" s="108"/>
      <c r="DO16" s="109" t="str">
        <f t="shared" si="28"/>
        <v>n/a</v>
      </c>
      <c r="DP16" s="110"/>
      <c r="DQ16" s="110"/>
      <c r="DR16" s="110"/>
      <c r="DS16" s="111" t="str">
        <f t="shared" si="29"/>
        <v>n/a</v>
      </c>
      <c r="DT16" s="89" t="str">
        <f t="shared" si="30"/>
        <v>n/a</v>
      </c>
      <c r="DU16" s="89" t="str">
        <f t="shared" si="31"/>
        <v>n/a</v>
      </c>
    </row>
    <row r="17" spans="1:125" ht="31" customHeight="1" x14ac:dyDescent="0.35">
      <c r="A17" s="89"/>
      <c r="B17" s="89"/>
      <c r="C17" s="89"/>
      <c r="D17" s="108"/>
      <c r="E17" s="108"/>
      <c r="F17" s="108"/>
      <c r="G17" s="109" t="str">
        <f t="shared" si="0"/>
        <v>n/a</v>
      </c>
      <c r="H17" s="110"/>
      <c r="I17" s="110"/>
      <c r="J17" s="110"/>
      <c r="K17" s="111" t="str">
        <f t="shared" si="1"/>
        <v>n/a</v>
      </c>
      <c r="L17" s="108"/>
      <c r="M17" s="108"/>
      <c r="N17" s="108"/>
      <c r="O17" s="109" t="str">
        <f t="shared" si="2"/>
        <v>n/a</v>
      </c>
      <c r="P17" s="110"/>
      <c r="Q17" s="110"/>
      <c r="R17" s="110"/>
      <c r="S17" s="111" t="str">
        <f t="shared" si="3"/>
        <v>n/a</v>
      </c>
      <c r="T17" s="108"/>
      <c r="U17" s="108"/>
      <c r="V17" s="108"/>
      <c r="W17" s="109" t="str">
        <f t="shared" si="4"/>
        <v>n/a</v>
      </c>
      <c r="X17" s="110"/>
      <c r="Y17" s="110"/>
      <c r="Z17" s="110"/>
      <c r="AA17" s="111" t="str">
        <f t="shared" si="5"/>
        <v>n/a</v>
      </c>
      <c r="AB17" s="108"/>
      <c r="AC17" s="108"/>
      <c r="AD17" s="108"/>
      <c r="AE17" s="109" t="str">
        <f t="shared" si="6"/>
        <v>n/a</v>
      </c>
      <c r="AF17" s="110"/>
      <c r="AG17" s="110"/>
      <c r="AH17" s="110"/>
      <c r="AI17" s="111" t="str">
        <f t="shared" si="7"/>
        <v>n/a</v>
      </c>
      <c r="AJ17" s="108"/>
      <c r="AK17" s="108"/>
      <c r="AL17" s="108"/>
      <c r="AM17" s="109" t="str">
        <f t="shared" si="8"/>
        <v>n/a</v>
      </c>
      <c r="AN17" s="110"/>
      <c r="AO17" s="110"/>
      <c r="AP17" s="110"/>
      <c r="AQ17" s="111" t="str">
        <f t="shared" si="9"/>
        <v>n/a</v>
      </c>
      <c r="AR17" s="108"/>
      <c r="AS17" s="108"/>
      <c r="AT17" s="108"/>
      <c r="AU17" s="109" t="str">
        <f t="shared" si="10"/>
        <v>n/a</v>
      </c>
      <c r="AV17" s="110"/>
      <c r="AW17" s="110"/>
      <c r="AX17" s="110"/>
      <c r="AY17" s="111" t="str">
        <f t="shared" si="11"/>
        <v>n/a</v>
      </c>
      <c r="AZ17" s="108"/>
      <c r="BA17" s="108"/>
      <c r="BB17" s="108"/>
      <c r="BC17" s="109" t="str">
        <f t="shared" si="12"/>
        <v>n/a</v>
      </c>
      <c r="BD17" s="110"/>
      <c r="BE17" s="110"/>
      <c r="BF17" s="110"/>
      <c r="BG17" s="111" t="str">
        <f t="shared" si="13"/>
        <v>n/a</v>
      </c>
      <c r="BH17" s="108"/>
      <c r="BI17" s="108"/>
      <c r="BJ17" s="108"/>
      <c r="BK17" s="109" t="str">
        <f t="shared" si="14"/>
        <v>n/a</v>
      </c>
      <c r="BL17" s="110"/>
      <c r="BM17" s="110"/>
      <c r="BN17" s="110"/>
      <c r="BO17" s="111" t="str">
        <f t="shared" si="15"/>
        <v>n/a</v>
      </c>
      <c r="BP17" s="108"/>
      <c r="BQ17" s="108"/>
      <c r="BR17" s="108"/>
      <c r="BS17" s="109" t="str">
        <f t="shared" si="16"/>
        <v>n/a</v>
      </c>
      <c r="BT17" s="110"/>
      <c r="BU17" s="110"/>
      <c r="BV17" s="110"/>
      <c r="BW17" s="111" t="str">
        <f t="shared" si="17"/>
        <v>n/a</v>
      </c>
      <c r="BX17" s="108"/>
      <c r="BY17" s="108"/>
      <c r="BZ17" s="108"/>
      <c r="CA17" s="109" t="str">
        <f t="shared" si="18"/>
        <v>n/a</v>
      </c>
      <c r="CB17" s="110"/>
      <c r="CC17" s="110"/>
      <c r="CD17" s="110"/>
      <c r="CE17" s="111" t="str">
        <f t="shared" si="19"/>
        <v>n/a</v>
      </c>
      <c r="CF17" s="108"/>
      <c r="CG17" s="108"/>
      <c r="CH17" s="108"/>
      <c r="CI17" s="109" t="str">
        <f t="shared" si="20"/>
        <v>n/a</v>
      </c>
      <c r="CJ17" s="110"/>
      <c r="CK17" s="110"/>
      <c r="CL17" s="110"/>
      <c r="CM17" s="111" t="str">
        <f t="shared" si="21"/>
        <v>n/a</v>
      </c>
      <c r="CN17" s="108"/>
      <c r="CO17" s="108"/>
      <c r="CP17" s="108"/>
      <c r="CQ17" s="109" t="str">
        <f t="shared" si="22"/>
        <v>n/a</v>
      </c>
      <c r="CR17" s="110"/>
      <c r="CS17" s="110"/>
      <c r="CT17" s="110"/>
      <c r="CU17" s="111" t="str">
        <f t="shared" si="23"/>
        <v>n/a</v>
      </c>
      <c r="CV17" s="108"/>
      <c r="CW17" s="108"/>
      <c r="CX17" s="108"/>
      <c r="CY17" s="109" t="str">
        <f t="shared" si="24"/>
        <v>n/a</v>
      </c>
      <c r="CZ17" s="110"/>
      <c r="DA17" s="110"/>
      <c r="DB17" s="110"/>
      <c r="DC17" s="111" t="str">
        <f t="shared" si="25"/>
        <v>n/a</v>
      </c>
      <c r="DD17" s="108"/>
      <c r="DE17" s="108"/>
      <c r="DF17" s="108"/>
      <c r="DG17" s="109" t="str">
        <f t="shared" si="26"/>
        <v>n/a</v>
      </c>
      <c r="DH17" s="110"/>
      <c r="DI17" s="110"/>
      <c r="DJ17" s="110"/>
      <c r="DK17" s="111" t="str">
        <f t="shared" si="27"/>
        <v>n/a</v>
      </c>
      <c r="DL17" s="108"/>
      <c r="DM17" s="108"/>
      <c r="DN17" s="108"/>
      <c r="DO17" s="109" t="str">
        <f t="shared" si="28"/>
        <v>n/a</v>
      </c>
      <c r="DP17" s="110"/>
      <c r="DQ17" s="110"/>
      <c r="DR17" s="110"/>
      <c r="DS17" s="111" t="str">
        <f t="shared" si="29"/>
        <v>n/a</v>
      </c>
      <c r="DT17" s="89" t="str">
        <f t="shared" si="30"/>
        <v>n/a</v>
      </c>
      <c r="DU17" s="89" t="str">
        <f t="shared" si="31"/>
        <v>n/a</v>
      </c>
    </row>
    <row r="18" spans="1:125" ht="31" customHeight="1" x14ac:dyDescent="0.35">
      <c r="A18" s="89"/>
      <c r="B18" s="89"/>
      <c r="C18" s="89"/>
      <c r="D18" s="108"/>
      <c r="E18" s="108"/>
      <c r="F18" s="108"/>
      <c r="G18" s="109" t="str">
        <f t="shared" si="0"/>
        <v>n/a</v>
      </c>
      <c r="H18" s="110"/>
      <c r="I18" s="110"/>
      <c r="J18" s="110"/>
      <c r="K18" s="111" t="str">
        <f t="shared" si="1"/>
        <v>n/a</v>
      </c>
      <c r="L18" s="108"/>
      <c r="M18" s="108"/>
      <c r="N18" s="108"/>
      <c r="O18" s="109" t="str">
        <f t="shared" si="2"/>
        <v>n/a</v>
      </c>
      <c r="P18" s="110"/>
      <c r="Q18" s="110"/>
      <c r="R18" s="110"/>
      <c r="S18" s="111" t="str">
        <f t="shared" si="3"/>
        <v>n/a</v>
      </c>
      <c r="T18" s="108"/>
      <c r="U18" s="108"/>
      <c r="V18" s="108"/>
      <c r="W18" s="109" t="str">
        <f t="shared" si="4"/>
        <v>n/a</v>
      </c>
      <c r="X18" s="110"/>
      <c r="Y18" s="110"/>
      <c r="Z18" s="110"/>
      <c r="AA18" s="111" t="str">
        <f t="shared" si="5"/>
        <v>n/a</v>
      </c>
      <c r="AB18" s="108"/>
      <c r="AC18" s="108"/>
      <c r="AD18" s="108"/>
      <c r="AE18" s="109" t="str">
        <f t="shared" si="6"/>
        <v>n/a</v>
      </c>
      <c r="AF18" s="110"/>
      <c r="AG18" s="110"/>
      <c r="AH18" s="110"/>
      <c r="AI18" s="111" t="str">
        <f t="shared" si="7"/>
        <v>n/a</v>
      </c>
      <c r="AJ18" s="108"/>
      <c r="AK18" s="108"/>
      <c r="AL18" s="108"/>
      <c r="AM18" s="109" t="str">
        <f t="shared" si="8"/>
        <v>n/a</v>
      </c>
      <c r="AN18" s="110"/>
      <c r="AO18" s="110"/>
      <c r="AP18" s="110"/>
      <c r="AQ18" s="111" t="str">
        <f t="shared" si="9"/>
        <v>n/a</v>
      </c>
      <c r="AR18" s="108"/>
      <c r="AS18" s="108"/>
      <c r="AT18" s="108"/>
      <c r="AU18" s="109" t="str">
        <f t="shared" si="10"/>
        <v>n/a</v>
      </c>
      <c r="AV18" s="110"/>
      <c r="AW18" s="110"/>
      <c r="AX18" s="110"/>
      <c r="AY18" s="111" t="str">
        <f t="shared" si="11"/>
        <v>n/a</v>
      </c>
      <c r="AZ18" s="108"/>
      <c r="BA18" s="108"/>
      <c r="BB18" s="108"/>
      <c r="BC18" s="109" t="str">
        <f t="shared" si="12"/>
        <v>n/a</v>
      </c>
      <c r="BD18" s="110"/>
      <c r="BE18" s="110"/>
      <c r="BF18" s="110"/>
      <c r="BG18" s="111" t="str">
        <f t="shared" si="13"/>
        <v>n/a</v>
      </c>
      <c r="BH18" s="108"/>
      <c r="BI18" s="108"/>
      <c r="BJ18" s="108"/>
      <c r="BK18" s="109" t="str">
        <f t="shared" si="14"/>
        <v>n/a</v>
      </c>
      <c r="BL18" s="110"/>
      <c r="BM18" s="110"/>
      <c r="BN18" s="110"/>
      <c r="BO18" s="111" t="str">
        <f t="shared" si="15"/>
        <v>n/a</v>
      </c>
      <c r="BP18" s="108"/>
      <c r="BQ18" s="108"/>
      <c r="BR18" s="108"/>
      <c r="BS18" s="109" t="str">
        <f t="shared" si="16"/>
        <v>n/a</v>
      </c>
      <c r="BT18" s="110"/>
      <c r="BU18" s="110"/>
      <c r="BV18" s="110"/>
      <c r="BW18" s="111" t="str">
        <f t="shared" si="17"/>
        <v>n/a</v>
      </c>
      <c r="BX18" s="108"/>
      <c r="BY18" s="108"/>
      <c r="BZ18" s="108"/>
      <c r="CA18" s="109" t="str">
        <f t="shared" si="18"/>
        <v>n/a</v>
      </c>
      <c r="CB18" s="110"/>
      <c r="CC18" s="110"/>
      <c r="CD18" s="110"/>
      <c r="CE18" s="111" t="str">
        <f t="shared" si="19"/>
        <v>n/a</v>
      </c>
      <c r="CF18" s="108"/>
      <c r="CG18" s="108"/>
      <c r="CH18" s="108"/>
      <c r="CI18" s="109" t="str">
        <f t="shared" si="20"/>
        <v>n/a</v>
      </c>
      <c r="CJ18" s="110"/>
      <c r="CK18" s="110"/>
      <c r="CL18" s="110"/>
      <c r="CM18" s="111" t="str">
        <f t="shared" si="21"/>
        <v>n/a</v>
      </c>
      <c r="CN18" s="108"/>
      <c r="CO18" s="108"/>
      <c r="CP18" s="108"/>
      <c r="CQ18" s="109" t="str">
        <f t="shared" si="22"/>
        <v>n/a</v>
      </c>
      <c r="CR18" s="110"/>
      <c r="CS18" s="110"/>
      <c r="CT18" s="110"/>
      <c r="CU18" s="111" t="str">
        <f t="shared" si="23"/>
        <v>n/a</v>
      </c>
      <c r="CV18" s="108"/>
      <c r="CW18" s="108"/>
      <c r="CX18" s="108"/>
      <c r="CY18" s="109" t="str">
        <f t="shared" si="24"/>
        <v>n/a</v>
      </c>
      <c r="CZ18" s="110"/>
      <c r="DA18" s="110"/>
      <c r="DB18" s="110"/>
      <c r="DC18" s="111" t="str">
        <f t="shared" si="25"/>
        <v>n/a</v>
      </c>
      <c r="DD18" s="108"/>
      <c r="DE18" s="108"/>
      <c r="DF18" s="108"/>
      <c r="DG18" s="109" t="str">
        <f t="shared" si="26"/>
        <v>n/a</v>
      </c>
      <c r="DH18" s="110"/>
      <c r="DI18" s="110"/>
      <c r="DJ18" s="110"/>
      <c r="DK18" s="111" t="str">
        <f t="shared" si="27"/>
        <v>n/a</v>
      </c>
      <c r="DL18" s="108"/>
      <c r="DM18" s="108"/>
      <c r="DN18" s="108"/>
      <c r="DO18" s="109" t="str">
        <f t="shared" si="28"/>
        <v>n/a</v>
      </c>
      <c r="DP18" s="110"/>
      <c r="DQ18" s="110"/>
      <c r="DR18" s="110"/>
      <c r="DS18" s="111" t="str">
        <f t="shared" si="29"/>
        <v>n/a</v>
      </c>
      <c r="DT18" s="89" t="str">
        <f t="shared" si="30"/>
        <v>n/a</v>
      </c>
      <c r="DU18" s="89" t="str">
        <f t="shared" si="31"/>
        <v>n/a</v>
      </c>
    </row>
    <row r="19" spans="1:125" ht="31" customHeight="1" x14ac:dyDescent="0.35">
      <c r="A19" s="89"/>
      <c r="B19" s="89"/>
      <c r="C19" s="89"/>
      <c r="D19" s="108"/>
      <c r="E19" s="108"/>
      <c r="F19" s="108"/>
      <c r="G19" s="109" t="str">
        <f t="shared" si="0"/>
        <v>n/a</v>
      </c>
      <c r="H19" s="110"/>
      <c r="I19" s="110"/>
      <c r="J19" s="110"/>
      <c r="K19" s="111" t="str">
        <f t="shared" si="1"/>
        <v>n/a</v>
      </c>
      <c r="L19" s="108"/>
      <c r="M19" s="108"/>
      <c r="N19" s="108"/>
      <c r="O19" s="109" t="str">
        <f t="shared" si="2"/>
        <v>n/a</v>
      </c>
      <c r="P19" s="110"/>
      <c r="Q19" s="110"/>
      <c r="R19" s="110"/>
      <c r="S19" s="111" t="str">
        <f t="shared" si="3"/>
        <v>n/a</v>
      </c>
      <c r="T19" s="108"/>
      <c r="U19" s="108"/>
      <c r="V19" s="108"/>
      <c r="W19" s="109" t="str">
        <f t="shared" si="4"/>
        <v>n/a</v>
      </c>
      <c r="X19" s="110"/>
      <c r="Y19" s="110"/>
      <c r="Z19" s="110"/>
      <c r="AA19" s="111" t="str">
        <f t="shared" si="5"/>
        <v>n/a</v>
      </c>
      <c r="AB19" s="108"/>
      <c r="AC19" s="108"/>
      <c r="AD19" s="108"/>
      <c r="AE19" s="109" t="str">
        <f t="shared" si="6"/>
        <v>n/a</v>
      </c>
      <c r="AF19" s="110"/>
      <c r="AG19" s="110"/>
      <c r="AH19" s="110"/>
      <c r="AI19" s="111" t="str">
        <f t="shared" si="7"/>
        <v>n/a</v>
      </c>
      <c r="AJ19" s="108"/>
      <c r="AK19" s="108"/>
      <c r="AL19" s="108"/>
      <c r="AM19" s="109" t="str">
        <f t="shared" si="8"/>
        <v>n/a</v>
      </c>
      <c r="AN19" s="110"/>
      <c r="AO19" s="110"/>
      <c r="AP19" s="110"/>
      <c r="AQ19" s="111" t="str">
        <f t="shared" si="9"/>
        <v>n/a</v>
      </c>
      <c r="AR19" s="108"/>
      <c r="AS19" s="108"/>
      <c r="AT19" s="108"/>
      <c r="AU19" s="109" t="str">
        <f t="shared" si="10"/>
        <v>n/a</v>
      </c>
      <c r="AV19" s="110"/>
      <c r="AW19" s="110"/>
      <c r="AX19" s="110"/>
      <c r="AY19" s="111" t="str">
        <f t="shared" si="11"/>
        <v>n/a</v>
      </c>
      <c r="AZ19" s="108"/>
      <c r="BA19" s="108"/>
      <c r="BB19" s="108"/>
      <c r="BC19" s="109" t="str">
        <f t="shared" si="12"/>
        <v>n/a</v>
      </c>
      <c r="BD19" s="110"/>
      <c r="BE19" s="110"/>
      <c r="BF19" s="110"/>
      <c r="BG19" s="111" t="str">
        <f t="shared" si="13"/>
        <v>n/a</v>
      </c>
      <c r="BH19" s="108"/>
      <c r="BI19" s="108"/>
      <c r="BJ19" s="108"/>
      <c r="BK19" s="109" t="str">
        <f t="shared" si="14"/>
        <v>n/a</v>
      </c>
      <c r="BL19" s="110"/>
      <c r="BM19" s="110"/>
      <c r="BN19" s="110"/>
      <c r="BO19" s="111" t="str">
        <f t="shared" si="15"/>
        <v>n/a</v>
      </c>
      <c r="BP19" s="108"/>
      <c r="BQ19" s="108"/>
      <c r="BR19" s="108"/>
      <c r="BS19" s="109" t="str">
        <f t="shared" si="16"/>
        <v>n/a</v>
      </c>
      <c r="BT19" s="110"/>
      <c r="BU19" s="110"/>
      <c r="BV19" s="110"/>
      <c r="BW19" s="111" t="str">
        <f t="shared" si="17"/>
        <v>n/a</v>
      </c>
      <c r="BX19" s="108"/>
      <c r="BY19" s="108"/>
      <c r="BZ19" s="108"/>
      <c r="CA19" s="109" t="str">
        <f t="shared" si="18"/>
        <v>n/a</v>
      </c>
      <c r="CB19" s="110"/>
      <c r="CC19" s="110"/>
      <c r="CD19" s="110"/>
      <c r="CE19" s="111" t="str">
        <f t="shared" si="19"/>
        <v>n/a</v>
      </c>
      <c r="CF19" s="108"/>
      <c r="CG19" s="108"/>
      <c r="CH19" s="108"/>
      <c r="CI19" s="109" t="str">
        <f t="shared" si="20"/>
        <v>n/a</v>
      </c>
      <c r="CJ19" s="110"/>
      <c r="CK19" s="110"/>
      <c r="CL19" s="110"/>
      <c r="CM19" s="111" t="str">
        <f t="shared" si="21"/>
        <v>n/a</v>
      </c>
      <c r="CN19" s="108"/>
      <c r="CO19" s="108"/>
      <c r="CP19" s="108"/>
      <c r="CQ19" s="109" t="str">
        <f t="shared" si="22"/>
        <v>n/a</v>
      </c>
      <c r="CR19" s="110"/>
      <c r="CS19" s="110"/>
      <c r="CT19" s="110"/>
      <c r="CU19" s="111" t="str">
        <f t="shared" si="23"/>
        <v>n/a</v>
      </c>
      <c r="CV19" s="108"/>
      <c r="CW19" s="108"/>
      <c r="CX19" s="108"/>
      <c r="CY19" s="109" t="str">
        <f t="shared" si="24"/>
        <v>n/a</v>
      </c>
      <c r="CZ19" s="110"/>
      <c r="DA19" s="110"/>
      <c r="DB19" s="110"/>
      <c r="DC19" s="111" t="str">
        <f t="shared" si="25"/>
        <v>n/a</v>
      </c>
      <c r="DD19" s="108"/>
      <c r="DE19" s="108"/>
      <c r="DF19" s="108"/>
      <c r="DG19" s="109" t="str">
        <f t="shared" si="26"/>
        <v>n/a</v>
      </c>
      <c r="DH19" s="110"/>
      <c r="DI19" s="110"/>
      <c r="DJ19" s="110"/>
      <c r="DK19" s="111" t="str">
        <f t="shared" si="27"/>
        <v>n/a</v>
      </c>
      <c r="DL19" s="108"/>
      <c r="DM19" s="108"/>
      <c r="DN19" s="108"/>
      <c r="DO19" s="109" t="str">
        <f t="shared" si="28"/>
        <v>n/a</v>
      </c>
      <c r="DP19" s="110"/>
      <c r="DQ19" s="110"/>
      <c r="DR19" s="110"/>
      <c r="DS19" s="111" t="str">
        <f t="shared" si="29"/>
        <v>n/a</v>
      </c>
      <c r="DT19" s="89" t="str">
        <f t="shared" si="30"/>
        <v>n/a</v>
      </c>
      <c r="DU19" s="89" t="str">
        <f t="shared" si="31"/>
        <v>n/a</v>
      </c>
    </row>
    <row r="20" spans="1:125" ht="31" customHeight="1" x14ac:dyDescent="0.35">
      <c r="A20" s="89"/>
      <c r="B20" s="89"/>
      <c r="C20" s="89"/>
      <c r="D20" s="108"/>
      <c r="E20" s="108"/>
      <c r="F20" s="108"/>
      <c r="G20" s="109" t="str">
        <f t="shared" si="0"/>
        <v>n/a</v>
      </c>
      <c r="H20" s="110"/>
      <c r="I20" s="110"/>
      <c r="J20" s="110"/>
      <c r="K20" s="111" t="str">
        <f t="shared" si="1"/>
        <v>n/a</v>
      </c>
      <c r="L20" s="108"/>
      <c r="M20" s="108"/>
      <c r="N20" s="108"/>
      <c r="O20" s="109" t="str">
        <f t="shared" si="2"/>
        <v>n/a</v>
      </c>
      <c r="P20" s="110"/>
      <c r="Q20" s="110"/>
      <c r="R20" s="110"/>
      <c r="S20" s="111" t="str">
        <f t="shared" si="3"/>
        <v>n/a</v>
      </c>
      <c r="T20" s="108"/>
      <c r="U20" s="108"/>
      <c r="V20" s="108"/>
      <c r="W20" s="109" t="str">
        <f t="shared" si="4"/>
        <v>n/a</v>
      </c>
      <c r="X20" s="110"/>
      <c r="Y20" s="110"/>
      <c r="Z20" s="110"/>
      <c r="AA20" s="111" t="str">
        <f t="shared" si="5"/>
        <v>n/a</v>
      </c>
      <c r="AB20" s="108"/>
      <c r="AC20" s="108"/>
      <c r="AD20" s="108"/>
      <c r="AE20" s="109" t="str">
        <f t="shared" si="6"/>
        <v>n/a</v>
      </c>
      <c r="AF20" s="110"/>
      <c r="AG20" s="110"/>
      <c r="AH20" s="110"/>
      <c r="AI20" s="111" t="str">
        <f t="shared" si="7"/>
        <v>n/a</v>
      </c>
      <c r="AJ20" s="108"/>
      <c r="AK20" s="108"/>
      <c r="AL20" s="108"/>
      <c r="AM20" s="109" t="str">
        <f t="shared" si="8"/>
        <v>n/a</v>
      </c>
      <c r="AN20" s="110"/>
      <c r="AO20" s="110"/>
      <c r="AP20" s="110"/>
      <c r="AQ20" s="111" t="str">
        <f t="shared" si="9"/>
        <v>n/a</v>
      </c>
      <c r="AR20" s="108"/>
      <c r="AS20" s="108"/>
      <c r="AT20" s="108"/>
      <c r="AU20" s="109" t="str">
        <f t="shared" si="10"/>
        <v>n/a</v>
      </c>
      <c r="AV20" s="110"/>
      <c r="AW20" s="110"/>
      <c r="AX20" s="110"/>
      <c r="AY20" s="111" t="str">
        <f t="shared" si="11"/>
        <v>n/a</v>
      </c>
      <c r="AZ20" s="108"/>
      <c r="BA20" s="108"/>
      <c r="BB20" s="108"/>
      <c r="BC20" s="109" t="str">
        <f t="shared" si="12"/>
        <v>n/a</v>
      </c>
      <c r="BD20" s="110"/>
      <c r="BE20" s="110"/>
      <c r="BF20" s="110"/>
      <c r="BG20" s="111" t="str">
        <f t="shared" si="13"/>
        <v>n/a</v>
      </c>
      <c r="BH20" s="108"/>
      <c r="BI20" s="108"/>
      <c r="BJ20" s="108"/>
      <c r="BK20" s="109" t="str">
        <f t="shared" si="14"/>
        <v>n/a</v>
      </c>
      <c r="BL20" s="110"/>
      <c r="BM20" s="110"/>
      <c r="BN20" s="110"/>
      <c r="BO20" s="111" t="str">
        <f t="shared" si="15"/>
        <v>n/a</v>
      </c>
      <c r="BP20" s="108"/>
      <c r="BQ20" s="108"/>
      <c r="BR20" s="108"/>
      <c r="BS20" s="109" t="str">
        <f t="shared" si="16"/>
        <v>n/a</v>
      </c>
      <c r="BT20" s="110"/>
      <c r="BU20" s="110"/>
      <c r="BV20" s="110"/>
      <c r="BW20" s="111" t="str">
        <f t="shared" si="17"/>
        <v>n/a</v>
      </c>
      <c r="BX20" s="108"/>
      <c r="BY20" s="108"/>
      <c r="BZ20" s="108"/>
      <c r="CA20" s="109" t="str">
        <f t="shared" si="18"/>
        <v>n/a</v>
      </c>
      <c r="CB20" s="110"/>
      <c r="CC20" s="110"/>
      <c r="CD20" s="110"/>
      <c r="CE20" s="111" t="str">
        <f t="shared" si="19"/>
        <v>n/a</v>
      </c>
      <c r="CF20" s="108"/>
      <c r="CG20" s="108"/>
      <c r="CH20" s="108"/>
      <c r="CI20" s="109" t="str">
        <f t="shared" si="20"/>
        <v>n/a</v>
      </c>
      <c r="CJ20" s="110"/>
      <c r="CK20" s="110"/>
      <c r="CL20" s="110"/>
      <c r="CM20" s="111" t="str">
        <f t="shared" si="21"/>
        <v>n/a</v>
      </c>
      <c r="CN20" s="108"/>
      <c r="CO20" s="108"/>
      <c r="CP20" s="108"/>
      <c r="CQ20" s="109" t="str">
        <f t="shared" si="22"/>
        <v>n/a</v>
      </c>
      <c r="CR20" s="110"/>
      <c r="CS20" s="110"/>
      <c r="CT20" s="110"/>
      <c r="CU20" s="111" t="str">
        <f t="shared" si="23"/>
        <v>n/a</v>
      </c>
      <c r="CV20" s="108"/>
      <c r="CW20" s="108"/>
      <c r="CX20" s="108"/>
      <c r="CY20" s="109" t="str">
        <f t="shared" si="24"/>
        <v>n/a</v>
      </c>
      <c r="CZ20" s="110"/>
      <c r="DA20" s="110"/>
      <c r="DB20" s="110"/>
      <c r="DC20" s="111" t="str">
        <f t="shared" si="25"/>
        <v>n/a</v>
      </c>
      <c r="DD20" s="108"/>
      <c r="DE20" s="108"/>
      <c r="DF20" s="108"/>
      <c r="DG20" s="109" t="str">
        <f t="shared" si="26"/>
        <v>n/a</v>
      </c>
      <c r="DH20" s="110"/>
      <c r="DI20" s="110"/>
      <c r="DJ20" s="110"/>
      <c r="DK20" s="111" t="str">
        <f t="shared" si="27"/>
        <v>n/a</v>
      </c>
      <c r="DL20" s="108"/>
      <c r="DM20" s="108"/>
      <c r="DN20" s="108"/>
      <c r="DO20" s="109" t="str">
        <f t="shared" si="28"/>
        <v>n/a</v>
      </c>
      <c r="DP20" s="110"/>
      <c r="DQ20" s="110"/>
      <c r="DR20" s="110"/>
      <c r="DS20" s="111" t="str">
        <f t="shared" si="29"/>
        <v>n/a</v>
      </c>
      <c r="DT20" s="89" t="str">
        <f t="shared" si="30"/>
        <v>n/a</v>
      </c>
      <c r="DU20" s="89" t="str">
        <f t="shared" si="31"/>
        <v>n/a</v>
      </c>
    </row>
    <row r="21" spans="1:125" ht="31" customHeight="1" x14ac:dyDescent="0.35">
      <c r="A21" s="89"/>
      <c r="B21" s="89"/>
      <c r="C21" s="89"/>
      <c r="D21" s="108"/>
      <c r="E21" s="108"/>
      <c r="F21" s="108"/>
      <c r="G21" s="109" t="str">
        <f t="shared" si="0"/>
        <v>n/a</v>
      </c>
      <c r="H21" s="110"/>
      <c r="I21" s="110"/>
      <c r="J21" s="110"/>
      <c r="K21" s="111" t="str">
        <f t="shared" si="1"/>
        <v>n/a</v>
      </c>
      <c r="L21" s="108"/>
      <c r="M21" s="108"/>
      <c r="N21" s="108"/>
      <c r="O21" s="109" t="str">
        <f t="shared" si="2"/>
        <v>n/a</v>
      </c>
      <c r="P21" s="110"/>
      <c r="Q21" s="110"/>
      <c r="R21" s="110"/>
      <c r="S21" s="111" t="str">
        <f t="shared" si="3"/>
        <v>n/a</v>
      </c>
      <c r="T21" s="108"/>
      <c r="U21" s="108"/>
      <c r="V21" s="108"/>
      <c r="W21" s="109" t="str">
        <f t="shared" si="4"/>
        <v>n/a</v>
      </c>
      <c r="X21" s="110"/>
      <c r="Y21" s="110"/>
      <c r="Z21" s="110"/>
      <c r="AA21" s="111" t="str">
        <f t="shared" si="5"/>
        <v>n/a</v>
      </c>
      <c r="AB21" s="108"/>
      <c r="AC21" s="108"/>
      <c r="AD21" s="108"/>
      <c r="AE21" s="109" t="str">
        <f t="shared" si="6"/>
        <v>n/a</v>
      </c>
      <c r="AF21" s="110"/>
      <c r="AG21" s="110"/>
      <c r="AH21" s="110"/>
      <c r="AI21" s="111" t="str">
        <f t="shared" si="7"/>
        <v>n/a</v>
      </c>
      <c r="AJ21" s="108"/>
      <c r="AK21" s="108"/>
      <c r="AL21" s="108"/>
      <c r="AM21" s="109" t="str">
        <f t="shared" si="8"/>
        <v>n/a</v>
      </c>
      <c r="AN21" s="110"/>
      <c r="AO21" s="110"/>
      <c r="AP21" s="110"/>
      <c r="AQ21" s="111" t="str">
        <f t="shared" si="9"/>
        <v>n/a</v>
      </c>
      <c r="AR21" s="108"/>
      <c r="AS21" s="108"/>
      <c r="AT21" s="108"/>
      <c r="AU21" s="109" t="str">
        <f t="shared" si="10"/>
        <v>n/a</v>
      </c>
      <c r="AV21" s="110"/>
      <c r="AW21" s="110"/>
      <c r="AX21" s="110"/>
      <c r="AY21" s="111" t="str">
        <f t="shared" si="11"/>
        <v>n/a</v>
      </c>
      <c r="AZ21" s="108"/>
      <c r="BA21" s="108"/>
      <c r="BB21" s="108"/>
      <c r="BC21" s="109" t="str">
        <f t="shared" si="12"/>
        <v>n/a</v>
      </c>
      <c r="BD21" s="110"/>
      <c r="BE21" s="110"/>
      <c r="BF21" s="110"/>
      <c r="BG21" s="111" t="str">
        <f t="shared" si="13"/>
        <v>n/a</v>
      </c>
      <c r="BH21" s="108"/>
      <c r="BI21" s="108"/>
      <c r="BJ21" s="108"/>
      <c r="BK21" s="109" t="str">
        <f t="shared" si="14"/>
        <v>n/a</v>
      </c>
      <c r="BL21" s="110"/>
      <c r="BM21" s="110"/>
      <c r="BN21" s="110"/>
      <c r="BO21" s="111" t="str">
        <f t="shared" si="15"/>
        <v>n/a</v>
      </c>
      <c r="BP21" s="108"/>
      <c r="BQ21" s="108"/>
      <c r="BR21" s="108"/>
      <c r="BS21" s="109" t="str">
        <f t="shared" si="16"/>
        <v>n/a</v>
      </c>
      <c r="BT21" s="110"/>
      <c r="BU21" s="110"/>
      <c r="BV21" s="110"/>
      <c r="BW21" s="111" t="str">
        <f t="shared" si="17"/>
        <v>n/a</v>
      </c>
      <c r="BX21" s="108"/>
      <c r="BY21" s="108"/>
      <c r="BZ21" s="108"/>
      <c r="CA21" s="109" t="str">
        <f t="shared" si="18"/>
        <v>n/a</v>
      </c>
      <c r="CB21" s="110"/>
      <c r="CC21" s="110"/>
      <c r="CD21" s="110"/>
      <c r="CE21" s="111" t="str">
        <f t="shared" si="19"/>
        <v>n/a</v>
      </c>
      <c r="CF21" s="108"/>
      <c r="CG21" s="108"/>
      <c r="CH21" s="108"/>
      <c r="CI21" s="109" t="str">
        <f t="shared" si="20"/>
        <v>n/a</v>
      </c>
      <c r="CJ21" s="110"/>
      <c r="CK21" s="110"/>
      <c r="CL21" s="110"/>
      <c r="CM21" s="111" t="str">
        <f t="shared" si="21"/>
        <v>n/a</v>
      </c>
      <c r="CN21" s="108"/>
      <c r="CO21" s="108"/>
      <c r="CP21" s="108"/>
      <c r="CQ21" s="109" t="str">
        <f t="shared" si="22"/>
        <v>n/a</v>
      </c>
      <c r="CR21" s="110"/>
      <c r="CS21" s="110"/>
      <c r="CT21" s="110"/>
      <c r="CU21" s="111" t="str">
        <f t="shared" si="23"/>
        <v>n/a</v>
      </c>
      <c r="CV21" s="108"/>
      <c r="CW21" s="108"/>
      <c r="CX21" s="108"/>
      <c r="CY21" s="109" t="str">
        <f t="shared" si="24"/>
        <v>n/a</v>
      </c>
      <c r="CZ21" s="110"/>
      <c r="DA21" s="110"/>
      <c r="DB21" s="110"/>
      <c r="DC21" s="111" t="str">
        <f t="shared" si="25"/>
        <v>n/a</v>
      </c>
      <c r="DD21" s="108"/>
      <c r="DE21" s="108"/>
      <c r="DF21" s="108"/>
      <c r="DG21" s="109" t="str">
        <f t="shared" si="26"/>
        <v>n/a</v>
      </c>
      <c r="DH21" s="110"/>
      <c r="DI21" s="110"/>
      <c r="DJ21" s="110"/>
      <c r="DK21" s="111" t="str">
        <f t="shared" si="27"/>
        <v>n/a</v>
      </c>
      <c r="DL21" s="108"/>
      <c r="DM21" s="108"/>
      <c r="DN21" s="108"/>
      <c r="DO21" s="109" t="str">
        <f t="shared" si="28"/>
        <v>n/a</v>
      </c>
      <c r="DP21" s="110"/>
      <c r="DQ21" s="110"/>
      <c r="DR21" s="110"/>
      <c r="DS21" s="111" t="str">
        <f t="shared" si="29"/>
        <v>n/a</v>
      </c>
      <c r="DT21" s="89" t="str">
        <f t="shared" si="30"/>
        <v>n/a</v>
      </c>
      <c r="DU21" s="89" t="str">
        <f t="shared" si="31"/>
        <v>n/a</v>
      </c>
    </row>
    <row r="22" spans="1:125" ht="31" customHeight="1" x14ac:dyDescent="0.35">
      <c r="A22" s="89"/>
      <c r="B22" s="89"/>
      <c r="C22" s="89"/>
      <c r="D22" s="108"/>
      <c r="E22" s="108"/>
      <c r="F22" s="108"/>
      <c r="G22" s="109" t="str">
        <f t="shared" si="0"/>
        <v>n/a</v>
      </c>
      <c r="H22" s="110"/>
      <c r="I22" s="110"/>
      <c r="J22" s="110"/>
      <c r="K22" s="111" t="str">
        <f t="shared" si="1"/>
        <v>n/a</v>
      </c>
      <c r="L22" s="108"/>
      <c r="M22" s="108"/>
      <c r="N22" s="108"/>
      <c r="O22" s="109" t="str">
        <f t="shared" si="2"/>
        <v>n/a</v>
      </c>
      <c r="P22" s="110"/>
      <c r="Q22" s="110"/>
      <c r="R22" s="110"/>
      <c r="S22" s="111" t="str">
        <f t="shared" si="3"/>
        <v>n/a</v>
      </c>
      <c r="T22" s="108"/>
      <c r="U22" s="108"/>
      <c r="V22" s="108"/>
      <c r="W22" s="109" t="str">
        <f t="shared" si="4"/>
        <v>n/a</v>
      </c>
      <c r="X22" s="110"/>
      <c r="Y22" s="110"/>
      <c r="Z22" s="110"/>
      <c r="AA22" s="111" t="str">
        <f t="shared" si="5"/>
        <v>n/a</v>
      </c>
      <c r="AB22" s="108"/>
      <c r="AC22" s="108"/>
      <c r="AD22" s="108"/>
      <c r="AE22" s="109" t="str">
        <f t="shared" si="6"/>
        <v>n/a</v>
      </c>
      <c r="AF22" s="110"/>
      <c r="AG22" s="110"/>
      <c r="AH22" s="110"/>
      <c r="AI22" s="111" t="str">
        <f t="shared" si="7"/>
        <v>n/a</v>
      </c>
      <c r="AJ22" s="108"/>
      <c r="AK22" s="108"/>
      <c r="AL22" s="108"/>
      <c r="AM22" s="109" t="str">
        <f t="shared" si="8"/>
        <v>n/a</v>
      </c>
      <c r="AN22" s="110"/>
      <c r="AO22" s="110"/>
      <c r="AP22" s="110"/>
      <c r="AQ22" s="111" t="str">
        <f t="shared" si="9"/>
        <v>n/a</v>
      </c>
      <c r="AR22" s="108"/>
      <c r="AS22" s="108"/>
      <c r="AT22" s="108"/>
      <c r="AU22" s="109" t="str">
        <f t="shared" si="10"/>
        <v>n/a</v>
      </c>
      <c r="AV22" s="110"/>
      <c r="AW22" s="110"/>
      <c r="AX22" s="110"/>
      <c r="AY22" s="111" t="str">
        <f t="shared" si="11"/>
        <v>n/a</v>
      </c>
      <c r="AZ22" s="108"/>
      <c r="BA22" s="108"/>
      <c r="BB22" s="108"/>
      <c r="BC22" s="109" t="str">
        <f t="shared" si="12"/>
        <v>n/a</v>
      </c>
      <c r="BD22" s="110"/>
      <c r="BE22" s="110"/>
      <c r="BF22" s="110"/>
      <c r="BG22" s="111" t="str">
        <f t="shared" si="13"/>
        <v>n/a</v>
      </c>
      <c r="BH22" s="108"/>
      <c r="BI22" s="108"/>
      <c r="BJ22" s="108"/>
      <c r="BK22" s="109" t="str">
        <f t="shared" si="14"/>
        <v>n/a</v>
      </c>
      <c r="BL22" s="110"/>
      <c r="BM22" s="110"/>
      <c r="BN22" s="110"/>
      <c r="BO22" s="111" t="str">
        <f t="shared" si="15"/>
        <v>n/a</v>
      </c>
      <c r="BP22" s="108"/>
      <c r="BQ22" s="108"/>
      <c r="BR22" s="108"/>
      <c r="BS22" s="109" t="str">
        <f t="shared" si="16"/>
        <v>n/a</v>
      </c>
      <c r="BT22" s="110"/>
      <c r="BU22" s="110"/>
      <c r="BV22" s="110"/>
      <c r="BW22" s="111" t="str">
        <f t="shared" si="17"/>
        <v>n/a</v>
      </c>
      <c r="BX22" s="108"/>
      <c r="BY22" s="108"/>
      <c r="BZ22" s="108"/>
      <c r="CA22" s="109" t="str">
        <f t="shared" si="18"/>
        <v>n/a</v>
      </c>
      <c r="CB22" s="110"/>
      <c r="CC22" s="110"/>
      <c r="CD22" s="110"/>
      <c r="CE22" s="111" t="str">
        <f t="shared" si="19"/>
        <v>n/a</v>
      </c>
      <c r="CF22" s="108"/>
      <c r="CG22" s="108"/>
      <c r="CH22" s="108"/>
      <c r="CI22" s="109" t="str">
        <f t="shared" si="20"/>
        <v>n/a</v>
      </c>
      <c r="CJ22" s="110"/>
      <c r="CK22" s="110"/>
      <c r="CL22" s="110"/>
      <c r="CM22" s="111" t="str">
        <f t="shared" si="21"/>
        <v>n/a</v>
      </c>
      <c r="CN22" s="108"/>
      <c r="CO22" s="108"/>
      <c r="CP22" s="108"/>
      <c r="CQ22" s="109" t="str">
        <f t="shared" si="22"/>
        <v>n/a</v>
      </c>
      <c r="CR22" s="110"/>
      <c r="CS22" s="110"/>
      <c r="CT22" s="110"/>
      <c r="CU22" s="111" t="str">
        <f t="shared" si="23"/>
        <v>n/a</v>
      </c>
      <c r="CV22" s="108"/>
      <c r="CW22" s="108"/>
      <c r="CX22" s="108"/>
      <c r="CY22" s="109" t="str">
        <f t="shared" si="24"/>
        <v>n/a</v>
      </c>
      <c r="CZ22" s="110"/>
      <c r="DA22" s="110"/>
      <c r="DB22" s="110"/>
      <c r="DC22" s="111" t="str">
        <f t="shared" si="25"/>
        <v>n/a</v>
      </c>
      <c r="DD22" s="108"/>
      <c r="DE22" s="108"/>
      <c r="DF22" s="108"/>
      <c r="DG22" s="109" t="str">
        <f t="shared" si="26"/>
        <v>n/a</v>
      </c>
      <c r="DH22" s="110"/>
      <c r="DI22" s="110"/>
      <c r="DJ22" s="110"/>
      <c r="DK22" s="111" t="str">
        <f t="shared" si="27"/>
        <v>n/a</v>
      </c>
      <c r="DL22" s="108"/>
      <c r="DM22" s="108"/>
      <c r="DN22" s="108"/>
      <c r="DO22" s="109" t="str">
        <f t="shared" si="28"/>
        <v>n/a</v>
      </c>
      <c r="DP22" s="110"/>
      <c r="DQ22" s="110"/>
      <c r="DR22" s="110"/>
      <c r="DS22" s="111" t="str">
        <f t="shared" si="29"/>
        <v>n/a</v>
      </c>
      <c r="DT22" s="89" t="str">
        <f t="shared" si="30"/>
        <v>n/a</v>
      </c>
      <c r="DU22" s="89" t="str">
        <f t="shared" si="31"/>
        <v>n/a</v>
      </c>
    </row>
    <row r="23" spans="1:125" ht="31" customHeight="1" x14ac:dyDescent="0.35">
      <c r="A23" s="114"/>
      <c r="B23" s="114"/>
      <c r="C23" s="114"/>
      <c r="D23" s="115"/>
      <c r="E23" s="115"/>
      <c r="F23" s="115"/>
      <c r="G23" s="109" t="str">
        <f t="shared" si="0"/>
        <v>n/a</v>
      </c>
      <c r="H23" s="116"/>
      <c r="I23" s="116"/>
      <c r="J23" s="116"/>
      <c r="K23" s="111" t="str">
        <f t="shared" si="1"/>
        <v>n/a</v>
      </c>
      <c r="L23" s="115"/>
      <c r="M23" s="115"/>
      <c r="N23" s="115"/>
      <c r="O23" s="109" t="str">
        <f t="shared" si="2"/>
        <v>n/a</v>
      </c>
      <c r="P23" s="116"/>
      <c r="Q23" s="116"/>
      <c r="R23" s="116"/>
      <c r="S23" s="111" t="str">
        <f t="shared" si="3"/>
        <v>n/a</v>
      </c>
      <c r="T23" s="115"/>
      <c r="U23" s="115"/>
      <c r="V23" s="115"/>
      <c r="W23" s="109" t="str">
        <f t="shared" si="4"/>
        <v>n/a</v>
      </c>
      <c r="X23" s="116"/>
      <c r="Y23" s="116"/>
      <c r="Z23" s="116"/>
      <c r="AA23" s="111" t="str">
        <f t="shared" si="5"/>
        <v>n/a</v>
      </c>
      <c r="AB23" s="115"/>
      <c r="AC23" s="115"/>
      <c r="AD23" s="115"/>
      <c r="AE23" s="109" t="str">
        <f t="shared" si="6"/>
        <v>n/a</v>
      </c>
      <c r="AF23" s="116"/>
      <c r="AG23" s="116"/>
      <c r="AH23" s="116"/>
      <c r="AI23" s="111" t="str">
        <f t="shared" si="7"/>
        <v>n/a</v>
      </c>
      <c r="AJ23" s="115"/>
      <c r="AK23" s="115"/>
      <c r="AL23" s="115"/>
      <c r="AM23" s="109" t="str">
        <f t="shared" si="8"/>
        <v>n/a</v>
      </c>
      <c r="AN23" s="116"/>
      <c r="AO23" s="116"/>
      <c r="AP23" s="116"/>
      <c r="AQ23" s="111" t="str">
        <f t="shared" si="9"/>
        <v>n/a</v>
      </c>
      <c r="AR23" s="115"/>
      <c r="AS23" s="115"/>
      <c r="AT23" s="115"/>
      <c r="AU23" s="109" t="str">
        <f t="shared" si="10"/>
        <v>n/a</v>
      </c>
      <c r="AV23" s="116"/>
      <c r="AW23" s="116"/>
      <c r="AX23" s="116"/>
      <c r="AY23" s="111" t="str">
        <f t="shared" si="11"/>
        <v>n/a</v>
      </c>
      <c r="AZ23" s="115"/>
      <c r="BA23" s="115"/>
      <c r="BB23" s="115"/>
      <c r="BC23" s="109" t="str">
        <f t="shared" si="12"/>
        <v>n/a</v>
      </c>
      <c r="BD23" s="116"/>
      <c r="BE23" s="116"/>
      <c r="BF23" s="116"/>
      <c r="BG23" s="111" t="str">
        <f t="shared" si="13"/>
        <v>n/a</v>
      </c>
      <c r="BH23" s="115"/>
      <c r="BI23" s="115"/>
      <c r="BJ23" s="115"/>
      <c r="BK23" s="109" t="str">
        <f t="shared" si="14"/>
        <v>n/a</v>
      </c>
      <c r="BL23" s="116"/>
      <c r="BM23" s="116"/>
      <c r="BN23" s="116"/>
      <c r="BO23" s="111" t="str">
        <f t="shared" si="15"/>
        <v>n/a</v>
      </c>
      <c r="BP23" s="115"/>
      <c r="BQ23" s="115"/>
      <c r="BR23" s="115"/>
      <c r="BS23" s="109" t="str">
        <f t="shared" si="16"/>
        <v>n/a</v>
      </c>
      <c r="BT23" s="116"/>
      <c r="BU23" s="116"/>
      <c r="BV23" s="116"/>
      <c r="BW23" s="111" t="str">
        <f t="shared" si="17"/>
        <v>n/a</v>
      </c>
      <c r="BX23" s="115"/>
      <c r="BY23" s="115"/>
      <c r="BZ23" s="115"/>
      <c r="CA23" s="109" t="str">
        <f t="shared" si="18"/>
        <v>n/a</v>
      </c>
      <c r="CB23" s="116"/>
      <c r="CC23" s="116"/>
      <c r="CD23" s="116"/>
      <c r="CE23" s="111" t="str">
        <f t="shared" si="19"/>
        <v>n/a</v>
      </c>
      <c r="CF23" s="115"/>
      <c r="CG23" s="115"/>
      <c r="CH23" s="115"/>
      <c r="CI23" s="109" t="str">
        <f t="shared" si="20"/>
        <v>n/a</v>
      </c>
      <c r="CJ23" s="116"/>
      <c r="CK23" s="116"/>
      <c r="CL23" s="116"/>
      <c r="CM23" s="111" t="str">
        <f t="shared" si="21"/>
        <v>n/a</v>
      </c>
      <c r="CN23" s="115"/>
      <c r="CO23" s="115"/>
      <c r="CP23" s="115"/>
      <c r="CQ23" s="109" t="str">
        <f t="shared" si="22"/>
        <v>n/a</v>
      </c>
      <c r="CR23" s="116"/>
      <c r="CS23" s="116"/>
      <c r="CT23" s="116"/>
      <c r="CU23" s="111" t="str">
        <f t="shared" si="23"/>
        <v>n/a</v>
      </c>
      <c r="CV23" s="115"/>
      <c r="CW23" s="115"/>
      <c r="CX23" s="115"/>
      <c r="CY23" s="109" t="str">
        <f t="shared" si="24"/>
        <v>n/a</v>
      </c>
      <c r="CZ23" s="116"/>
      <c r="DA23" s="116"/>
      <c r="DB23" s="116"/>
      <c r="DC23" s="111" t="str">
        <f t="shared" si="25"/>
        <v>n/a</v>
      </c>
      <c r="DD23" s="115"/>
      <c r="DE23" s="115"/>
      <c r="DF23" s="115"/>
      <c r="DG23" s="109" t="str">
        <f t="shared" si="26"/>
        <v>n/a</v>
      </c>
      <c r="DH23" s="116"/>
      <c r="DI23" s="116"/>
      <c r="DJ23" s="116"/>
      <c r="DK23" s="111" t="str">
        <f t="shared" si="27"/>
        <v>n/a</v>
      </c>
      <c r="DL23" s="115"/>
      <c r="DM23" s="115"/>
      <c r="DN23" s="115"/>
      <c r="DO23" s="109" t="str">
        <f t="shared" si="28"/>
        <v>n/a</v>
      </c>
      <c r="DP23" s="116"/>
      <c r="DQ23" s="116"/>
      <c r="DR23" s="116"/>
      <c r="DS23" s="111" t="str">
        <f t="shared" si="29"/>
        <v>n/a</v>
      </c>
      <c r="DT23" s="89" t="str">
        <f t="shared" si="30"/>
        <v>n/a</v>
      </c>
      <c r="DU23" s="89" t="str">
        <f t="shared" si="31"/>
        <v>n/a</v>
      </c>
    </row>
    <row r="24" spans="1:125" ht="31" customHeight="1" x14ac:dyDescent="0.35">
      <c r="A24" s="89"/>
      <c r="B24" s="89"/>
      <c r="C24" s="89"/>
      <c r="D24" s="108"/>
      <c r="E24" s="108"/>
      <c r="F24" s="108"/>
      <c r="G24" s="109" t="str">
        <f t="shared" si="0"/>
        <v>n/a</v>
      </c>
      <c r="H24" s="110"/>
      <c r="I24" s="110"/>
      <c r="J24" s="110"/>
      <c r="K24" s="111" t="str">
        <f t="shared" si="1"/>
        <v>n/a</v>
      </c>
      <c r="L24" s="108"/>
      <c r="M24" s="108"/>
      <c r="N24" s="108"/>
      <c r="O24" s="109" t="str">
        <f t="shared" si="2"/>
        <v>n/a</v>
      </c>
      <c r="P24" s="110"/>
      <c r="Q24" s="110"/>
      <c r="R24" s="110"/>
      <c r="S24" s="111" t="str">
        <f t="shared" si="3"/>
        <v>n/a</v>
      </c>
      <c r="T24" s="108"/>
      <c r="U24" s="108"/>
      <c r="V24" s="108"/>
      <c r="W24" s="109" t="str">
        <f t="shared" si="4"/>
        <v>n/a</v>
      </c>
      <c r="X24" s="110"/>
      <c r="Y24" s="110"/>
      <c r="Z24" s="110"/>
      <c r="AA24" s="111" t="str">
        <f t="shared" si="5"/>
        <v>n/a</v>
      </c>
      <c r="AB24" s="108"/>
      <c r="AC24" s="108"/>
      <c r="AD24" s="108"/>
      <c r="AE24" s="109" t="str">
        <f t="shared" si="6"/>
        <v>n/a</v>
      </c>
      <c r="AF24" s="110"/>
      <c r="AG24" s="110"/>
      <c r="AH24" s="110"/>
      <c r="AI24" s="111" t="str">
        <f t="shared" si="7"/>
        <v>n/a</v>
      </c>
      <c r="AJ24" s="108"/>
      <c r="AK24" s="108"/>
      <c r="AL24" s="108"/>
      <c r="AM24" s="109" t="str">
        <f t="shared" si="8"/>
        <v>n/a</v>
      </c>
      <c r="AN24" s="110"/>
      <c r="AO24" s="110"/>
      <c r="AP24" s="110"/>
      <c r="AQ24" s="111" t="str">
        <f t="shared" si="9"/>
        <v>n/a</v>
      </c>
      <c r="AR24" s="108"/>
      <c r="AS24" s="108"/>
      <c r="AT24" s="108"/>
      <c r="AU24" s="109" t="str">
        <f t="shared" si="10"/>
        <v>n/a</v>
      </c>
      <c r="AV24" s="110"/>
      <c r="AW24" s="110"/>
      <c r="AX24" s="110"/>
      <c r="AY24" s="111" t="str">
        <f t="shared" si="11"/>
        <v>n/a</v>
      </c>
      <c r="AZ24" s="108"/>
      <c r="BA24" s="108"/>
      <c r="BB24" s="108"/>
      <c r="BC24" s="109" t="str">
        <f t="shared" si="12"/>
        <v>n/a</v>
      </c>
      <c r="BD24" s="110"/>
      <c r="BE24" s="110"/>
      <c r="BF24" s="110"/>
      <c r="BG24" s="111" t="str">
        <f t="shared" si="13"/>
        <v>n/a</v>
      </c>
      <c r="BH24" s="108"/>
      <c r="BI24" s="108"/>
      <c r="BJ24" s="108"/>
      <c r="BK24" s="109" t="str">
        <f t="shared" si="14"/>
        <v>n/a</v>
      </c>
      <c r="BL24" s="110"/>
      <c r="BM24" s="110"/>
      <c r="BN24" s="110"/>
      <c r="BO24" s="111" t="str">
        <f t="shared" si="15"/>
        <v>n/a</v>
      </c>
      <c r="BP24" s="108"/>
      <c r="BQ24" s="108"/>
      <c r="BR24" s="108"/>
      <c r="BS24" s="109" t="str">
        <f t="shared" si="16"/>
        <v>n/a</v>
      </c>
      <c r="BT24" s="110"/>
      <c r="BU24" s="110"/>
      <c r="BV24" s="110"/>
      <c r="BW24" s="111" t="str">
        <f t="shared" si="17"/>
        <v>n/a</v>
      </c>
      <c r="BX24" s="108"/>
      <c r="BY24" s="108"/>
      <c r="BZ24" s="108"/>
      <c r="CA24" s="109" t="str">
        <f t="shared" si="18"/>
        <v>n/a</v>
      </c>
      <c r="CB24" s="110"/>
      <c r="CC24" s="110"/>
      <c r="CD24" s="110"/>
      <c r="CE24" s="111" t="str">
        <f t="shared" si="19"/>
        <v>n/a</v>
      </c>
      <c r="CF24" s="108"/>
      <c r="CG24" s="108"/>
      <c r="CH24" s="108"/>
      <c r="CI24" s="109" t="str">
        <f t="shared" si="20"/>
        <v>n/a</v>
      </c>
      <c r="CJ24" s="110"/>
      <c r="CK24" s="110"/>
      <c r="CL24" s="110"/>
      <c r="CM24" s="111" t="str">
        <f t="shared" si="21"/>
        <v>n/a</v>
      </c>
      <c r="CN24" s="108"/>
      <c r="CO24" s="108"/>
      <c r="CP24" s="108"/>
      <c r="CQ24" s="109" t="str">
        <f t="shared" si="22"/>
        <v>n/a</v>
      </c>
      <c r="CR24" s="110"/>
      <c r="CS24" s="110"/>
      <c r="CT24" s="110"/>
      <c r="CU24" s="111" t="str">
        <f t="shared" si="23"/>
        <v>n/a</v>
      </c>
      <c r="CV24" s="108"/>
      <c r="CW24" s="108"/>
      <c r="CX24" s="108"/>
      <c r="CY24" s="109" t="str">
        <f t="shared" si="24"/>
        <v>n/a</v>
      </c>
      <c r="CZ24" s="110"/>
      <c r="DA24" s="110"/>
      <c r="DB24" s="110"/>
      <c r="DC24" s="111" t="str">
        <f t="shared" si="25"/>
        <v>n/a</v>
      </c>
      <c r="DD24" s="108"/>
      <c r="DE24" s="108"/>
      <c r="DF24" s="108"/>
      <c r="DG24" s="109" t="str">
        <f t="shared" si="26"/>
        <v>n/a</v>
      </c>
      <c r="DH24" s="110"/>
      <c r="DI24" s="110"/>
      <c r="DJ24" s="110"/>
      <c r="DK24" s="111" t="str">
        <f t="shared" si="27"/>
        <v>n/a</v>
      </c>
      <c r="DL24" s="108"/>
      <c r="DM24" s="108"/>
      <c r="DN24" s="108"/>
      <c r="DO24" s="109" t="str">
        <f t="shared" si="28"/>
        <v>n/a</v>
      </c>
      <c r="DP24" s="110"/>
      <c r="DQ24" s="110"/>
      <c r="DR24" s="110"/>
      <c r="DS24" s="111" t="str">
        <f t="shared" si="29"/>
        <v>n/a</v>
      </c>
      <c r="DT24" s="89" t="str">
        <f t="shared" si="30"/>
        <v>n/a</v>
      </c>
      <c r="DU24" s="89" t="str">
        <f t="shared" si="31"/>
        <v>n/a</v>
      </c>
    </row>
    <row r="25" spans="1:125" ht="31" customHeight="1" x14ac:dyDescent="0.35">
      <c r="A25" s="89"/>
      <c r="B25" s="89"/>
      <c r="C25" s="89"/>
      <c r="D25" s="108"/>
      <c r="E25" s="108"/>
      <c r="F25" s="108"/>
      <c r="G25" s="109" t="str">
        <f t="shared" si="0"/>
        <v>n/a</v>
      </c>
      <c r="H25" s="110"/>
      <c r="I25" s="110"/>
      <c r="J25" s="110"/>
      <c r="K25" s="111" t="str">
        <f t="shared" si="1"/>
        <v>n/a</v>
      </c>
      <c r="L25" s="108"/>
      <c r="M25" s="108"/>
      <c r="N25" s="108"/>
      <c r="O25" s="109" t="str">
        <f t="shared" si="2"/>
        <v>n/a</v>
      </c>
      <c r="P25" s="110"/>
      <c r="Q25" s="110"/>
      <c r="R25" s="110"/>
      <c r="S25" s="111" t="str">
        <f t="shared" si="3"/>
        <v>n/a</v>
      </c>
      <c r="T25" s="108"/>
      <c r="U25" s="108"/>
      <c r="V25" s="108"/>
      <c r="W25" s="109" t="str">
        <f t="shared" si="4"/>
        <v>n/a</v>
      </c>
      <c r="X25" s="110"/>
      <c r="Y25" s="110"/>
      <c r="Z25" s="110"/>
      <c r="AA25" s="111" t="str">
        <f t="shared" si="5"/>
        <v>n/a</v>
      </c>
      <c r="AB25" s="108"/>
      <c r="AC25" s="108"/>
      <c r="AD25" s="108"/>
      <c r="AE25" s="109" t="str">
        <f t="shared" si="6"/>
        <v>n/a</v>
      </c>
      <c r="AF25" s="110"/>
      <c r="AG25" s="110"/>
      <c r="AH25" s="110"/>
      <c r="AI25" s="111" t="str">
        <f t="shared" si="7"/>
        <v>n/a</v>
      </c>
      <c r="AJ25" s="108"/>
      <c r="AK25" s="108"/>
      <c r="AL25" s="108"/>
      <c r="AM25" s="109" t="str">
        <f t="shared" si="8"/>
        <v>n/a</v>
      </c>
      <c r="AN25" s="110"/>
      <c r="AO25" s="110"/>
      <c r="AP25" s="110"/>
      <c r="AQ25" s="111" t="str">
        <f t="shared" si="9"/>
        <v>n/a</v>
      </c>
      <c r="AR25" s="108"/>
      <c r="AS25" s="108"/>
      <c r="AT25" s="108"/>
      <c r="AU25" s="109" t="str">
        <f t="shared" si="10"/>
        <v>n/a</v>
      </c>
      <c r="AV25" s="110"/>
      <c r="AW25" s="110"/>
      <c r="AX25" s="110"/>
      <c r="AY25" s="111" t="str">
        <f t="shared" si="11"/>
        <v>n/a</v>
      </c>
      <c r="AZ25" s="108"/>
      <c r="BA25" s="108"/>
      <c r="BB25" s="108"/>
      <c r="BC25" s="109" t="str">
        <f t="shared" si="12"/>
        <v>n/a</v>
      </c>
      <c r="BD25" s="110"/>
      <c r="BE25" s="110"/>
      <c r="BF25" s="110"/>
      <c r="BG25" s="111" t="str">
        <f t="shared" si="13"/>
        <v>n/a</v>
      </c>
      <c r="BH25" s="108"/>
      <c r="BI25" s="108"/>
      <c r="BJ25" s="108"/>
      <c r="BK25" s="109" t="str">
        <f t="shared" si="14"/>
        <v>n/a</v>
      </c>
      <c r="BL25" s="110"/>
      <c r="BM25" s="110"/>
      <c r="BN25" s="110"/>
      <c r="BO25" s="111" t="str">
        <f t="shared" si="15"/>
        <v>n/a</v>
      </c>
      <c r="BP25" s="108"/>
      <c r="BQ25" s="108"/>
      <c r="BR25" s="108"/>
      <c r="BS25" s="109" t="str">
        <f t="shared" si="16"/>
        <v>n/a</v>
      </c>
      <c r="BT25" s="110"/>
      <c r="BU25" s="110"/>
      <c r="BV25" s="110"/>
      <c r="BW25" s="111" t="str">
        <f t="shared" si="17"/>
        <v>n/a</v>
      </c>
      <c r="BX25" s="108"/>
      <c r="BY25" s="108"/>
      <c r="BZ25" s="108"/>
      <c r="CA25" s="109" t="str">
        <f t="shared" si="18"/>
        <v>n/a</v>
      </c>
      <c r="CB25" s="110"/>
      <c r="CC25" s="110"/>
      <c r="CD25" s="110"/>
      <c r="CE25" s="111" t="str">
        <f t="shared" si="19"/>
        <v>n/a</v>
      </c>
      <c r="CF25" s="108"/>
      <c r="CG25" s="108"/>
      <c r="CH25" s="108"/>
      <c r="CI25" s="109" t="str">
        <f t="shared" si="20"/>
        <v>n/a</v>
      </c>
      <c r="CJ25" s="110"/>
      <c r="CK25" s="110"/>
      <c r="CL25" s="110"/>
      <c r="CM25" s="111" t="str">
        <f t="shared" si="21"/>
        <v>n/a</v>
      </c>
      <c r="CN25" s="108"/>
      <c r="CO25" s="108"/>
      <c r="CP25" s="108"/>
      <c r="CQ25" s="109" t="str">
        <f t="shared" si="22"/>
        <v>n/a</v>
      </c>
      <c r="CR25" s="110"/>
      <c r="CS25" s="110"/>
      <c r="CT25" s="110"/>
      <c r="CU25" s="111" t="str">
        <f t="shared" si="23"/>
        <v>n/a</v>
      </c>
      <c r="CV25" s="108"/>
      <c r="CW25" s="108"/>
      <c r="CX25" s="108"/>
      <c r="CY25" s="109" t="str">
        <f t="shared" si="24"/>
        <v>n/a</v>
      </c>
      <c r="CZ25" s="110"/>
      <c r="DA25" s="110"/>
      <c r="DB25" s="110"/>
      <c r="DC25" s="111" t="str">
        <f t="shared" si="25"/>
        <v>n/a</v>
      </c>
      <c r="DD25" s="108"/>
      <c r="DE25" s="108"/>
      <c r="DF25" s="108"/>
      <c r="DG25" s="109" t="str">
        <f t="shared" si="26"/>
        <v>n/a</v>
      </c>
      <c r="DH25" s="110"/>
      <c r="DI25" s="110"/>
      <c r="DJ25" s="110"/>
      <c r="DK25" s="111" t="str">
        <f t="shared" si="27"/>
        <v>n/a</v>
      </c>
      <c r="DL25" s="108"/>
      <c r="DM25" s="108"/>
      <c r="DN25" s="108"/>
      <c r="DO25" s="109" t="str">
        <f t="shared" si="28"/>
        <v>n/a</v>
      </c>
      <c r="DP25" s="110"/>
      <c r="DQ25" s="110"/>
      <c r="DR25" s="110"/>
      <c r="DS25" s="111" t="str">
        <f t="shared" si="29"/>
        <v>n/a</v>
      </c>
      <c r="DT25" s="89" t="str">
        <f t="shared" si="30"/>
        <v>n/a</v>
      </c>
      <c r="DU25" s="89" t="str">
        <f t="shared" si="31"/>
        <v>n/a</v>
      </c>
    </row>
    <row r="26" spans="1:125" ht="31" customHeight="1" x14ac:dyDescent="0.35">
      <c r="A26" s="89"/>
      <c r="B26" s="89"/>
      <c r="C26" s="89"/>
      <c r="D26" s="108"/>
      <c r="E26" s="108"/>
      <c r="F26" s="108"/>
      <c r="G26" s="109" t="str">
        <f t="shared" si="0"/>
        <v>n/a</v>
      </c>
      <c r="H26" s="110"/>
      <c r="I26" s="110"/>
      <c r="J26" s="110"/>
      <c r="K26" s="111" t="str">
        <f t="shared" si="1"/>
        <v>n/a</v>
      </c>
      <c r="L26" s="108"/>
      <c r="M26" s="108"/>
      <c r="N26" s="108"/>
      <c r="O26" s="109" t="str">
        <f t="shared" si="2"/>
        <v>n/a</v>
      </c>
      <c r="P26" s="110"/>
      <c r="Q26" s="110"/>
      <c r="R26" s="110"/>
      <c r="S26" s="111" t="str">
        <f t="shared" si="3"/>
        <v>n/a</v>
      </c>
      <c r="T26" s="108"/>
      <c r="U26" s="108"/>
      <c r="V26" s="108"/>
      <c r="W26" s="109" t="str">
        <f t="shared" si="4"/>
        <v>n/a</v>
      </c>
      <c r="X26" s="110"/>
      <c r="Y26" s="110"/>
      <c r="Z26" s="110"/>
      <c r="AA26" s="111" t="str">
        <f t="shared" si="5"/>
        <v>n/a</v>
      </c>
      <c r="AB26" s="108"/>
      <c r="AC26" s="108"/>
      <c r="AD26" s="108"/>
      <c r="AE26" s="109" t="str">
        <f t="shared" si="6"/>
        <v>n/a</v>
      </c>
      <c r="AF26" s="110"/>
      <c r="AG26" s="110"/>
      <c r="AH26" s="110"/>
      <c r="AI26" s="111" t="str">
        <f t="shared" si="7"/>
        <v>n/a</v>
      </c>
      <c r="AJ26" s="108"/>
      <c r="AK26" s="108"/>
      <c r="AL26" s="108"/>
      <c r="AM26" s="109" t="str">
        <f t="shared" si="8"/>
        <v>n/a</v>
      </c>
      <c r="AN26" s="110"/>
      <c r="AO26" s="110"/>
      <c r="AP26" s="110"/>
      <c r="AQ26" s="111" t="str">
        <f t="shared" si="9"/>
        <v>n/a</v>
      </c>
      <c r="AR26" s="108"/>
      <c r="AS26" s="108"/>
      <c r="AT26" s="108"/>
      <c r="AU26" s="109" t="str">
        <f t="shared" si="10"/>
        <v>n/a</v>
      </c>
      <c r="AV26" s="110"/>
      <c r="AW26" s="110"/>
      <c r="AX26" s="110"/>
      <c r="AY26" s="111" t="str">
        <f t="shared" si="11"/>
        <v>n/a</v>
      </c>
      <c r="AZ26" s="108"/>
      <c r="BA26" s="108"/>
      <c r="BB26" s="108"/>
      <c r="BC26" s="109" t="str">
        <f t="shared" si="12"/>
        <v>n/a</v>
      </c>
      <c r="BD26" s="110"/>
      <c r="BE26" s="110"/>
      <c r="BF26" s="110"/>
      <c r="BG26" s="111" t="str">
        <f t="shared" si="13"/>
        <v>n/a</v>
      </c>
      <c r="BH26" s="108"/>
      <c r="BI26" s="108"/>
      <c r="BJ26" s="108"/>
      <c r="BK26" s="109" t="str">
        <f t="shared" si="14"/>
        <v>n/a</v>
      </c>
      <c r="BL26" s="110"/>
      <c r="BM26" s="110"/>
      <c r="BN26" s="110"/>
      <c r="BO26" s="111" t="str">
        <f t="shared" si="15"/>
        <v>n/a</v>
      </c>
      <c r="BP26" s="108"/>
      <c r="BQ26" s="108"/>
      <c r="BR26" s="108"/>
      <c r="BS26" s="109" t="str">
        <f t="shared" si="16"/>
        <v>n/a</v>
      </c>
      <c r="BT26" s="110"/>
      <c r="BU26" s="110"/>
      <c r="BV26" s="110"/>
      <c r="BW26" s="111" t="str">
        <f t="shared" si="17"/>
        <v>n/a</v>
      </c>
      <c r="BX26" s="108"/>
      <c r="BY26" s="108"/>
      <c r="BZ26" s="108"/>
      <c r="CA26" s="109" t="str">
        <f t="shared" si="18"/>
        <v>n/a</v>
      </c>
      <c r="CB26" s="110"/>
      <c r="CC26" s="110"/>
      <c r="CD26" s="110"/>
      <c r="CE26" s="111" t="str">
        <f t="shared" si="19"/>
        <v>n/a</v>
      </c>
      <c r="CF26" s="108"/>
      <c r="CG26" s="108"/>
      <c r="CH26" s="108"/>
      <c r="CI26" s="109" t="str">
        <f t="shared" si="20"/>
        <v>n/a</v>
      </c>
      <c r="CJ26" s="110"/>
      <c r="CK26" s="110"/>
      <c r="CL26" s="110"/>
      <c r="CM26" s="111" t="str">
        <f t="shared" si="21"/>
        <v>n/a</v>
      </c>
      <c r="CN26" s="108"/>
      <c r="CO26" s="108"/>
      <c r="CP26" s="108"/>
      <c r="CQ26" s="109" t="str">
        <f t="shared" si="22"/>
        <v>n/a</v>
      </c>
      <c r="CR26" s="110"/>
      <c r="CS26" s="110"/>
      <c r="CT26" s="110"/>
      <c r="CU26" s="111" t="str">
        <f t="shared" si="23"/>
        <v>n/a</v>
      </c>
      <c r="CV26" s="108"/>
      <c r="CW26" s="108"/>
      <c r="CX26" s="108"/>
      <c r="CY26" s="109" t="str">
        <f t="shared" si="24"/>
        <v>n/a</v>
      </c>
      <c r="CZ26" s="110"/>
      <c r="DA26" s="110"/>
      <c r="DB26" s="110"/>
      <c r="DC26" s="111" t="str">
        <f t="shared" si="25"/>
        <v>n/a</v>
      </c>
      <c r="DD26" s="108"/>
      <c r="DE26" s="108"/>
      <c r="DF26" s="108"/>
      <c r="DG26" s="109" t="str">
        <f t="shared" si="26"/>
        <v>n/a</v>
      </c>
      <c r="DH26" s="110"/>
      <c r="DI26" s="110"/>
      <c r="DJ26" s="110"/>
      <c r="DK26" s="111" t="str">
        <f t="shared" si="27"/>
        <v>n/a</v>
      </c>
      <c r="DL26" s="108"/>
      <c r="DM26" s="108"/>
      <c r="DN26" s="108"/>
      <c r="DO26" s="109" t="str">
        <f t="shared" si="28"/>
        <v>n/a</v>
      </c>
      <c r="DP26" s="110"/>
      <c r="DQ26" s="110"/>
      <c r="DR26" s="110"/>
      <c r="DS26" s="111" t="str">
        <f t="shared" si="29"/>
        <v>n/a</v>
      </c>
      <c r="DT26" s="89" t="str">
        <f t="shared" si="30"/>
        <v>n/a</v>
      </c>
      <c r="DU26" s="89" t="str">
        <f t="shared" si="31"/>
        <v>n/a</v>
      </c>
    </row>
    <row r="27" spans="1:125" ht="31" customHeight="1" x14ac:dyDescent="0.35">
      <c r="A27" s="89"/>
      <c r="B27" s="89"/>
      <c r="C27" s="89"/>
      <c r="D27" s="108"/>
      <c r="E27" s="108"/>
      <c r="F27" s="108"/>
      <c r="G27" s="109" t="str">
        <f t="shared" si="0"/>
        <v>n/a</v>
      </c>
      <c r="H27" s="110"/>
      <c r="I27" s="110"/>
      <c r="J27" s="110"/>
      <c r="K27" s="111" t="str">
        <f t="shared" si="1"/>
        <v>n/a</v>
      </c>
      <c r="L27" s="108"/>
      <c r="M27" s="108"/>
      <c r="N27" s="108"/>
      <c r="O27" s="109" t="str">
        <f t="shared" si="2"/>
        <v>n/a</v>
      </c>
      <c r="P27" s="110"/>
      <c r="Q27" s="110"/>
      <c r="R27" s="110"/>
      <c r="S27" s="111" t="str">
        <f t="shared" si="3"/>
        <v>n/a</v>
      </c>
      <c r="T27" s="108"/>
      <c r="U27" s="108"/>
      <c r="V27" s="108"/>
      <c r="W27" s="109" t="str">
        <f t="shared" si="4"/>
        <v>n/a</v>
      </c>
      <c r="X27" s="110"/>
      <c r="Y27" s="110"/>
      <c r="Z27" s="110"/>
      <c r="AA27" s="111" t="str">
        <f t="shared" si="5"/>
        <v>n/a</v>
      </c>
      <c r="AB27" s="108"/>
      <c r="AC27" s="108"/>
      <c r="AD27" s="108"/>
      <c r="AE27" s="109" t="str">
        <f t="shared" si="6"/>
        <v>n/a</v>
      </c>
      <c r="AF27" s="110"/>
      <c r="AG27" s="110"/>
      <c r="AH27" s="110"/>
      <c r="AI27" s="111" t="str">
        <f t="shared" si="7"/>
        <v>n/a</v>
      </c>
      <c r="AJ27" s="108"/>
      <c r="AK27" s="108"/>
      <c r="AL27" s="108"/>
      <c r="AM27" s="109" t="str">
        <f t="shared" si="8"/>
        <v>n/a</v>
      </c>
      <c r="AN27" s="110"/>
      <c r="AO27" s="110"/>
      <c r="AP27" s="110"/>
      <c r="AQ27" s="111" t="str">
        <f t="shared" si="9"/>
        <v>n/a</v>
      </c>
      <c r="AR27" s="108"/>
      <c r="AS27" s="108"/>
      <c r="AT27" s="108"/>
      <c r="AU27" s="109" t="str">
        <f t="shared" si="10"/>
        <v>n/a</v>
      </c>
      <c r="AV27" s="110"/>
      <c r="AW27" s="110"/>
      <c r="AX27" s="110"/>
      <c r="AY27" s="111" t="str">
        <f t="shared" si="11"/>
        <v>n/a</v>
      </c>
      <c r="AZ27" s="108"/>
      <c r="BA27" s="108"/>
      <c r="BB27" s="108"/>
      <c r="BC27" s="109" t="str">
        <f t="shared" si="12"/>
        <v>n/a</v>
      </c>
      <c r="BD27" s="110"/>
      <c r="BE27" s="110"/>
      <c r="BF27" s="110"/>
      <c r="BG27" s="111" t="str">
        <f t="shared" si="13"/>
        <v>n/a</v>
      </c>
      <c r="BH27" s="108"/>
      <c r="BI27" s="108"/>
      <c r="BJ27" s="108"/>
      <c r="BK27" s="109" t="str">
        <f t="shared" si="14"/>
        <v>n/a</v>
      </c>
      <c r="BL27" s="110"/>
      <c r="BM27" s="110"/>
      <c r="BN27" s="110"/>
      <c r="BO27" s="111" t="str">
        <f t="shared" si="15"/>
        <v>n/a</v>
      </c>
      <c r="BP27" s="108"/>
      <c r="BQ27" s="108"/>
      <c r="BR27" s="108"/>
      <c r="BS27" s="109" t="str">
        <f t="shared" si="16"/>
        <v>n/a</v>
      </c>
      <c r="BT27" s="110"/>
      <c r="BU27" s="110"/>
      <c r="BV27" s="110"/>
      <c r="BW27" s="111" t="str">
        <f t="shared" si="17"/>
        <v>n/a</v>
      </c>
      <c r="BX27" s="108"/>
      <c r="BY27" s="108"/>
      <c r="BZ27" s="108"/>
      <c r="CA27" s="109" t="str">
        <f t="shared" si="18"/>
        <v>n/a</v>
      </c>
      <c r="CB27" s="110"/>
      <c r="CC27" s="110"/>
      <c r="CD27" s="110"/>
      <c r="CE27" s="111" t="str">
        <f t="shared" si="19"/>
        <v>n/a</v>
      </c>
      <c r="CF27" s="108"/>
      <c r="CG27" s="108"/>
      <c r="CH27" s="108"/>
      <c r="CI27" s="109" t="str">
        <f t="shared" si="20"/>
        <v>n/a</v>
      </c>
      <c r="CJ27" s="110"/>
      <c r="CK27" s="110"/>
      <c r="CL27" s="110"/>
      <c r="CM27" s="111" t="str">
        <f t="shared" si="21"/>
        <v>n/a</v>
      </c>
      <c r="CN27" s="108"/>
      <c r="CO27" s="108"/>
      <c r="CP27" s="108"/>
      <c r="CQ27" s="109" t="str">
        <f t="shared" si="22"/>
        <v>n/a</v>
      </c>
      <c r="CR27" s="110"/>
      <c r="CS27" s="110"/>
      <c r="CT27" s="110"/>
      <c r="CU27" s="111" t="str">
        <f t="shared" si="23"/>
        <v>n/a</v>
      </c>
      <c r="CV27" s="108"/>
      <c r="CW27" s="108"/>
      <c r="CX27" s="108"/>
      <c r="CY27" s="109" t="str">
        <f t="shared" si="24"/>
        <v>n/a</v>
      </c>
      <c r="CZ27" s="110"/>
      <c r="DA27" s="110"/>
      <c r="DB27" s="110"/>
      <c r="DC27" s="111" t="str">
        <f t="shared" si="25"/>
        <v>n/a</v>
      </c>
      <c r="DD27" s="108"/>
      <c r="DE27" s="108"/>
      <c r="DF27" s="108"/>
      <c r="DG27" s="109" t="str">
        <f t="shared" si="26"/>
        <v>n/a</v>
      </c>
      <c r="DH27" s="110"/>
      <c r="DI27" s="110"/>
      <c r="DJ27" s="110"/>
      <c r="DK27" s="111" t="str">
        <f t="shared" si="27"/>
        <v>n/a</v>
      </c>
      <c r="DL27" s="108"/>
      <c r="DM27" s="108"/>
      <c r="DN27" s="108"/>
      <c r="DO27" s="109" t="str">
        <f t="shared" si="28"/>
        <v>n/a</v>
      </c>
      <c r="DP27" s="110"/>
      <c r="DQ27" s="110"/>
      <c r="DR27" s="110"/>
      <c r="DS27" s="111" t="str">
        <f t="shared" si="29"/>
        <v>n/a</v>
      </c>
      <c r="DT27" s="89" t="str">
        <f t="shared" si="30"/>
        <v>n/a</v>
      </c>
      <c r="DU27" s="89" t="str">
        <f t="shared" si="31"/>
        <v>n/a</v>
      </c>
    </row>
    <row r="28" spans="1:125" ht="31" customHeight="1" x14ac:dyDescent="0.35">
      <c r="A28" s="89"/>
      <c r="B28" s="89"/>
      <c r="C28" s="89"/>
      <c r="D28" s="108"/>
      <c r="E28" s="108"/>
      <c r="F28" s="108"/>
      <c r="G28" s="109" t="str">
        <f t="shared" si="0"/>
        <v>n/a</v>
      </c>
      <c r="H28" s="110"/>
      <c r="I28" s="110"/>
      <c r="J28" s="110"/>
      <c r="K28" s="111" t="str">
        <f t="shared" si="1"/>
        <v>n/a</v>
      </c>
      <c r="L28" s="108"/>
      <c r="M28" s="108"/>
      <c r="N28" s="108"/>
      <c r="O28" s="109" t="str">
        <f t="shared" si="2"/>
        <v>n/a</v>
      </c>
      <c r="P28" s="110"/>
      <c r="Q28" s="110"/>
      <c r="R28" s="110"/>
      <c r="S28" s="111" t="str">
        <f t="shared" si="3"/>
        <v>n/a</v>
      </c>
      <c r="T28" s="108"/>
      <c r="U28" s="108"/>
      <c r="V28" s="108"/>
      <c r="W28" s="109" t="str">
        <f t="shared" si="4"/>
        <v>n/a</v>
      </c>
      <c r="X28" s="110"/>
      <c r="Y28" s="110"/>
      <c r="Z28" s="110"/>
      <c r="AA28" s="111" t="str">
        <f t="shared" si="5"/>
        <v>n/a</v>
      </c>
      <c r="AB28" s="108"/>
      <c r="AC28" s="108"/>
      <c r="AD28" s="108"/>
      <c r="AE28" s="109" t="str">
        <f t="shared" si="6"/>
        <v>n/a</v>
      </c>
      <c r="AF28" s="110"/>
      <c r="AG28" s="110"/>
      <c r="AH28" s="110"/>
      <c r="AI28" s="111" t="str">
        <f t="shared" si="7"/>
        <v>n/a</v>
      </c>
      <c r="AJ28" s="108"/>
      <c r="AK28" s="108"/>
      <c r="AL28" s="108"/>
      <c r="AM28" s="109" t="str">
        <f t="shared" si="8"/>
        <v>n/a</v>
      </c>
      <c r="AN28" s="110"/>
      <c r="AO28" s="110"/>
      <c r="AP28" s="110"/>
      <c r="AQ28" s="111" t="str">
        <f t="shared" si="9"/>
        <v>n/a</v>
      </c>
      <c r="AR28" s="108"/>
      <c r="AS28" s="108"/>
      <c r="AT28" s="108"/>
      <c r="AU28" s="109" t="str">
        <f t="shared" si="10"/>
        <v>n/a</v>
      </c>
      <c r="AV28" s="110"/>
      <c r="AW28" s="110"/>
      <c r="AX28" s="110"/>
      <c r="AY28" s="111" t="str">
        <f t="shared" si="11"/>
        <v>n/a</v>
      </c>
      <c r="AZ28" s="108"/>
      <c r="BA28" s="108"/>
      <c r="BB28" s="108"/>
      <c r="BC28" s="109" t="str">
        <f t="shared" si="12"/>
        <v>n/a</v>
      </c>
      <c r="BD28" s="110"/>
      <c r="BE28" s="110"/>
      <c r="BF28" s="110"/>
      <c r="BG28" s="111" t="str">
        <f t="shared" si="13"/>
        <v>n/a</v>
      </c>
      <c r="BH28" s="108"/>
      <c r="BI28" s="108"/>
      <c r="BJ28" s="108"/>
      <c r="BK28" s="109" t="str">
        <f t="shared" si="14"/>
        <v>n/a</v>
      </c>
      <c r="BL28" s="110"/>
      <c r="BM28" s="110"/>
      <c r="BN28" s="110"/>
      <c r="BO28" s="111" t="str">
        <f t="shared" si="15"/>
        <v>n/a</v>
      </c>
      <c r="BP28" s="108"/>
      <c r="BQ28" s="108"/>
      <c r="BR28" s="108"/>
      <c r="BS28" s="109" t="str">
        <f t="shared" si="16"/>
        <v>n/a</v>
      </c>
      <c r="BT28" s="110"/>
      <c r="BU28" s="110"/>
      <c r="BV28" s="110"/>
      <c r="BW28" s="111" t="str">
        <f t="shared" si="17"/>
        <v>n/a</v>
      </c>
      <c r="BX28" s="108"/>
      <c r="BY28" s="108"/>
      <c r="BZ28" s="108"/>
      <c r="CA28" s="109" t="str">
        <f t="shared" si="18"/>
        <v>n/a</v>
      </c>
      <c r="CB28" s="110"/>
      <c r="CC28" s="110"/>
      <c r="CD28" s="110"/>
      <c r="CE28" s="111" t="str">
        <f t="shared" si="19"/>
        <v>n/a</v>
      </c>
      <c r="CF28" s="108"/>
      <c r="CG28" s="108"/>
      <c r="CH28" s="108"/>
      <c r="CI28" s="109" t="str">
        <f t="shared" si="20"/>
        <v>n/a</v>
      </c>
      <c r="CJ28" s="110"/>
      <c r="CK28" s="110"/>
      <c r="CL28" s="110"/>
      <c r="CM28" s="111" t="str">
        <f t="shared" si="21"/>
        <v>n/a</v>
      </c>
      <c r="CN28" s="108"/>
      <c r="CO28" s="108"/>
      <c r="CP28" s="108"/>
      <c r="CQ28" s="109" t="str">
        <f t="shared" si="22"/>
        <v>n/a</v>
      </c>
      <c r="CR28" s="110"/>
      <c r="CS28" s="110"/>
      <c r="CT28" s="110"/>
      <c r="CU28" s="111" t="str">
        <f t="shared" si="23"/>
        <v>n/a</v>
      </c>
      <c r="CV28" s="108"/>
      <c r="CW28" s="108"/>
      <c r="CX28" s="108"/>
      <c r="CY28" s="109" t="str">
        <f t="shared" si="24"/>
        <v>n/a</v>
      </c>
      <c r="CZ28" s="110"/>
      <c r="DA28" s="110"/>
      <c r="DB28" s="110"/>
      <c r="DC28" s="111" t="str">
        <f t="shared" si="25"/>
        <v>n/a</v>
      </c>
      <c r="DD28" s="108"/>
      <c r="DE28" s="108"/>
      <c r="DF28" s="108"/>
      <c r="DG28" s="109" t="str">
        <f t="shared" si="26"/>
        <v>n/a</v>
      </c>
      <c r="DH28" s="110"/>
      <c r="DI28" s="110"/>
      <c r="DJ28" s="110"/>
      <c r="DK28" s="111" t="str">
        <f t="shared" si="27"/>
        <v>n/a</v>
      </c>
      <c r="DL28" s="108"/>
      <c r="DM28" s="108"/>
      <c r="DN28" s="108"/>
      <c r="DO28" s="109" t="str">
        <f t="shared" si="28"/>
        <v>n/a</v>
      </c>
      <c r="DP28" s="110"/>
      <c r="DQ28" s="110"/>
      <c r="DR28" s="110"/>
      <c r="DS28" s="111" t="str">
        <f t="shared" si="29"/>
        <v>n/a</v>
      </c>
      <c r="DT28" s="89" t="str">
        <f t="shared" si="30"/>
        <v>n/a</v>
      </c>
      <c r="DU28" s="89" t="str">
        <f t="shared" si="31"/>
        <v>n/a</v>
      </c>
    </row>
    <row r="29" spans="1:125" ht="31" customHeight="1" x14ac:dyDescent="0.35">
      <c r="A29" s="89"/>
      <c r="B29" s="89"/>
      <c r="C29" s="89"/>
      <c r="D29" s="108"/>
      <c r="E29" s="108"/>
      <c r="F29" s="108"/>
      <c r="G29" s="109" t="str">
        <f t="shared" si="0"/>
        <v>n/a</v>
      </c>
      <c r="H29" s="110"/>
      <c r="I29" s="110"/>
      <c r="J29" s="110"/>
      <c r="K29" s="111" t="str">
        <f t="shared" si="1"/>
        <v>n/a</v>
      </c>
      <c r="L29" s="108"/>
      <c r="M29" s="108"/>
      <c r="N29" s="108"/>
      <c r="O29" s="109" t="str">
        <f t="shared" si="2"/>
        <v>n/a</v>
      </c>
      <c r="P29" s="110"/>
      <c r="Q29" s="110"/>
      <c r="R29" s="110"/>
      <c r="S29" s="111" t="str">
        <f t="shared" si="3"/>
        <v>n/a</v>
      </c>
      <c r="T29" s="108"/>
      <c r="U29" s="108"/>
      <c r="V29" s="108"/>
      <c r="W29" s="109" t="str">
        <f t="shared" si="4"/>
        <v>n/a</v>
      </c>
      <c r="X29" s="110"/>
      <c r="Y29" s="110"/>
      <c r="Z29" s="110"/>
      <c r="AA29" s="111" t="str">
        <f t="shared" si="5"/>
        <v>n/a</v>
      </c>
      <c r="AB29" s="108"/>
      <c r="AC29" s="108"/>
      <c r="AD29" s="108"/>
      <c r="AE29" s="109" t="str">
        <f t="shared" si="6"/>
        <v>n/a</v>
      </c>
      <c r="AF29" s="110"/>
      <c r="AG29" s="110"/>
      <c r="AH29" s="110"/>
      <c r="AI29" s="111" t="str">
        <f t="shared" si="7"/>
        <v>n/a</v>
      </c>
      <c r="AJ29" s="108"/>
      <c r="AK29" s="108"/>
      <c r="AL29" s="108"/>
      <c r="AM29" s="109" t="str">
        <f t="shared" si="8"/>
        <v>n/a</v>
      </c>
      <c r="AN29" s="110"/>
      <c r="AO29" s="110"/>
      <c r="AP29" s="110"/>
      <c r="AQ29" s="111" t="str">
        <f t="shared" si="9"/>
        <v>n/a</v>
      </c>
      <c r="AR29" s="108"/>
      <c r="AS29" s="108"/>
      <c r="AT29" s="108"/>
      <c r="AU29" s="109" t="str">
        <f t="shared" si="10"/>
        <v>n/a</v>
      </c>
      <c r="AV29" s="110"/>
      <c r="AW29" s="110"/>
      <c r="AX29" s="110"/>
      <c r="AY29" s="111" t="str">
        <f t="shared" si="11"/>
        <v>n/a</v>
      </c>
      <c r="AZ29" s="108"/>
      <c r="BA29" s="108"/>
      <c r="BB29" s="108"/>
      <c r="BC29" s="109" t="str">
        <f t="shared" si="12"/>
        <v>n/a</v>
      </c>
      <c r="BD29" s="110"/>
      <c r="BE29" s="110"/>
      <c r="BF29" s="110"/>
      <c r="BG29" s="111" t="str">
        <f t="shared" si="13"/>
        <v>n/a</v>
      </c>
      <c r="BH29" s="108"/>
      <c r="BI29" s="108"/>
      <c r="BJ29" s="108"/>
      <c r="BK29" s="109" t="str">
        <f t="shared" si="14"/>
        <v>n/a</v>
      </c>
      <c r="BL29" s="110"/>
      <c r="BM29" s="110"/>
      <c r="BN29" s="110"/>
      <c r="BO29" s="111" t="str">
        <f t="shared" si="15"/>
        <v>n/a</v>
      </c>
      <c r="BP29" s="108"/>
      <c r="BQ29" s="108"/>
      <c r="BR29" s="108"/>
      <c r="BS29" s="109" t="str">
        <f t="shared" si="16"/>
        <v>n/a</v>
      </c>
      <c r="BT29" s="110"/>
      <c r="BU29" s="110"/>
      <c r="BV29" s="110"/>
      <c r="BW29" s="111" t="str">
        <f t="shared" si="17"/>
        <v>n/a</v>
      </c>
      <c r="BX29" s="108"/>
      <c r="BY29" s="108"/>
      <c r="BZ29" s="108"/>
      <c r="CA29" s="109" t="str">
        <f t="shared" si="18"/>
        <v>n/a</v>
      </c>
      <c r="CB29" s="110"/>
      <c r="CC29" s="110"/>
      <c r="CD29" s="110"/>
      <c r="CE29" s="111" t="str">
        <f t="shared" si="19"/>
        <v>n/a</v>
      </c>
      <c r="CF29" s="108"/>
      <c r="CG29" s="108"/>
      <c r="CH29" s="108"/>
      <c r="CI29" s="109" t="str">
        <f t="shared" si="20"/>
        <v>n/a</v>
      </c>
      <c r="CJ29" s="110"/>
      <c r="CK29" s="110"/>
      <c r="CL29" s="110"/>
      <c r="CM29" s="111" t="str">
        <f t="shared" si="21"/>
        <v>n/a</v>
      </c>
      <c r="CN29" s="108"/>
      <c r="CO29" s="108"/>
      <c r="CP29" s="108"/>
      <c r="CQ29" s="109" t="str">
        <f t="shared" si="22"/>
        <v>n/a</v>
      </c>
      <c r="CR29" s="110"/>
      <c r="CS29" s="110"/>
      <c r="CT29" s="110"/>
      <c r="CU29" s="111" t="str">
        <f t="shared" si="23"/>
        <v>n/a</v>
      </c>
      <c r="CV29" s="108"/>
      <c r="CW29" s="108"/>
      <c r="CX29" s="108"/>
      <c r="CY29" s="109" t="str">
        <f t="shared" si="24"/>
        <v>n/a</v>
      </c>
      <c r="CZ29" s="110"/>
      <c r="DA29" s="110"/>
      <c r="DB29" s="110"/>
      <c r="DC29" s="111" t="str">
        <f t="shared" si="25"/>
        <v>n/a</v>
      </c>
      <c r="DD29" s="108"/>
      <c r="DE29" s="108"/>
      <c r="DF29" s="108"/>
      <c r="DG29" s="109" t="str">
        <f t="shared" si="26"/>
        <v>n/a</v>
      </c>
      <c r="DH29" s="110"/>
      <c r="DI29" s="110"/>
      <c r="DJ29" s="110"/>
      <c r="DK29" s="111" t="str">
        <f t="shared" si="27"/>
        <v>n/a</v>
      </c>
      <c r="DL29" s="108"/>
      <c r="DM29" s="108"/>
      <c r="DN29" s="108"/>
      <c r="DO29" s="109" t="str">
        <f t="shared" si="28"/>
        <v>n/a</v>
      </c>
      <c r="DP29" s="110"/>
      <c r="DQ29" s="110"/>
      <c r="DR29" s="110"/>
      <c r="DS29" s="111" t="str">
        <f t="shared" si="29"/>
        <v>n/a</v>
      </c>
      <c r="DT29" s="89" t="str">
        <f t="shared" si="30"/>
        <v>n/a</v>
      </c>
      <c r="DU29" s="89" t="str">
        <f t="shared" si="31"/>
        <v>n/a</v>
      </c>
    </row>
    <row r="30" spans="1:125" ht="31" customHeight="1" x14ac:dyDescent="0.35">
      <c r="A30" s="89"/>
      <c r="B30" s="89"/>
      <c r="C30" s="89"/>
      <c r="D30" s="108"/>
      <c r="E30" s="108"/>
      <c r="F30" s="108"/>
      <c r="G30" s="109" t="str">
        <f t="shared" si="0"/>
        <v>n/a</v>
      </c>
      <c r="H30" s="110"/>
      <c r="I30" s="110"/>
      <c r="J30" s="110"/>
      <c r="K30" s="111" t="str">
        <f t="shared" si="1"/>
        <v>n/a</v>
      </c>
      <c r="L30" s="108"/>
      <c r="M30" s="108"/>
      <c r="N30" s="108"/>
      <c r="O30" s="109" t="str">
        <f t="shared" si="2"/>
        <v>n/a</v>
      </c>
      <c r="P30" s="110"/>
      <c r="Q30" s="110"/>
      <c r="R30" s="110"/>
      <c r="S30" s="111" t="str">
        <f t="shared" si="3"/>
        <v>n/a</v>
      </c>
      <c r="T30" s="108"/>
      <c r="U30" s="108"/>
      <c r="V30" s="108"/>
      <c r="W30" s="109" t="str">
        <f t="shared" si="4"/>
        <v>n/a</v>
      </c>
      <c r="X30" s="110"/>
      <c r="Y30" s="110"/>
      <c r="Z30" s="110"/>
      <c r="AA30" s="111" t="str">
        <f t="shared" si="5"/>
        <v>n/a</v>
      </c>
      <c r="AB30" s="108"/>
      <c r="AC30" s="108"/>
      <c r="AD30" s="108"/>
      <c r="AE30" s="109" t="str">
        <f t="shared" si="6"/>
        <v>n/a</v>
      </c>
      <c r="AF30" s="110"/>
      <c r="AG30" s="110"/>
      <c r="AH30" s="110"/>
      <c r="AI30" s="111" t="str">
        <f t="shared" si="7"/>
        <v>n/a</v>
      </c>
      <c r="AJ30" s="108"/>
      <c r="AK30" s="108"/>
      <c r="AL30" s="108"/>
      <c r="AM30" s="109" t="str">
        <f t="shared" si="8"/>
        <v>n/a</v>
      </c>
      <c r="AN30" s="110"/>
      <c r="AO30" s="110"/>
      <c r="AP30" s="110"/>
      <c r="AQ30" s="111" t="str">
        <f t="shared" si="9"/>
        <v>n/a</v>
      </c>
      <c r="AR30" s="108"/>
      <c r="AS30" s="108"/>
      <c r="AT30" s="108"/>
      <c r="AU30" s="109" t="str">
        <f t="shared" si="10"/>
        <v>n/a</v>
      </c>
      <c r="AV30" s="110"/>
      <c r="AW30" s="110"/>
      <c r="AX30" s="110"/>
      <c r="AY30" s="111" t="str">
        <f t="shared" si="11"/>
        <v>n/a</v>
      </c>
      <c r="AZ30" s="108"/>
      <c r="BA30" s="108"/>
      <c r="BB30" s="108"/>
      <c r="BC30" s="109" t="str">
        <f t="shared" si="12"/>
        <v>n/a</v>
      </c>
      <c r="BD30" s="110"/>
      <c r="BE30" s="110"/>
      <c r="BF30" s="110"/>
      <c r="BG30" s="111" t="str">
        <f t="shared" si="13"/>
        <v>n/a</v>
      </c>
      <c r="BH30" s="108"/>
      <c r="BI30" s="108"/>
      <c r="BJ30" s="108"/>
      <c r="BK30" s="109" t="str">
        <f t="shared" si="14"/>
        <v>n/a</v>
      </c>
      <c r="BL30" s="110"/>
      <c r="BM30" s="110"/>
      <c r="BN30" s="110"/>
      <c r="BO30" s="111" t="str">
        <f t="shared" si="15"/>
        <v>n/a</v>
      </c>
      <c r="BP30" s="108"/>
      <c r="BQ30" s="108"/>
      <c r="BR30" s="108"/>
      <c r="BS30" s="109" t="str">
        <f t="shared" si="16"/>
        <v>n/a</v>
      </c>
      <c r="BT30" s="110"/>
      <c r="BU30" s="110"/>
      <c r="BV30" s="110"/>
      <c r="BW30" s="111" t="str">
        <f t="shared" si="17"/>
        <v>n/a</v>
      </c>
      <c r="BX30" s="108"/>
      <c r="BY30" s="108"/>
      <c r="BZ30" s="108"/>
      <c r="CA30" s="109" t="str">
        <f t="shared" si="18"/>
        <v>n/a</v>
      </c>
      <c r="CB30" s="110"/>
      <c r="CC30" s="110"/>
      <c r="CD30" s="110"/>
      <c r="CE30" s="111" t="str">
        <f t="shared" si="19"/>
        <v>n/a</v>
      </c>
      <c r="CF30" s="108"/>
      <c r="CG30" s="108"/>
      <c r="CH30" s="108"/>
      <c r="CI30" s="109" t="str">
        <f t="shared" si="20"/>
        <v>n/a</v>
      </c>
      <c r="CJ30" s="110"/>
      <c r="CK30" s="110"/>
      <c r="CL30" s="110"/>
      <c r="CM30" s="111" t="str">
        <f t="shared" si="21"/>
        <v>n/a</v>
      </c>
      <c r="CN30" s="108"/>
      <c r="CO30" s="108"/>
      <c r="CP30" s="108"/>
      <c r="CQ30" s="109" t="str">
        <f t="shared" si="22"/>
        <v>n/a</v>
      </c>
      <c r="CR30" s="110"/>
      <c r="CS30" s="110"/>
      <c r="CT30" s="110"/>
      <c r="CU30" s="111" t="str">
        <f t="shared" si="23"/>
        <v>n/a</v>
      </c>
      <c r="CV30" s="108"/>
      <c r="CW30" s="108"/>
      <c r="CX30" s="108"/>
      <c r="CY30" s="109" t="str">
        <f t="shared" si="24"/>
        <v>n/a</v>
      </c>
      <c r="CZ30" s="110"/>
      <c r="DA30" s="110"/>
      <c r="DB30" s="110"/>
      <c r="DC30" s="111" t="str">
        <f t="shared" si="25"/>
        <v>n/a</v>
      </c>
      <c r="DD30" s="108"/>
      <c r="DE30" s="108"/>
      <c r="DF30" s="108"/>
      <c r="DG30" s="109" t="str">
        <f t="shared" si="26"/>
        <v>n/a</v>
      </c>
      <c r="DH30" s="110"/>
      <c r="DI30" s="110"/>
      <c r="DJ30" s="110"/>
      <c r="DK30" s="111" t="str">
        <f t="shared" si="27"/>
        <v>n/a</v>
      </c>
      <c r="DL30" s="108"/>
      <c r="DM30" s="108"/>
      <c r="DN30" s="108"/>
      <c r="DO30" s="109" t="str">
        <f t="shared" si="28"/>
        <v>n/a</v>
      </c>
      <c r="DP30" s="110"/>
      <c r="DQ30" s="110"/>
      <c r="DR30" s="110"/>
      <c r="DS30" s="111" t="str">
        <f t="shared" si="29"/>
        <v>n/a</v>
      </c>
      <c r="DT30" s="89" t="str">
        <f t="shared" si="30"/>
        <v>n/a</v>
      </c>
      <c r="DU30" s="89" t="str">
        <f t="shared" si="31"/>
        <v>n/a</v>
      </c>
    </row>
    <row r="31" spans="1:125" ht="31" customHeight="1" x14ac:dyDescent="0.35">
      <c r="A31" s="89"/>
      <c r="B31" s="89"/>
      <c r="C31" s="89"/>
      <c r="D31" s="108"/>
      <c r="E31" s="108"/>
      <c r="F31" s="108"/>
      <c r="G31" s="109" t="str">
        <f t="shared" si="0"/>
        <v>n/a</v>
      </c>
      <c r="H31" s="110"/>
      <c r="I31" s="110"/>
      <c r="J31" s="110"/>
      <c r="K31" s="111" t="str">
        <f t="shared" si="1"/>
        <v>n/a</v>
      </c>
      <c r="L31" s="108"/>
      <c r="M31" s="108"/>
      <c r="N31" s="108"/>
      <c r="O31" s="109" t="str">
        <f t="shared" si="2"/>
        <v>n/a</v>
      </c>
      <c r="P31" s="110"/>
      <c r="Q31" s="110"/>
      <c r="R31" s="110"/>
      <c r="S31" s="111" t="str">
        <f t="shared" si="3"/>
        <v>n/a</v>
      </c>
      <c r="T31" s="108"/>
      <c r="U31" s="108"/>
      <c r="V31" s="108"/>
      <c r="W31" s="109" t="str">
        <f t="shared" si="4"/>
        <v>n/a</v>
      </c>
      <c r="X31" s="110"/>
      <c r="Y31" s="110"/>
      <c r="Z31" s="110"/>
      <c r="AA31" s="111" t="str">
        <f t="shared" si="5"/>
        <v>n/a</v>
      </c>
      <c r="AB31" s="108"/>
      <c r="AC31" s="108"/>
      <c r="AD31" s="108"/>
      <c r="AE31" s="109" t="str">
        <f t="shared" si="6"/>
        <v>n/a</v>
      </c>
      <c r="AF31" s="110"/>
      <c r="AG31" s="110"/>
      <c r="AH31" s="110"/>
      <c r="AI31" s="111" t="str">
        <f t="shared" si="7"/>
        <v>n/a</v>
      </c>
      <c r="AJ31" s="108"/>
      <c r="AK31" s="108"/>
      <c r="AL31" s="108"/>
      <c r="AM31" s="109" t="str">
        <f t="shared" si="8"/>
        <v>n/a</v>
      </c>
      <c r="AN31" s="110"/>
      <c r="AO31" s="110"/>
      <c r="AP31" s="110"/>
      <c r="AQ31" s="111" t="str">
        <f t="shared" si="9"/>
        <v>n/a</v>
      </c>
      <c r="AR31" s="108"/>
      <c r="AS31" s="108"/>
      <c r="AT31" s="108"/>
      <c r="AU31" s="109" t="str">
        <f t="shared" si="10"/>
        <v>n/a</v>
      </c>
      <c r="AV31" s="110"/>
      <c r="AW31" s="110"/>
      <c r="AX31" s="110"/>
      <c r="AY31" s="111" t="str">
        <f t="shared" si="11"/>
        <v>n/a</v>
      </c>
      <c r="AZ31" s="108"/>
      <c r="BA31" s="108"/>
      <c r="BB31" s="108"/>
      <c r="BC31" s="109" t="str">
        <f t="shared" si="12"/>
        <v>n/a</v>
      </c>
      <c r="BD31" s="110"/>
      <c r="BE31" s="110"/>
      <c r="BF31" s="110"/>
      <c r="BG31" s="111" t="str">
        <f t="shared" si="13"/>
        <v>n/a</v>
      </c>
      <c r="BH31" s="108"/>
      <c r="BI31" s="108"/>
      <c r="BJ31" s="108"/>
      <c r="BK31" s="109" t="str">
        <f t="shared" si="14"/>
        <v>n/a</v>
      </c>
      <c r="BL31" s="110"/>
      <c r="BM31" s="110"/>
      <c r="BN31" s="110"/>
      <c r="BO31" s="111" t="str">
        <f t="shared" si="15"/>
        <v>n/a</v>
      </c>
      <c r="BP31" s="108"/>
      <c r="BQ31" s="108"/>
      <c r="BR31" s="108"/>
      <c r="BS31" s="109" t="str">
        <f t="shared" si="16"/>
        <v>n/a</v>
      </c>
      <c r="BT31" s="110"/>
      <c r="BU31" s="110"/>
      <c r="BV31" s="110"/>
      <c r="BW31" s="111" t="str">
        <f t="shared" si="17"/>
        <v>n/a</v>
      </c>
      <c r="BX31" s="108"/>
      <c r="BY31" s="108"/>
      <c r="BZ31" s="108"/>
      <c r="CA31" s="109" t="str">
        <f t="shared" si="18"/>
        <v>n/a</v>
      </c>
      <c r="CB31" s="110"/>
      <c r="CC31" s="110"/>
      <c r="CD31" s="110"/>
      <c r="CE31" s="111" t="str">
        <f t="shared" si="19"/>
        <v>n/a</v>
      </c>
      <c r="CF31" s="108"/>
      <c r="CG31" s="108"/>
      <c r="CH31" s="108"/>
      <c r="CI31" s="109" t="str">
        <f t="shared" si="20"/>
        <v>n/a</v>
      </c>
      <c r="CJ31" s="110"/>
      <c r="CK31" s="110"/>
      <c r="CL31" s="110"/>
      <c r="CM31" s="111" t="str">
        <f t="shared" si="21"/>
        <v>n/a</v>
      </c>
      <c r="CN31" s="108"/>
      <c r="CO31" s="108"/>
      <c r="CP31" s="108"/>
      <c r="CQ31" s="109" t="str">
        <f t="shared" si="22"/>
        <v>n/a</v>
      </c>
      <c r="CR31" s="110"/>
      <c r="CS31" s="110"/>
      <c r="CT31" s="110"/>
      <c r="CU31" s="111" t="str">
        <f t="shared" si="23"/>
        <v>n/a</v>
      </c>
      <c r="CV31" s="108"/>
      <c r="CW31" s="108"/>
      <c r="CX31" s="108"/>
      <c r="CY31" s="109" t="str">
        <f t="shared" si="24"/>
        <v>n/a</v>
      </c>
      <c r="CZ31" s="110"/>
      <c r="DA31" s="110"/>
      <c r="DB31" s="110"/>
      <c r="DC31" s="111" t="str">
        <f t="shared" si="25"/>
        <v>n/a</v>
      </c>
      <c r="DD31" s="108"/>
      <c r="DE31" s="108"/>
      <c r="DF31" s="108"/>
      <c r="DG31" s="109" t="str">
        <f t="shared" si="26"/>
        <v>n/a</v>
      </c>
      <c r="DH31" s="110"/>
      <c r="DI31" s="110"/>
      <c r="DJ31" s="110"/>
      <c r="DK31" s="111" t="str">
        <f t="shared" si="27"/>
        <v>n/a</v>
      </c>
      <c r="DL31" s="108"/>
      <c r="DM31" s="108"/>
      <c r="DN31" s="108"/>
      <c r="DO31" s="109" t="str">
        <f t="shared" si="28"/>
        <v>n/a</v>
      </c>
      <c r="DP31" s="110"/>
      <c r="DQ31" s="110"/>
      <c r="DR31" s="110"/>
      <c r="DS31" s="111" t="str">
        <f t="shared" si="29"/>
        <v>n/a</v>
      </c>
      <c r="DT31" s="89" t="str">
        <f t="shared" si="30"/>
        <v>n/a</v>
      </c>
      <c r="DU31" s="89" t="str">
        <f t="shared" si="31"/>
        <v>n/a</v>
      </c>
    </row>
    <row r="32" spans="1:125" ht="31" customHeight="1" x14ac:dyDescent="0.35">
      <c r="A32" s="89"/>
      <c r="B32" s="89"/>
      <c r="C32" s="89"/>
      <c r="D32" s="108"/>
      <c r="E32" s="108"/>
      <c r="F32" s="108"/>
      <c r="G32" s="109" t="str">
        <f t="shared" si="0"/>
        <v>n/a</v>
      </c>
      <c r="H32" s="110"/>
      <c r="I32" s="110"/>
      <c r="J32" s="110"/>
      <c r="K32" s="111" t="str">
        <f t="shared" si="1"/>
        <v>n/a</v>
      </c>
      <c r="L32" s="108"/>
      <c r="M32" s="108"/>
      <c r="N32" s="108"/>
      <c r="O32" s="109" t="str">
        <f t="shared" si="2"/>
        <v>n/a</v>
      </c>
      <c r="P32" s="110"/>
      <c r="Q32" s="110"/>
      <c r="R32" s="110"/>
      <c r="S32" s="111" t="str">
        <f t="shared" si="3"/>
        <v>n/a</v>
      </c>
      <c r="T32" s="108"/>
      <c r="U32" s="108"/>
      <c r="V32" s="108"/>
      <c r="W32" s="109" t="str">
        <f t="shared" si="4"/>
        <v>n/a</v>
      </c>
      <c r="X32" s="110"/>
      <c r="Y32" s="110"/>
      <c r="Z32" s="110"/>
      <c r="AA32" s="111" t="str">
        <f t="shared" si="5"/>
        <v>n/a</v>
      </c>
      <c r="AB32" s="108"/>
      <c r="AC32" s="108"/>
      <c r="AD32" s="108"/>
      <c r="AE32" s="109" t="str">
        <f t="shared" si="6"/>
        <v>n/a</v>
      </c>
      <c r="AF32" s="110"/>
      <c r="AG32" s="110"/>
      <c r="AH32" s="110"/>
      <c r="AI32" s="111" t="str">
        <f t="shared" si="7"/>
        <v>n/a</v>
      </c>
      <c r="AJ32" s="108"/>
      <c r="AK32" s="108"/>
      <c r="AL32" s="108"/>
      <c r="AM32" s="109" t="str">
        <f t="shared" si="8"/>
        <v>n/a</v>
      </c>
      <c r="AN32" s="110"/>
      <c r="AO32" s="110"/>
      <c r="AP32" s="110"/>
      <c r="AQ32" s="111" t="str">
        <f t="shared" si="9"/>
        <v>n/a</v>
      </c>
      <c r="AR32" s="108"/>
      <c r="AS32" s="108"/>
      <c r="AT32" s="108"/>
      <c r="AU32" s="109" t="str">
        <f t="shared" si="10"/>
        <v>n/a</v>
      </c>
      <c r="AV32" s="110"/>
      <c r="AW32" s="110"/>
      <c r="AX32" s="110"/>
      <c r="AY32" s="111" t="str">
        <f t="shared" si="11"/>
        <v>n/a</v>
      </c>
      <c r="AZ32" s="108"/>
      <c r="BA32" s="108"/>
      <c r="BB32" s="108"/>
      <c r="BC32" s="109" t="str">
        <f t="shared" si="12"/>
        <v>n/a</v>
      </c>
      <c r="BD32" s="110"/>
      <c r="BE32" s="110"/>
      <c r="BF32" s="110"/>
      <c r="BG32" s="111" t="str">
        <f t="shared" si="13"/>
        <v>n/a</v>
      </c>
      <c r="BH32" s="108"/>
      <c r="BI32" s="108"/>
      <c r="BJ32" s="108"/>
      <c r="BK32" s="109" t="str">
        <f t="shared" si="14"/>
        <v>n/a</v>
      </c>
      <c r="BL32" s="110"/>
      <c r="BM32" s="110"/>
      <c r="BN32" s="110"/>
      <c r="BO32" s="111" t="str">
        <f t="shared" si="15"/>
        <v>n/a</v>
      </c>
      <c r="BP32" s="108"/>
      <c r="BQ32" s="108"/>
      <c r="BR32" s="108"/>
      <c r="BS32" s="109" t="str">
        <f t="shared" si="16"/>
        <v>n/a</v>
      </c>
      <c r="BT32" s="110"/>
      <c r="BU32" s="110"/>
      <c r="BV32" s="110"/>
      <c r="BW32" s="111" t="str">
        <f t="shared" si="17"/>
        <v>n/a</v>
      </c>
      <c r="BX32" s="108"/>
      <c r="BY32" s="108"/>
      <c r="BZ32" s="108"/>
      <c r="CA32" s="109" t="str">
        <f t="shared" si="18"/>
        <v>n/a</v>
      </c>
      <c r="CB32" s="110"/>
      <c r="CC32" s="110"/>
      <c r="CD32" s="110"/>
      <c r="CE32" s="111" t="str">
        <f t="shared" si="19"/>
        <v>n/a</v>
      </c>
      <c r="CF32" s="108"/>
      <c r="CG32" s="108"/>
      <c r="CH32" s="108"/>
      <c r="CI32" s="109" t="str">
        <f t="shared" si="20"/>
        <v>n/a</v>
      </c>
      <c r="CJ32" s="110"/>
      <c r="CK32" s="110"/>
      <c r="CL32" s="110"/>
      <c r="CM32" s="111" t="str">
        <f t="shared" si="21"/>
        <v>n/a</v>
      </c>
      <c r="CN32" s="108"/>
      <c r="CO32" s="108"/>
      <c r="CP32" s="108"/>
      <c r="CQ32" s="109" t="str">
        <f t="shared" si="22"/>
        <v>n/a</v>
      </c>
      <c r="CR32" s="110"/>
      <c r="CS32" s="110"/>
      <c r="CT32" s="110"/>
      <c r="CU32" s="111" t="str">
        <f t="shared" si="23"/>
        <v>n/a</v>
      </c>
      <c r="CV32" s="108"/>
      <c r="CW32" s="108"/>
      <c r="CX32" s="108"/>
      <c r="CY32" s="109" t="str">
        <f t="shared" si="24"/>
        <v>n/a</v>
      </c>
      <c r="CZ32" s="110"/>
      <c r="DA32" s="110"/>
      <c r="DB32" s="110"/>
      <c r="DC32" s="111" t="str">
        <f t="shared" si="25"/>
        <v>n/a</v>
      </c>
      <c r="DD32" s="108"/>
      <c r="DE32" s="108"/>
      <c r="DF32" s="108"/>
      <c r="DG32" s="109" t="str">
        <f t="shared" si="26"/>
        <v>n/a</v>
      </c>
      <c r="DH32" s="110"/>
      <c r="DI32" s="110"/>
      <c r="DJ32" s="110"/>
      <c r="DK32" s="111" t="str">
        <f t="shared" si="27"/>
        <v>n/a</v>
      </c>
      <c r="DL32" s="108"/>
      <c r="DM32" s="108"/>
      <c r="DN32" s="108"/>
      <c r="DO32" s="109" t="str">
        <f t="shared" si="28"/>
        <v>n/a</v>
      </c>
      <c r="DP32" s="110"/>
      <c r="DQ32" s="110"/>
      <c r="DR32" s="110"/>
      <c r="DS32" s="111" t="str">
        <f t="shared" si="29"/>
        <v>n/a</v>
      </c>
      <c r="DT32" s="89" t="str">
        <f t="shared" si="30"/>
        <v>n/a</v>
      </c>
      <c r="DU32" s="89" t="str">
        <f t="shared" si="31"/>
        <v>n/a</v>
      </c>
    </row>
  </sheetData>
  <sortState xmlns:xlrd2="http://schemas.microsoft.com/office/spreadsheetml/2017/richdata2" ref="A8:C22">
    <sortCondition ref="B8:B22"/>
  </sortState>
  <mergeCells count="2">
    <mergeCell ref="DT3:DU6"/>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969C-C194-4D4E-809D-5F47098CE9B9}">
  <dimension ref="A1:AF395"/>
  <sheetViews>
    <sheetView showGridLines="0" zoomScale="80" zoomScaleNormal="80" workbookViewId="0">
      <pane xSplit="2" topLeftCell="C1" activePane="topRight" state="frozen"/>
      <selection activeCell="A4" sqref="A4"/>
      <selection pane="topRight" sqref="A1:B1"/>
    </sheetView>
  </sheetViews>
  <sheetFormatPr defaultColWidth="0" defaultRowHeight="15.5" zeroHeight="1" x14ac:dyDescent="0.25"/>
  <cols>
    <col min="1" max="1" width="66.81640625" style="251" customWidth="1"/>
    <col min="2" max="2" width="11" style="251" customWidth="1"/>
    <col min="3" max="32" width="15.7265625" style="251" customWidth="1"/>
    <col min="33" max="16384" width="8.7265625" style="251" hidden="1"/>
  </cols>
  <sheetData>
    <row r="1" spans="1:32" s="240" customFormat="1" ht="63" customHeight="1" x14ac:dyDescent="0.35">
      <c r="A1" s="285" t="s">
        <v>931</v>
      </c>
      <c r="B1" s="285"/>
    </row>
    <row r="2" spans="1:32" s="241" customFormat="1" ht="31" customHeight="1" thickBot="1" x14ac:dyDescent="0.45">
      <c r="A2" s="290" t="s">
        <v>109</v>
      </c>
      <c r="B2" s="291"/>
      <c r="C2" s="282"/>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4"/>
    </row>
    <row r="3" spans="1:32" s="242" customFormat="1" ht="31" customHeight="1" thickTop="1" x14ac:dyDescent="0.25">
      <c r="A3" s="288" t="s">
        <v>2</v>
      </c>
      <c r="B3" s="289"/>
      <c r="C3" s="242">
        <v>1</v>
      </c>
      <c r="D3" s="242">
        <v>2</v>
      </c>
      <c r="E3" s="242">
        <v>3</v>
      </c>
      <c r="F3" s="242">
        <v>4</v>
      </c>
      <c r="G3" s="242">
        <v>5</v>
      </c>
      <c r="H3" s="242">
        <v>6</v>
      </c>
      <c r="I3" s="242">
        <v>7</v>
      </c>
      <c r="J3" s="242">
        <v>8</v>
      </c>
      <c r="K3" s="242">
        <v>9</v>
      </c>
      <c r="L3" s="242">
        <v>10</v>
      </c>
      <c r="M3" s="242">
        <v>11</v>
      </c>
      <c r="N3" s="242">
        <v>12</v>
      </c>
      <c r="O3" s="242">
        <v>13</v>
      </c>
      <c r="P3" s="242">
        <v>14</v>
      </c>
      <c r="Q3" s="242">
        <v>15</v>
      </c>
      <c r="R3" s="242">
        <v>16</v>
      </c>
      <c r="S3" s="242">
        <v>17</v>
      </c>
      <c r="T3" s="242">
        <v>18</v>
      </c>
      <c r="U3" s="242">
        <v>19</v>
      </c>
      <c r="V3" s="242">
        <v>20</v>
      </c>
      <c r="W3" s="242">
        <v>21</v>
      </c>
      <c r="X3" s="242">
        <v>22</v>
      </c>
      <c r="Y3" s="242">
        <v>23</v>
      </c>
      <c r="Z3" s="242">
        <v>24</v>
      </c>
      <c r="AA3" s="242">
        <v>25</v>
      </c>
      <c r="AB3" s="242">
        <v>26</v>
      </c>
      <c r="AC3" s="242">
        <v>27</v>
      </c>
      <c r="AD3" s="242">
        <v>28</v>
      </c>
      <c r="AE3" s="242">
        <v>29</v>
      </c>
      <c r="AF3" s="242">
        <v>30</v>
      </c>
    </row>
    <row r="4" spans="1:32" s="242" customFormat="1" ht="31" customHeight="1" x14ac:dyDescent="0.25">
      <c r="A4" s="286" t="s">
        <v>8</v>
      </c>
      <c r="B4" s="287"/>
    </row>
    <row r="5" spans="1:32" s="242" customFormat="1" ht="31" customHeight="1" x14ac:dyDescent="0.25">
      <c r="A5" s="286" t="s">
        <v>84</v>
      </c>
      <c r="B5" s="287"/>
    </row>
    <row r="6" spans="1:32" s="243" customFormat="1" ht="31" customHeight="1" x14ac:dyDescent="0.25">
      <c r="A6" s="286" t="s">
        <v>14</v>
      </c>
      <c r="B6" s="287"/>
    </row>
    <row r="7" spans="1:32" s="253" customFormat="1" ht="31" customHeight="1" x14ac:dyDescent="0.35">
      <c r="A7" s="31" t="s">
        <v>110</v>
      </c>
      <c r="B7" s="31" t="s">
        <v>111</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row>
    <row r="8" spans="1:32" s="25" customFormat="1" ht="31" customHeight="1" x14ac:dyDescent="0.35">
      <c r="A8" s="117" t="s">
        <v>112</v>
      </c>
      <c r="B8" s="117" t="s">
        <v>113</v>
      </c>
      <c r="C8" s="254" t="e">
        <f t="shared" ref="C8:Q8" si="0">C225/C259*0.7457</f>
        <v>#DIV/0!</v>
      </c>
      <c r="D8" s="254" t="e">
        <f t="shared" si="0"/>
        <v>#DIV/0!</v>
      </c>
      <c r="E8" s="254" t="e">
        <f t="shared" si="0"/>
        <v>#DIV/0!</v>
      </c>
      <c r="F8" s="254" t="e">
        <f t="shared" si="0"/>
        <v>#DIV/0!</v>
      </c>
      <c r="G8" s="254" t="e">
        <f t="shared" si="0"/>
        <v>#DIV/0!</v>
      </c>
      <c r="H8" s="254" t="e">
        <f t="shared" si="0"/>
        <v>#DIV/0!</v>
      </c>
      <c r="I8" s="254" t="e">
        <f t="shared" si="0"/>
        <v>#DIV/0!</v>
      </c>
      <c r="J8" s="254" t="e">
        <f t="shared" si="0"/>
        <v>#DIV/0!</v>
      </c>
      <c r="K8" s="254" t="e">
        <f t="shared" si="0"/>
        <v>#DIV/0!</v>
      </c>
      <c r="L8" s="254" t="e">
        <f t="shared" si="0"/>
        <v>#DIV/0!</v>
      </c>
      <c r="M8" s="254" t="e">
        <f t="shared" si="0"/>
        <v>#DIV/0!</v>
      </c>
      <c r="N8" s="254" t="e">
        <f t="shared" si="0"/>
        <v>#DIV/0!</v>
      </c>
      <c r="O8" s="254" t="e">
        <f t="shared" si="0"/>
        <v>#DIV/0!</v>
      </c>
      <c r="P8" s="254" t="e">
        <f t="shared" si="0"/>
        <v>#DIV/0!</v>
      </c>
      <c r="Q8" s="254" t="e">
        <f t="shared" si="0"/>
        <v>#DIV/0!</v>
      </c>
      <c r="R8" s="254" t="e">
        <f t="shared" ref="R8:AF8" si="1">R225/R259*0.7457</f>
        <v>#DIV/0!</v>
      </c>
      <c r="S8" s="254" t="e">
        <f t="shared" si="1"/>
        <v>#DIV/0!</v>
      </c>
      <c r="T8" s="254" t="e">
        <f t="shared" si="1"/>
        <v>#DIV/0!</v>
      </c>
      <c r="U8" s="254" t="e">
        <f t="shared" si="1"/>
        <v>#DIV/0!</v>
      </c>
      <c r="V8" s="254" t="e">
        <f t="shared" si="1"/>
        <v>#DIV/0!</v>
      </c>
      <c r="W8" s="254" t="e">
        <f t="shared" si="1"/>
        <v>#DIV/0!</v>
      </c>
      <c r="X8" s="254" t="e">
        <f t="shared" si="1"/>
        <v>#DIV/0!</v>
      </c>
      <c r="Y8" s="254" t="e">
        <f t="shared" si="1"/>
        <v>#DIV/0!</v>
      </c>
      <c r="Z8" s="254" t="e">
        <f t="shared" si="1"/>
        <v>#DIV/0!</v>
      </c>
      <c r="AA8" s="254" t="e">
        <f t="shared" si="1"/>
        <v>#DIV/0!</v>
      </c>
      <c r="AB8" s="254" t="e">
        <f t="shared" si="1"/>
        <v>#DIV/0!</v>
      </c>
      <c r="AC8" s="254" t="e">
        <f t="shared" si="1"/>
        <v>#DIV/0!</v>
      </c>
      <c r="AD8" s="254" t="e">
        <f t="shared" si="1"/>
        <v>#DIV/0!</v>
      </c>
      <c r="AE8" s="254" t="e">
        <f t="shared" si="1"/>
        <v>#DIV/0!</v>
      </c>
      <c r="AF8" s="254" t="e">
        <f t="shared" si="1"/>
        <v>#DIV/0!</v>
      </c>
    </row>
    <row r="9" spans="1:32" s="25" customFormat="1" ht="31" customHeight="1" x14ac:dyDescent="0.35">
      <c r="A9" s="117" t="s">
        <v>114</v>
      </c>
      <c r="B9" s="117" t="s">
        <v>113</v>
      </c>
      <c r="C9" s="254" t="e">
        <f t="shared" ref="C9:Q9" si="2">C242/C259*0.7457</f>
        <v>#DIV/0!</v>
      </c>
      <c r="D9" s="254" t="e">
        <f t="shared" si="2"/>
        <v>#DIV/0!</v>
      </c>
      <c r="E9" s="254" t="e">
        <f t="shared" si="2"/>
        <v>#DIV/0!</v>
      </c>
      <c r="F9" s="254" t="e">
        <f t="shared" si="2"/>
        <v>#DIV/0!</v>
      </c>
      <c r="G9" s="254" t="e">
        <f t="shared" si="2"/>
        <v>#DIV/0!</v>
      </c>
      <c r="H9" s="254" t="e">
        <f t="shared" si="2"/>
        <v>#DIV/0!</v>
      </c>
      <c r="I9" s="254" t="e">
        <f t="shared" si="2"/>
        <v>#DIV/0!</v>
      </c>
      <c r="J9" s="254" t="e">
        <f t="shared" si="2"/>
        <v>#DIV/0!</v>
      </c>
      <c r="K9" s="254" t="e">
        <f t="shared" si="2"/>
        <v>#DIV/0!</v>
      </c>
      <c r="L9" s="254" t="e">
        <f t="shared" si="2"/>
        <v>#DIV/0!</v>
      </c>
      <c r="M9" s="254" t="e">
        <f t="shared" si="2"/>
        <v>#DIV/0!</v>
      </c>
      <c r="N9" s="254" t="e">
        <f t="shared" si="2"/>
        <v>#DIV/0!</v>
      </c>
      <c r="O9" s="254" t="e">
        <f t="shared" si="2"/>
        <v>#DIV/0!</v>
      </c>
      <c r="P9" s="254" t="e">
        <f t="shared" si="2"/>
        <v>#DIV/0!</v>
      </c>
      <c r="Q9" s="254" t="e">
        <f t="shared" si="2"/>
        <v>#DIV/0!</v>
      </c>
      <c r="R9" s="254" t="e">
        <f t="shared" ref="R9:AF9" si="3">R242/R259*0.7457</f>
        <v>#DIV/0!</v>
      </c>
      <c r="S9" s="254" t="e">
        <f t="shared" si="3"/>
        <v>#DIV/0!</v>
      </c>
      <c r="T9" s="254" t="e">
        <f t="shared" si="3"/>
        <v>#DIV/0!</v>
      </c>
      <c r="U9" s="254" t="e">
        <f t="shared" si="3"/>
        <v>#DIV/0!</v>
      </c>
      <c r="V9" s="254" t="e">
        <f t="shared" si="3"/>
        <v>#DIV/0!</v>
      </c>
      <c r="W9" s="254" t="e">
        <f t="shared" si="3"/>
        <v>#DIV/0!</v>
      </c>
      <c r="X9" s="254" t="e">
        <f t="shared" si="3"/>
        <v>#DIV/0!</v>
      </c>
      <c r="Y9" s="254" t="e">
        <f t="shared" si="3"/>
        <v>#DIV/0!</v>
      </c>
      <c r="Z9" s="254" t="e">
        <f t="shared" si="3"/>
        <v>#DIV/0!</v>
      </c>
      <c r="AA9" s="254" t="e">
        <f t="shared" si="3"/>
        <v>#DIV/0!</v>
      </c>
      <c r="AB9" s="254" t="e">
        <f t="shared" si="3"/>
        <v>#DIV/0!</v>
      </c>
      <c r="AC9" s="254" t="e">
        <f t="shared" si="3"/>
        <v>#DIV/0!</v>
      </c>
      <c r="AD9" s="254" t="e">
        <f t="shared" si="3"/>
        <v>#DIV/0!</v>
      </c>
      <c r="AE9" s="254" t="e">
        <f t="shared" si="3"/>
        <v>#DIV/0!</v>
      </c>
      <c r="AF9" s="254" t="e">
        <f t="shared" si="3"/>
        <v>#DIV/0!</v>
      </c>
    </row>
    <row r="10" spans="1:32" s="25" customFormat="1" ht="31" customHeight="1" x14ac:dyDescent="0.35">
      <c r="A10" s="117" t="s">
        <v>115</v>
      </c>
      <c r="B10" s="117" t="s">
        <v>116</v>
      </c>
      <c r="C10" s="255" t="e">
        <f t="shared" ref="C10:Q10" si="4">(C8-C9)/C8</f>
        <v>#DIV/0!</v>
      </c>
      <c r="D10" s="255" t="e">
        <f t="shared" si="4"/>
        <v>#DIV/0!</v>
      </c>
      <c r="E10" s="255" t="e">
        <f t="shared" si="4"/>
        <v>#DIV/0!</v>
      </c>
      <c r="F10" s="255" t="e">
        <f t="shared" si="4"/>
        <v>#DIV/0!</v>
      </c>
      <c r="G10" s="255" t="e">
        <f t="shared" si="4"/>
        <v>#DIV/0!</v>
      </c>
      <c r="H10" s="255" t="e">
        <f t="shared" si="4"/>
        <v>#DIV/0!</v>
      </c>
      <c r="I10" s="255" t="e">
        <f t="shared" si="4"/>
        <v>#DIV/0!</v>
      </c>
      <c r="J10" s="255" t="e">
        <f t="shared" si="4"/>
        <v>#DIV/0!</v>
      </c>
      <c r="K10" s="255" t="e">
        <f t="shared" si="4"/>
        <v>#DIV/0!</v>
      </c>
      <c r="L10" s="255" t="e">
        <f t="shared" si="4"/>
        <v>#DIV/0!</v>
      </c>
      <c r="M10" s="255" t="e">
        <f t="shared" si="4"/>
        <v>#DIV/0!</v>
      </c>
      <c r="N10" s="255" t="e">
        <f t="shared" si="4"/>
        <v>#DIV/0!</v>
      </c>
      <c r="O10" s="255" t="e">
        <f t="shared" si="4"/>
        <v>#DIV/0!</v>
      </c>
      <c r="P10" s="255" t="e">
        <f t="shared" si="4"/>
        <v>#DIV/0!</v>
      </c>
      <c r="Q10" s="255" t="e">
        <f t="shared" si="4"/>
        <v>#DIV/0!</v>
      </c>
      <c r="R10" s="255" t="e">
        <f t="shared" ref="R10:AF10" si="5">(R8-R9)/R8</f>
        <v>#DIV/0!</v>
      </c>
      <c r="S10" s="255" t="e">
        <f t="shared" si="5"/>
        <v>#DIV/0!</v>
      </c>
      <c r="T10" s="255" t="e">
        <f t="shared" si="5"/>
        <v>#DIV/0!</v>
      </c>
      <c r="U10" s="255" t="e">
        <f t="shared" si="5"/>
        <v>#DIV/0!</v>
      </c>
      <c r="V10" s="255" t="e">
        <f t="shared" si="5"/>
        <v>#DIV/0!</v>
      </c>
      <c r="W10" s="255" t="e">
        <f t="shared" si="5"/>
        <v>#DIV/0!</v>
      </c>
      <c r="X10" s="255" t="e">
        <f t="shared" si="5"/>
        <v>#DIV/0!</v>
      </c>
      <c r="Y10" s="255" t="e">
        <f t="shared" si="5"/>
        <v>#DIV/0!</v>
      </c>
      <c r="Z10" s="255" t="e">
        <f t="shared" si="5"/>
        <v>#DIV/0!</v>
      </c>
      <c r="AA10" s="255" t="e">
        <f t="shared" si="5"/>
        <v>#DIV/0!</v>
      </c>
      <c r="AB10" s="255" t="e">
        <f t="shared" si="5"/>
        <v>#DIV/0!</v>
      </c>
      <c r="AC10" s="255" t="e">
        <f t="shared" si="5"/>
        <v>#DIV/0!</v>
      </c>
      <c r="AD10" s="255" t="e">
        <f t="shared" si="5"/>
        <v>#DIV/0!</v>
      </c>
      <c r="AE10" s="255" t="e">
        <f t="shared" si="5"/>
        <v>#DIV/0!</v>
      </c>
      <c r="AF10" s="255" t="e">
        <f t="shared" si="5"/>
        <v>#DIV/0!</v>
      </c>
    </row>
    <row r="11" spans="1:32" s="25" customFormat="1" ht="31" customHeight="1" x14ac:dyDescent="0.35">
      <c r="A11" s="117"/>
      <c r="B11" s="117"/>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row>
    <row r="12" spans="1:32" s="257" customFormat="1" ht="31" customHeight="1" x14ac:dyDescent="0.35">
      <c r="A12" s="117" t="s">
        <v>117</v>
      </c>
      <c r="B12" s="117" t="s">
        <v>113</v>
      </c>
      <c r="C12" s="256" t="e">
        <f t="shared" ref="C12:Q12" si="6">C123/C157*0.7457</f>
        <v>#DIV/0!</v>
      </c>
      <c r="D12" s="256" t="e">
        <f t="shared" si="6"/>
        <v>#DIV/0!</v>
      </c>
      <c r="E12" s="256" t="e">
        <f t="shared" si="6"/>
        <v>#DIV/0!</v>
      </c>
      <c r="F12" s="256" t="e">
        <f t="shared" si="6"/>
        <v>#DIV/0!</v>
      </c>
      <c r="G12" s="256" t="e">
        <f t="shared" si="6"/>
        <v>#DIV/0!</v>
      </c>
      <c r="H12" s="256" t="e">
        <f t="shared" si="6"/>
        <v>#DIV/0!</v>
      </c>
      <c r="I12" s="256" t="e">
        <f t="shared" si="6"/>
        <v>#DIV/0!</v>
      </c>
      <c r="J12" s="256" t="e">
        <f t="shared" si="6"/>
        <v>#DIV/0!</v>
      </c>
      <c r="K12" s="256" t="e">
        <f t="shared" si="6"/>
        <v>#DIV/0!</v>
      </c>
      <c r="L12" s="256" t="e">
        <f t="shared" si="6"/>
        <v>#DIV/0!</v>
      </c>
      <c r="M12" s="256" t="e">
        <f t="shared" si="6"/>
        <v>#DIV/0!</v>
      </c>
      <c r="N12" s="256" t="e">
        <f t="shared" si="6"/>
        <v>#DIV/0!</v>
      </c>
      <c r="O12" s="256" t="e">
        <f t="shared" si="6"/>
        <v>#DIV/0!</v>
      </c>
      <c r="P12" s="256" t="e">
        <f t="shared" si="6"/>
        <v>#DIV/0!</v>
      </c>
      <c r="Q12" s="256" t="e">
        <f t="shared" si="6"/>
        <v>#DIV/0!</v>
      </c>
      <c r="R12" s="256" t="e">
        <f t="shared" ref="R12:AF12" si="7">R123/R157*0.7457</f>
        <v>#DIV/0!</v>
      </c>
      <c r="S12" s="256" t="e">
        <f t="shared" si="7"/>
        <v>#DIV/0!</v>
      </c>
      <c r="T12" s="256" t="e">
        <f t="shared" si="7"/>
        <v>#DIV/0!</v>
      </c>
      <c r="U12" s="256" t="e">
        <f t="shared" si="7"/>
        <v>#DIV/0!</v>
      </c>
      <c r="V12" s="256" t="e">
        <f t="shared" si="7"/>
        <v>#DIV/0!</v>
      </c>
      <c r="W12" s="256" t="e">
        <f t="shared" si="7"/>
        <v>#DIV/0!</v>
      </c>
      <c r="X12" s="256" t="e">
        <f t="shared" si="7"/>
        <v>#DIV/0!</v>
      </c>
      <c r="Y12" s="256" t="e">
        <f t="shared" si="7"/>
        <v>#DIV/0!</v>
      </c>
      <c r="Z12" s="256" t="e">
        <f t="shared" si="7"/>
        <v>#DIV/0!</v>
      </c>
      <c r="AA12" s="256" t="e">
        <f t="shared" si="7"/>
        <v>#DIV/0!</v>
      </c>
      <c r="AB12" s="256" t="e">
        <f t="shared" si="7"/>
        <v>#DIV/0!</v>
      </c>
      <c r="AC12" s="256" t="e">
        <f t="shared" si="7"/>
        <v>#DIV/0!</v>
      </c>
      <c r="AD12" s="256" t="e">
        <f t="shared" si="7"/>
        <v>#DIV/0!</v>
      </c>
      <c r="AE12" s="256" t="e">
        <f t="shared" si="7"/>
        <v>#DIV/0!</v>
      </c>
      <c r="AF12" s="256" t="e">
        <f t="shared" si="7"/>
        <v>#DIV/0!</v>
      </c>
    </row>
    <row r="13" spans="1:32" s="25" customFormat="1" ht="31" customHeight="1" x14ac:dyDescent="0.35">
      <c r="A13" s="117" t="s">
        <v>118</v>
      </c>
      <c r="B13" s="117" t="s">
        <v>113</v>
      </c>
      <c r="C13" s="256" t="e">
        <f t="shared" ref="C13:Q13" si="8">C140/C157*0.7457</f>
        <v>#DIV/0!</v>
      </c>
      <c r="D13" s="256" t="e">
        <f t="shared" si="8"/>
        <v>#DIV/0!</v>
      </c>
      <c r="E13" s="256" t="e">
        <f t="shared" si="8"/>
        <v>#DIV/0!</v>
      </c>
      <c r="F13" s="256" t="e">
        <f t="shared" si="8"/>
        <v>#DIV/0!</v>
      </c>
      <c r="G13" s="256" t="e">
        <f t="shared" si="8"/>
        <v>#DIV/0!</v>
      </c>
      <c r="H13" s="256" t="e">
        <f t="shared" si="8"/>
        <v>#DIV/0!</v>
      </c>
      <c r="I13" s="256" t="e">
        <f t="shared" si="8"/>
        <v>#DIV/0!</v>
      </c>
      <c r="J13" s="256" t="e">
        <f t="shared" si="8"/>
        <v>#DIV/0!</v>
      </c>
      <c r="K13" s="256" t="e">
        <f t="shared" si="8"/>
        <v>#DIV/0!</v>
      </c>
      <c r="L13" s="256" t="e">
        <f t="shared" si="8"/>
        <v>#DIV/0!</v>
      </c>
      <c r="M13" s="256" t="e">
        <f t="shared" si="8"/>
        <v>#DIV/0!</v>
      </c>
      <c r="N13" s="256" t="e">
        <f t="shared" si="8"/>
        <v>#DIV/0!</v>
      </c>
      <c r="O13" s="256" t="e">
        <f t="shared" si="8"/>
        <v>#DIV/0!</v>
      </c>
      <c r="P13" s="256" t="e">
        <f t="shared" si="8"/>
        <v>#DIV/0!</v>
      </c>
      <c r="Q13" s="256" t="e">
        <f t="shared" si="8"/>
        <v>#DIV/0!</v>
      </c>
      <c r="R13" s="256" t="e">
        <f t="shared" ref="R13:AF13" si="9">R140/R157*0.7457</f>
        <v>#DIV/0!</v>
      </c>
      <c r="S13" s="256" t="e">
        <f t="shared" si="9"/>
        <v>#DIV/0!</v>
      </c>
      <c r="T13" s="256" t="e">
        <f t="shared" si="9"/>
        <v>#DIV/0!</v>
      </c>
      <c r="U13" s="256" t="e">
        <f t="shared" si="9"/>
        <v>#DIV/0!</v>
      </c>
      <c r="V13" s="256" t="e">
        <f t="shared" si="9"/>
        <v>#DIV/0!</v>
      </c>
      <c r="W13" s="256" t="e">
        <f t="shared" si="9"/>
        <v>#DIV/0!</v>
      </c>
      <c r="X13" s="256" t="e">
        <f t="shared" si="9"/>
        <v>#DIV/0!</v>
      </c>
      <c r="Y13" s="256" t="e">
        <f t="shared" si="9"/>
        <v>#DIV/0!</v>
      </c>
      <c r="Z13" s="256" t="e">
        <f t="shared" si="9"/>
        <v>#DIV/0!</v>
      </c>
      <c r="AA13" s="256" t="e">
        <f t="shared" si="9"/>
        <v>#DIV/0!</v>
      </c>
      <c r="AB13" s="256" t="e">
        <f t="shared" si="9"/>
        <v>#DIV/0!</v>
      </c>
      <c r="AC13" s="256" t="e">
        <f t="shared" si="9"/>
        <v>#DIV/0!</v>
      </c>
      <c r="AD13" s="256" t="e">
        <f t="shared" si="9"/>
        <v>#DIV/0!</v>
      </c>
      <c r="AE13" s="256" t="e">
        <f t="shared" si="9"/>
        <v>#DIV/0!</v>
      </c>
      <c r="AF13" s="256" t="e">
        <f t="shared" si="9"/>
        <v>#DIV/0!</v>
      </c>
    </row>
    <row r="14" spans="1:32" s="25" customFormat="1" ht="31" customHeight="1" x14ac:dyDescent="0.35">
      <c r="A14" s="117" t="s">
        <v>119</v>
      </c>
      <c r="B14" s="117" t="s">
        <v>116</v>
      </c>
      <c r="C14" s="255" t="e">
        <f t="shared" ref="C14:Q14" si="10">(C12-C13)/C12</f>
        <v>#DIV/0!</v>
      </c>
      <c r="D14" s="255" t="e">
        <f t="shared" si="10"/>
        <v>#DIV/0!</v>
      </c>
      <c r="E14" s="255" t="e">
        <f t="shared" si="10"/>
        <v>#DIV/0!</v>
      </c>
      <c r="F14" s="255" t="e">
        <f t="shared" si="10"/>
        <v>#DIV/0!</v>
      </c>
      <c r="G14" s="255" t="e">
        <f t="shared" si="10"/>
        <v>#DIV/0!</v>
      </c>
      <c r="H14" s="255" t="e">
        <f t="shared" si="10"/>
        <v>#DIV/0!</v>
      </c>
      <c r="I14" s="255" t="e">
        <f t="shared" si="10"/>
        <v>#DIV/0!</v>
      </c>
      <c r="J14" s="255" t="e">
        <f t="shared" si="10"/>
        <v>#DIV/0!</v>
      </c>
      <c r="K14" s="255" t="e">
        <f t="shared" si="10"/>
        <v>#DIV/0!</v>
      </c>
      <c r="L14" s="255" t="e">
        <f t="shared" si="10"/>
        <v>#DIV/0!</v>
      </c>
      <c r="M14" s="255" t="e">
        <f t="shared" si="10"/>
        <v>#DIV/0!</v>
      </c>
      <c r="N14" s="255" t="e">
        <f t="shared" si="10"/>
        <v>#DIV/0!</v>
      </c>
      <c r="O14" s="255" t="e">
        <f t="shared" si="10"/>
        <v>#DIV/0!</v>
      </c>
      <c r="P14" s="255" t="e">
        <f t="shared" si="10"/>
        <v>#DIV/0!</v>
      </c>
      <c r="Q14" s="255" t="e">
        <f t="shared" si="10"/>
        <v>#DIV/0!</v>
      </c>
      <c r="R14" s="255" t="e">
        <f t="shared" ref="R14:AF14" si="11">(R12-R13)/R12</f>
        <v>#DIV/0!</v>
      </c>
      <c r="S14" s="255" t="e">
        <f t="shared" si="11"/>
        <v>#DIV/0!</v>
      </c>
      <c r="T14" s="255" t="e">
        <f t="shared" si="11"/>
        <v>#DIV/0!</v>
      </c>
      <c r="U14" s="255" t="e">
        <f t="shared" si="11"/>
        <v>#DIV/0!</v>
      </c>
      <c r="V14" s="255" t="e">
        <f t="shared" si="11"/>
        <v>#DIV/0!</v>
      </c>
      <c r="W14" s="255" t="e">
        <f t="shared" si="11"/>
        <v>#DIV/0!</v>
      </c>
      <c r="X14" s="255" t="e">
        <f t="shared" si="11"/>
        <v>#DIV/0!</v>
      </c>
      <c r="Y14" s="255" t="e">
        <f t="shared" si="11"/>
        <v>#DIV/0!</v>
      </c>
      <c r="Z14" s="255" t="e">
        <f t="shared" si="11"/>
        <v>#DIV/0!</v>
      </c>
      <c r="AA14" s="255" t="e">
        <f t="shared" si="11"/>
        <v>#DIV/0!</v>
      </c>
      <c r="AB14" s="255" t="e">
        <f t="shared" si="11"/>
        <v>#DIV/0!</v>
      </c>
      <c r="AC14" s="255" t="e">
        <f t="shared" si="11"/>
        <v>#DIV/0!</v>
      </c>
      <c r="AD14" s="255" t="e">
        <f t="shared" si="11"/>
        <v>#DIV/0!</v>
      </c>
      <c r="AE14" s="255" t="e">
        <f t="shared" si="11"/>
        <v>#DIV/0!</v>
      </c>
      <c r="AF14" s="255" t="e">
        <f t="shared" si="11"/>
        <v>#DIV/0!</v>
      </c>
    </row>
    <row r="15" spans="1:32" s="25" customFormat="1" ht="31" customHeight="1" x14ac:dyDescent="0.35">
      <c r="A15" s="117"/>
      <c r="B15" s="117"/>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row>
    <row r="16" spans="1:32" s="25" customFormat="1" ht="31" customHeight="1" x14ac:dyDescent="0.35">
      <c r="A16" s="117" t="s">
        <v>114</v>
      </c>
      <c r="B16" s="117" t="s">
        <v>120</v>
      </c>
      <c r="C16" s="254" t="e">
        <f t="shared" ref="C16:Q16" si="12">C242/C276*1.609</f>
        <v>#DIV/0!</v>
      </c>
      <c r="D16" s="254" t="e">
        <f t="shared" si="12"/>
        <v>#DIV/0!</v>
      </c>
      <c r="E16" s="254" t="e">
        <f t="shared" si="12"/>
        <v>#DIV/0!</v>
      </c>
      <c r="F16" s="254" t="e">
        <f t="shared" si="12"/>
        <v>#DIV/0!</v>
      </c>
      <c r="G16" s="254" t="e">
        <f t="shared" si="12"/>
        <v>#DIV/0!</v>
      </c>
      <c r="H16" s="254" t="e">
        <f t="shared" si="12"/>
        <v>#DIV/0!</v>
      </c>
      <c r="I16" s="254" t="e">
        <f t="shared" si="12"/>
        <v>#DIV/0!</v>
      </c>
      <c r="J16" s="254" t="e">
        <f t="shared" si="12"/>
        <v>#DIV/0!</v>
      </c>
      <c r="K16" s="254" t="e">
        <f t="shared" si="12"/>
        <v>#DIV/0!</v>
      </c>
      <c r="L16" s="254" t="e">
        <f t="shared" si="12"/>
        <v>#DIV/0!</v>
      </c>
      <c r="M16" s="254" t="e">
        <f t="shared" si="12"/>
        <v>#DIV/0!</v>
      </c>
      <c r="N16" s="254" t="e">
        <f t="shared" si="12"/>
        <v>#DIV/0!</v>
      </c>
      <c r="O16" s="254" t="e">
        <f t="shared" si="12"/>
        <v>#DIV/0!</v>
      </c>
      <c r="P16" s="254" t="e">
        <f t="shared" si="12"/>
        <v>#DIV/0!</v>
      </c>
      <c r="Q16" s="254" t="e">
        <f t="shared" si="12"/>
        <v>#DIV/0!</v>
      </c>
      <c r="R16" s="254" t="e">
        <f t="shared" ref="R16:AF16" si="13">R242/R276*1.609</f>
        <v>#DIV/0!</v>
      </c>
      <c r="S16" s="254" t="e">
        <f t="shared" si="13"/>
        <v>#DIV/0!</v>
      </c>
      <c r="T16" s="254" t="e">
        <f t="shared" si="13"/>
        <v>#DIV/0!</v>
      </c>
      <c r="U16" s="254" t="e">
        <f t="shared" si="13"/>
        <v>#DIV/0!</v>
      </c>
      <c r="V16" s="254" t="e">
        <f t="shared" si="13"/>
        <v>#DIV/0!</v>
      </c>
      <c r="W16" s="254" t="e">
        <f t="shared" si="13"/>
        <v>#DIV/0!</v>
      </c>
      <c r="X16" s="254" t="e">
        <f t="shared" si="13"/>
        <v>#DIV/0!</v>
      </c>
      <c r="Y16" s="254" t="e">
        <f t="shared" si="13"/>
        <v>#DIV/0!</v>
      </c>
      <c r="Z16" s="254" t="e">
        <f t="shared" si="13"/>
        <v>#DIV/0!</v>
      </c>
      <c r="AA16" s="254" t="e">
        <f t="shared" si="13"/>
        <v>#DIV/0!</v>
      </c>
      <c r="AB16" s="254" t="e">
        <f t="shared" si="13"/>
        <v>#DIV/0!</v>
      </c>
      <c r="AC16" s="254" t="e">
        <f t="shared" si="13"/>
        <v>#DIV/0!</v>
      </c>
      <c r="AD16" s="254" t="e">
        <f t="shared" si="13"/>
        <v>#DIV/0!</v>
      </c>
      <c r="AE16" s="254" t="e">
        <f t="shared" si="13"/>
        <v>#DIV/0!</v>
      </c>
      <c r="AF16" s="254" t="e">
        <f t="shared" si="13"/>
        <v>#DIV/0!</v>
      </c>
    </row>
    <row r="17" spans="1:32" s="25" customFormat="1" ht="31" customHeight="1" x14ac:dyDescent="0.35">
      <c r="A17" s="89"/>
      <c r="B17" s="117"/>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row>
    <row r="18" spans="1:32" s="258" customFormat="1" ht="31" customHeight="1" x14ac:dyDescent="0.35">
      <c r="A18" s="117" t="s">
        <v>121</v>
      </c>
      <c r="B18" s="117" t="s">
        <v>116</v>
      </c>
      <c r="C18" s="255" t="e">
        <f t="shared" ref="C18:Q18" si="14">(C361-C293)/C361</f>
        <v>#DIV/0!</v>
      </c>
      <c r="D18" s="255" t="e">
        <f t="shared" si="14"/>
        <v>#DIV/0!</v>
      </c>
      <c r="E18" s="255" t="e">
        <f t="shared" si="14"/>
        <v>#DIV/0!</v>
      </c>
      <c r="F18" s="255" t="e">
        <f t="shared" si="14"/>
        <v>#DIV/0!</v>
      </c>
      <c r="G18" s="255" t="e">
        <f t="shared" si="14"/>
        <v>#DIV/0!</v>
      </c>
      <c r="H18" s="255" t="e">
        <f t="shared" si="14"/>
        <v>#DIV/0!</v>
      </c>
      <c r="I18" s="255" t="e">
        <f t="shared" si="14"/>
        <v>#DIV/0!</v>
      </c>
      <c r="J18" s="255" t="e">
        <f t="shared" si="14"/>
        <v>#DIV/0!</v>
      </c>
      <c r="K18" s="255" t="e">
        <f t="shared" si="14"/>
        <v>#DIV/0!</v>
      </c>
      <c r="L18" s="255" t="e">
        <f t="shared" si="14"/>
        <v>#DIV/0!</v>
      </c>
      <c r="M18" s="255" t="e">
        <f t="shared" si="14"/>
        <v>#DIV/0!</v>
      </c>
      <c r="N18" s="255" t="e">
        <f t="shared" si="14"/>
        <v>#DIV/0!</v>
      </c>
      <c r="O18" s="255" t="e">
        <f t="shared" si="14"/>
        <v>#DIV/0!</v>
      </c>
      <c r="P18" s="255" t="e">
        <f t="shared" si="14"/>
        <v>#DIV/0!</v>
      </c>
      <c r="Q18" s="255" t="e">
        <f t="shared" si="14"/>
        <v>#DIV/0!</v>
      </c>
      <c r="R18" s="255" t="e">
        <f t="shared" ref="R18:AF18" si="15">(R361-R293)/R361</f>
        <v>#DIV/0!</v>
      </c>
      <c r="S18" s="255" t="e">
        <f t="shared" si="15"/>
        <v>#DIV/0!</v>
      </c>
      <c r="T18" s="255" t="e">
        <f t="shared" si="15"/>
        <v>#DIV/0!</v>
      </c>
      <c r="U18" s="255" t="e">
        <f t="shared" si="15"/>
        <v>#DIV/0!</v>
      </c>
      <c r="V18" s="255" t="e">
        <f t="shared" si="15"/>
        <v>#DIV/0!</v>
      </c>
      <c r="W18" s="255" t="e">
        <f t="shared" si="15"/>
        <v>#DIV/0!</v>
      </c>
      <c r="X18" s="255" t="e">
        <f t="shared" si="15"/>
        <v>#DIV/0!</v>
      </c>
      <c r="Y18" s="255" t="e">
        <f t="shared" si="15"/>
        <v>#DIV/0!</v>
      </c>
      <c r="Z18" s="255" t="e">
        <f t="shared" si="15"/>
        <v>#DIV/0!</v>
      </c>
      <c r="AA18" s="255" t="e">
        <f t="shared" si="15"/>
        <v>#DIV/0!</v>
      </c>
      <c r="AB18" s="255" t="e">
        <f t="shared" si="15"/>
        <v>#DIV/0!</v>
      </c>
      <c r="AC18" s="255" t="e">
        <f t="shared" si="15"/>
        <v>#DIV/0!</v>
      </c>
      <c r="AD18" s="255" t="e">
        <f t="shared" si="15"/>
        <v>#DIV/0!</v>
      </c>
      <c r="AE18" s="255" t="e">
        <f t="shared" si="15"/>
        <v>#DIV/0!</v>
      </c>
      <c r="AF18" s="255" t="e">
        <f t="shared" si="15"/>
        <v>#DIV/0!</v>
      </c>
    </row>
    <row r="19" spans="1:32" s="25" customFormat="1" ht="31" customHeight="1" x14ac:dyDescent="0.35">
      <c r="A19" s="117"/>
      <c r="B19" s="117"/>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row>
    <row r="20" spans="1:32" s="246" customFormat="1" ht="31" customHeight="1" x14ac:dyDescent="0.35">
      <c r="A20" s="244" t="s">
        <v>122</v>
      </c>
      <c r="B20" s="244" t="s">
        <v>111</v>
      </c>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row>
    <row r="21" spans="1:32" s="242" customFormat="1" ht="31" customHeight="1" x14ac:dyDescent="0.25">
      <c r="A21" s="247" t="s">
        <v>123</v>
      </c>
      <c r="B21" s="248" t="s">
        <v>124</v>
      </c>
    </row>
    <row r="22" spans="1:32" s="242" customFormat="1" ht="31" customHeight="1" x14ac:dyDescent="0.25">
      <c r="A22" s="247" t="s">
        <v>125</v>
      </c>
      <c r="B22" s="247" t="s">
        <v>124</v>
      </c>
    </row>
    <row r="23" spans="1:32" s="242" customFormat="1" ht="31" customHeight="1" x14ac:dyDescent="0.25">
      <c r="A23" s="247" t="s">
        <v>126</v>
      </c>
      <c r="B23" s="247" t="s">
        <v>124</v>
      </c>
    </row>
    <row r="24" spans="1:32" s="242" customFormat="1" ht="31" customHeight="1" x14ac:dyDescent="0.25">
      <c r="A24" s="247" t="s">
        <v>127</v>
      </c>
      <c r="B24" s="247" t="s">
        <v>124</v>
      </c>
    </row>
    <row r="25" spans="1:32" s="242" customFormat="1" ht="31" customHeight="1" x14ac:dyDescent="0.25">
      <c r="A25" s="247" t="s">
        <v>128</v>
      </c>
      <c r="B25" s="247" t="s">
        <v>124</v>
      </c>
    </row>
    <row r="26" spans="1:32" s="242" customFormat="1" ht="31" customHeight="1" x14ac:dyDescent="0.25">
      <c r="A26" s="247" t="s">
        <v>129</v>
      </c>
      <c r="B26" s="247" t="s">
        <v>124</v>
      </c>
    </row>
    <row r="27" spans="1:32" s="242" customFormat="1" ht="31" customHeight="1" x14ac:dyDescent="0.25">
      <c r="A27" s="247" t="s">
        <v>130</v>
      </c>
      <c r="B27" s="247" t="s">
        <v>124</v>
      </c>
    </row>
    <row r="28" spans="1:32" s="242" customFormat="1" ht="31" customHeight="1" x14ac:dyDescent="0.25">
      <c r="A28" s="247" t="s">
        <v>131</v>
      </c>
      <c r="B28" s="247" t="s">
        <v>124</v>
      </c>
    </row>
    <row r="29" spans="1:32" s="242" customFormat="1" ht="31" customHeight="1" x14ac:dyDescent="0.25">
      <c r="A29" s="247" t="s">
        <v>132</v>
      </c>
      <c r="B29" s="247" t="s">
        <v>124</v>
      </c>
    </row>
    <row r="30" spans="1:32" s="242" customFormat="1" ht="31" customHeight="1" x14ac:dyDescent="0.25">
      <c r="A30" s="247" t="s">
        <v>133</v>
      </c>
      <c r="B30" s="247" t="s">
        <v>124</v>
      </c>
    </row>
    <row r="31" spans="1:32" s="242" customFormat="1" ht="31" customHeight="1" x14ac:dyDescent="0.25">
      <c r="A31" s="247" t="s">
        <v>134</v>
      </c>
      <c r="B31" s="247" t="s">
        <v>124</v>
      </c>
    </row>
    <row r="32" spans="1:32" s="242" customFormat="1" ht="31" customHeight="1" x14ac:dyDescent="0.25">
      <c r="A32" s="247" t="s">
        <v>135</v>
      </c>
      <c r="B32" s="247" t="s">
        <v>124</v>
      </c>
    </row>
    <row r="33" spans="1:2" s="242" customFormat="1" ht="31" customHeight="1" x14ac:dyDescent="0.25">
      <c r="A33" s="247" t="s">
        <v>136</v>
      </c>
      <c r="B33" s="247" t="s">
        <v>124</v>
      </c>
    </row>
    <row r="34" spans="1:2" s="242" customFormat="1" ht="31" customHeight="1" x14ac:dyDescent="0.25">
      <c r="A34" s="247" t="s">
        <v>137</v>
      </c>
      <c r="B34" s="247" t="s">
        <v>124</v>
      </c>
    </row>
    <row r="35" spans="1:2" s="242" customFormat="1" ht="31" customHeight="1" x14ac:dyDescent="0.25">
      <c r="A35" s="247" t="s">
        <v>138</v>
      </c>
      <c r="B35" s="247" t="s">
        <v>124</v>
      </c>
    </row>
    <row r="36" spans="1:2" s="242" customFormat="1" ht="31" customHeight="1" x14ac:dyDescent="0.25">
      <c r="A36" s="247" t="s">
        <v>139</v>
      </c>
      <c r="B36" s="247" t="s">
        <v>124</v>
      </c>
    </row>
    <row r="37" spans="1:2" s="242" customFormat="1" ht="31" customHeight="1" x14ac:dyDescent="0.25">
      <c r="A37" s="247" t="s">
        <v>140</v>
      </c>
      <c r="B37" s="247" t="s">
        <v>124</v>
      </c>
    </row>
    <row r="38" spans="1:2" s="242" customFormat="1" ht="31" customHeight="1" x14ac:dyDescent="0.25">
      <c r="A38" s="247" t="s">
        <v>141</v>
      </c>
      <c r="B38" s="247" t="s">
        <v>124</v>
      </c>
    </row>
    <row r="39" spans="1:2" s="242" customFormat="1" ht="31" customHeight="1" x14ac:dyDescent="0.25">
      <c r="A39" s="247" t="s">
        <v>142</v>
      </c>
      <c r="B39" s="247" t="s">
        <v>124</v>
      </c>
    </row>
    <row r="40" spans="1:2" s="242" customFormat="1" ht="31" customHeight="1" x14ac:dyDescent="0.25">
      <c r="A40" s="247" t="s">
        <v>143</v>
      </c>
      <c r="B40" s="247" t="s">
        <v>124</v>
      </c>
    </row>
    <row r="41" spans="1:2" s="242" customFormat="1" ht="31" customHeight="1" x14ac:dyDescent="0.25">
      <c r="A41" s="247" t="s">
        <v>144</v>
      </c>
      <c r="B41" s="247" t="s">
        <v>124</v>
      </c>
    </row>
    <row r="42" spans="1:2" s="242" customFormat="1" ht="31" customHeight="1" x14ac:dyDescent="0.25">
      <c r="A42" s="247" t="s">
        <v>145</v>
      </c>
      <c r="B42" s="247" t="s">
        <v>124</v>
      </c>
    </row>
    <row r="43" spans="1:2" s="242" customFormat="1" ht="31" customHeight="1" x14ac:dyDescent="0.25">
      <c r="A43" s="247" t="s">
        <v>146</v>
      </c>
      <c r="B43" s="247" t="s">
        <v>124</v>
      </c>
    </row>
    <row r="44" spans="1:2" s="242" customFormat="1" ht="31" customHeight="1" x14ac:dyDescent="0.25">
      <c r="A44" s="247" t="s">
        <v>147</v>
      </c>
      <c r="B44" s="247" t="s">
        <v>124</v>
      </c>
    </row>
    <row r="45" spans="1:2" s="242" customFormat="1" ht="31" customHeight="1" x14ac:dyDescent="0.25">
      <c r="A45" s="247" t="s">
        <v>148</v>
      </c>
      <c r="B45" s="247" t="s">
        <v>124</v>
      </c>
    </row>
    <row r="46" spans="1:2" s="242" customFormat="1" ht="31" customHeight="1" x14ac:dyDescent="0.25">
      <c r="A46" s="247" t="s">
        <v>149</v>
      </c>
      <c r="B46" s="247" t="s">
        <v>124</v>
      </c>
    </row>
    <row r="47" spans="1:2" s="242" customFormat="1" ht="31" customHeight="1" x14ac:dyDescent="0.25">
      <c r="A47" s="247" t="s">
        <v>150</v>
      </c>
      <c r="B47" s="247" t="s">
        <v>124</v>
      </c>
    </row>
    <row r="48" spans="1:2" s="242" customFormat="1" ht="31" customHeight="1" x14ac:dyDescent="0.25">
      <c r="A48" s="247" t="s">
        <v>151</v>
      </c>
      <c r="B48" s="247" t="s">
        <v>124</v>
      </c>
    </row>
    <row r="49" spans="1:2" s="242" customFormat="1" ht="31" customHeight="1" x14ac:dyDescent="0.25">
      <c r="A49" s="247" t="s">
        <v>152</v>
      </c>
      <c r="B49" s="247" t="s">
        <v>124</v>
      </c>
    </row>
    <row r="50" spans="1:2" s="242" customFormat="1" ht="31" customHeight="1" x14ac:dyDescent="0.25">
      <c r="A50" s="247" t="s">
        <v>153</v>
      </c>
      <c r="B50" s="247" t="s">
        <v>124</v>
      </c>
    </row>
    <row r="51" spans="1:2" s="242" customFormat="1" ht="31" customHeight="1" x14ac:dyDescent="0.25">
      <c r="A51" s="247" t="s">
        <v>154</v>
      </c>
      <c r="B51" s="247" t="s">
        <v>124</v>
      </c>
    </row>
    <row r="52" spans="1:2" s="242" customFormat="1" ht="31" customHeight="1" x14ac:dyDescent="0.25">
      <c r="A52" s="247" t="s">
        <v>155</v>
      </c>
      <c r="B52" s="247" t="s">
        <v>124</v>
      </c>
    </row>
    <row r="53" spans="1:2" s="242" customFormat="1" ht="31" customHeight="1" x14ac:dyDescent="0.25">
      <c r="A53" s="247" t="s">
        <v>156</v>
      </c>
      <c r="B53" s="247" t="s">
        <v>124</v>
      </c>
    </row>
    <row r="54" spans="1:2" s="242" customFormat="1" ht="31" customHeight="1" x14ac:dyDescent="0.25">
      <c r="A54" s="247" t="s">
        <v>157</v>
      </c>
      <c r="B54" s="247" t="s">
        <v>124</v>
      </c>
    </row>
    <row r="55" spans="1:2" s="242" customFormat="1" ht="31" customHeight="1" x14ac:dyDescent="0.25">
      <c r="A55" s="247" t="s">
        <v>158</v>
      </c>
      <c r="B55" s="247" t="s">
        <v>159</v>
      </c>
    </row>
    <row r="56" spans="1:2" s="242" customFormat="1" ht="31" customHeight="1" x14ac:dyDescent="0.25">
      <c r="A56" s="247" t="s">
        <v>160</v>
      </c>
      <c r="B56" s="247" t="s">
        <v>159</v>
      </c>
    </row>
    <row r="57" spans="1:2" s="242" customFormat="1" ht="31" customHeight="1" x14ac:dyDescent="0.25">
      <c r="A57" s="247" t="s">
        <v>161</v>
      </c>
      <c r="B57" s="247" t="s">
        <v>159</v>
      </c>
    </row>
    <row r="58" spans="1:2" s="242" customFormat="1" ht="31" customHeight="1" x14ac:dyDescent="0.25">
      <c r="A58" s="247" t="s">
        <v>162</v>
      </c>
      <c r="B58" s="247" t="s">
        <v>159</v>
      </c>
    </row>
    <row r="59" spans="1:2" s="242" customFormat="1" ht="31" customHeight="1" x14ac:dyDescent="0.25">
      <c r="A59" s="247" t="s">
        <v>163</v>
      </c>
      <c r="B59" s="247" t="s">
        <v>159</v>
      </c>
    </row>
    <row r="60" spans="1:2" s="242" customFormat="1" ht="31" customHeight="1" x14ac:dyDescent="0.25">
      <c r="A60" s="247" t="s">
        <v>164</v>
      </c>
      <c r="B60" s="247" t="s">
        <v>159</v>
      </c>
    </row>
    <row r="61" spans="1:2" s="242" customFormat="1" ht="31" customHeight="1" x14ac:dyDescent="0.25">
      <c r="A61" s="247" t="s">
        <v>165</v>
      </c>
      <c r="B61" s="247" t="s">
        <v>159</v>
      </c>
    </row>
    <row r="62" spans="1:2" s="242" customFormat="1" ht="31" customHeight="1" x14ac:dyDescent="0.25">
      <c r="A62" s="247" t="s">
        <v>166</v>
      </c>
      <c r="B62" s="247" t="s">
        <v>159</v>
      </c>
    </row>
    <row r="63" spans="1:2" s="242" customFormat="1" ht="31" customHeight="1" x14ac:dyDescent="0.25">
      <c r="A63" s="247" t="s">
        <v>167</v>
      </c>
      <c r="B63" s="247" t="s">
        <v>159</v>
      </c>
    </row>
    <row r="64" spans="1:2" s="242" customFormat="1" ht="31" customHeight="1" x14ac:dyDescent="0.25">
      <c r="A64" s="247" t="s">
        <v>168</v>
      </c>
      <c r="B64" s="247" t="s">
        <v>159</v>
      </c>
    </row>
    <row r="65" spans="1:2" s="242" customFormat="1" ht="31" customHeight="1" x14ac:dyDescent="0.25">
      <c r="A65" s="247" t="s">
        <v>169</v>
      </c>
      <c r="B65" s="247" t="s">
        <v>159</v>
      </c>
    </row>
    <row r="66" spans="1:2" s="242" customFormat="1" ht="31" customHeight="1" x14ac:dyDescent="0.25">
      <c r="A66" s="247" t="s">
        <v>170</v>
      </c>
      <c r="B66" s="247" t="s">
        <v>159</v>
      </c>
    </row>
    <row r="67" spans="1:2" s="242" customFormat="1" ht="31" customHeight="1" x14ac:dyDescent="0.25">
      <c r="A67" s="247" t="s">
        <v>171</v>
      </c>
      <c r="B67" s="247" t="s">
        <v>159</v>
      </c>
    </row>
    <row r="68" spans="1:2" s="242" customFormat="1" ht="31" customHeight="1" x14ac:dyDescent="0.25">
      <c r="A68" s="247" t="s">
        <v>172</v>
      </c>
      <c r="B68" s="247" t="s">
        <v>159</v>
      </c>
    </row>
    <row r="69" spans="1:2" s="242" customFormat="1" ht="31" customHeight="1" x14ac:dyDescent="0.25">
      <c r="A69" s="247" t="s">
        <v>173</v>
      </c>
      <c r="B69" s="247" t="s">
        <v>159</v>
      </c>
    </row>
    <row r="70" spans="1:2" s="242" customFormat="1" ht="31" customHeight="1" x14ac:dyDescent="0.25">
      <c r="A70" s="247" t="s">
        <v>174</v>
      </c>
      <c r="B70" s="247" t="s">
        <v>159</v>
      </c>
    </row>
    <row r="71" spans="1:2" s="242" customFormat="1" ht="31" customHeight="1" x14ac:dyDescent="0.25">
      <c r="A71" s="247" t="s">
        <v>175</v>
      </c>
      <c r="B71" s="247" t="s">
        <v>159</v>
      </c>
    </row>
    <row r="72" spans="1:2" s="242" customFormat="1" ht="31" customHeight="1" x14ac:dyDescent="0.25">
      <c r="A72" s="247" t="s">
        <v>176</v>
      </c>
      <c r="B72" s="247" t="s">
        <v>177</v>
      </c>
    </row>
    <row r="73" spans="1:2" s="242" customFormat="1" ht="31" customHeight="1" x14ac:dyDescent="0.25">
      <c r="A73" s="247" t="s">
        <v>178</v>
      </c>
      <c r="B73" s="247" t="s">
        <v>177</v>
      </c>
    </row>
    <row r="74" spans="1:2" s="242" customFormat="1" ht="31" customHeight="1" x14ac:dyDescent="0.25">
      <c r="A74" s="247" t="s">
        <v>179</v>
      </c>
      <c r="B74" s="247" t="s">
        <v>177</v>
      </c>
    </row>
    <row r="75" spans="1:2" s="242" customFormat="1" ht="31" customHeight="1" x14ac:dyDescent="0.25">
      <c r="A75" s="247" t="s">
        <v>180</v>
      </c>
      <c r="B75" s="247" t="s">
        <v>177</v>
      </c>
    </row>
    <row r="76" spans="1:2" s="242" customFormat="1" ht="31" customHeight="1" x14ac:dyDescent="0.25">
      <c r="A76" s="247" t="s">
        <v>181</v>
      </c>
      <c r="B76" s="247" t="s">
        <v>177</v>
      </c>
    </row>
    <row r="77" spans="1:2" s="242" customFormat="1" ht="31" customHeight="1" x14ac:dyDescent="0.25">
      <c r="A77" s="247" t="s">
        <v>182</v>
      </c>
      <c r="B77" s="247" t="s">
        <v>177</v>
      </c>
    </row>
    <row r="78" spans="1:2" s="242" customFormat="1" ht="31" customHeight="1" x14ac:dyDescent="0.25">
      <c r="A78" s="247" t="s">
        <v>183</v>
      </c>
      <c r="B78" s="247" t="s">
        <v>177</v>
      </c>
    </row>
    <row r="79" spans="1:2" s="242" customFormat="1" ht="31" customHeight="1" x14ac:dyDescent="0.25">
      <c r="A79" s="247" t="s">
        <v>184</v>
      </c>
      <c r="B79" s="247" t="s">
        <v>177</v>
      </c>
    </row>
    <row r="80" spans="1:2" s="242" customFormat="1" ht="31" customHeight="1" x14ac:dyDescent="0.25">
      <c r="A80" s="247" t="s">
        <v>185</v>
      </c>
      <c r="B80" s="247" t="s">
        <v>177</v>
      </c>
    </row>
    <row r="81" spans="1:2" s="242" customFormat="1" ht="31" customHeight="1" x14ac:dyDescent="0.25">
      <c r="A81" s="247" t="s">
        <v>186</v>
      </c>
      <c r="B81" s="247" t="s">
        <v>177</v>
      </c>
    </row>
    <row r="82" spans="1:2" s="242" customFormat="1" ht="31" customHeight="1" x14ac:dyDescent="0.25">
      <c r="A82" s="247" t="s">
        <v>187</v>
      </c>
      <c r="B82" s="247" t="s">
        <v>177</v>
      </c>
    </row>
    <row r="83" spans="1:2" s="242" customFormat="1" ht="31" customHeight="1" x14ac:dyDescent="0.25">
      <c r="A83" s="247" t="s">
        <v>188</v>
      </c>
      <c r="B83" s="247" t="s">
        <v>177</v>
      </c>
    </row>
    <row r="84" spans="1:2" s="242" customFormat="1" ht="31" customHeight="1" x14ac:dyDescent="0.25">
      <c r="A84" s="247" t="s">
        <v>189</v>
      </c>
      <c r="B84" s="247" t="s">
        <v>177</v>
      </c>
    </row>
    <row r="85" spans="1:2" s="242" customFormat="1" ht="31" customHeight="1" x14ac:dyDescent="0.25">
      <c r="A85" s="247" t="s">
        <v>190</v>
      </c>
      <c r="B85" s="247" t="s">
        <v>177</v>
      </c>
    </row>
    <row r="86" spans="1:2" s="242" customFormat="1" ht="31" customHeight="1" x14ac:dyDescent="0.25">
      <c r="A86" s="247" t="s">
        <v>191</v>
      </c>
      <c r="B86" s="247" t="s">
        <v>177</v>
      </c>
    </row>
    <row r="87" spans="1:2" s="242" customFormat="1" ht="31" customHeight="1" x14ac:dyDescent="0.25">
      <c r="A87" s="247" t="s">
        <v>192</v>
      </c>
      <c r="B87" s="247" t="s">
        <v>177</v>
      </c>
    </row>
    <row r="88" spans="1:2" s="242" customFormat="1" ht="31" customHeight="1" x14ac:dyDescent="0.25">
      <c r="A88" s="247" t="s">
        <v>193</v>
      </c>
      <c r="B88" s="247" t="s">
        <v>177</v>
      </c>
    </row>
    <row r="89" spans="1:2" s="242" customFormat="1" ht="31" customHeight="1" x14ac:dyDescent="0.25">
      <c r="A89" s="247" t="s">
        <v>194</v>
      </c>
      <c r="B89" s="247" t="s">
        <v>195</v>
      </c>
    </row>
    <row r="90" spans="1:2" s="242" customFormat="1" ht="31" customHeight="1" x14ac:dyDescent="0.25">
      <c r="A90" s="247" t="s">
        <v>196</v>
      </c>
      <c r="B90" s="247" t="s">
        <v>195</v>
      </c>
    </row>
    <row r="91" spans="1:2" s="242" customFormat="1" ht="31" customHeight="1" x14ac:dyDescent="0.25">
      <c r="A91" s="247" t="s">
        <v>197</v>
      </c>
      <c r="B91" s="247" t="s">
        <v>195</v>
      </c>
    </row>
    <row r="92" spans="1:2" s="242" customFormat="1" ht="31" customHeight="1" x14ac:dyDescent="0.25">
      <c r="A92" s="247" t="s">
        <v>198</v>
      </c>
      <c r="B92" s="247" t="s">
        <v>195</v>
      </c>
    </row>
    <row r="93" spans="1:2" s="242" customFormat="1" ht="31" customHeight="1" x14ac:dyDescent="0.25">
      <c r="A93" s="247" t="s">
        <v>199</v>
      </c>
      <c r="B93" s="247" t="s">
        <v>195</v>
      </c>
    </row>
    <row r="94" spans="1:2" s="242" customFormat="1" ht="31" customHeight="1" x14ac:dyDescent="0.25">
      <c r="A94" s="247" t="s">
        <v>200</v>
      </c>
      <c r="B94" s="247" t="s">
        <v>195</v>
      </c>
    </row>
    <row r="95" spans="1:2" s="242" customFormat="1" ht="31" customHeight="1" x14ac:dyDescent="0.25">
      <c r="A95" s="247" t="s">
        <v>201</v>
      </c>
      <c r="B95" s="247" t="s">
        <v>195</v>
      </c>
    </row>
    <row r="96" spans="1:2" s="242" customFormat="1" ht="31" customHeight="1" x14ac:dyDescent="0.25">
      <c r="A96" s="247" t="s">
        <v>202</v>
      </c>
      <c r="B96" s="247" t="s">
        <v>195</v>
      </c>
    </row>
    <row r="97" spans="1:2" s="242" customFormat="1" ht="31" customHeight="1" x14ac:dyDescent="0.25">
      <c r="A97" s="247" t="s">
        <v>203</v>
      </c>
      <c r="B97" s="247" t="s">
        <v>195</v>
      </c>
    </row>
    <row r="98" spans="1:2" s="242" customFormat="1" ht="31" customHeight="1" x14ac:dyDescent="0.25">
      <c r="A98" s="247" t="s">
        <v>204</v>
      </c>
      <c r="B98" s="247" t="s">
        <v>195</v>
      </c>
    </row>
    <row r="99" spans="1:2" s="242" customFormat="1" ht="31" customHeight="1" x14ac:dyDescent="0.25">
      <c r="A99" s="247" t="s">
        <v>205</v>
      </c>
      <c r="B99" s="247" t="s">
        <v>195</v>
      </c>
    </row>
    <row r="100" spans="1:2" s="242" customFormat="1" ht="31" customHeight="1" x14ac:dyDescent="0.25">
      <c r="A100" s="247" t="s">
        <v>206</v>
      </c>
      <c r="B100" s="247" t="s">
        <v>195</v>
      </c>
    </row>
    <row r="101" spans="1:2" s="242" customFormat="1" ht="31" customHeight="1" x14ac:dyDescent="0.25">
      <c r="A101" s="247" t="s">
        <v>207</v>
      </c>
      <c r="B101" s="247" t="s">
        <v>195</v>
      </c>
    </row>
    <row r="102" spans="1:2" s="242" customFormat="1" ht="31" customHeight="1" x14ac:dyDescent="0.25">
      <c r="A102" s="247" t="s">
        <v>208</v>
      </c>
      <c r="B102" s="247" t="s">
        <v>195</v>
      </c>
    </row>
    <row r="103" spans="1:2" s="242" customFormat="1" ht="31" customHeight="1" x14ac:dyDescent="0.25">
      <c r="A103" s="247" t="s">
        <v>209</v>
      </c>
      <c r="B103" s="247" t="s">
        <v>195</v>
      </c>
    </row>
    <row r="104" spans="1:2" s="242" customFormat="1" ht="31" customHeight="1" x14ac:dyDescent="0.25">
      <c r="A104" s="247" t="s">
        <v>210</v>
      </c>
      <c r="B104" s="247" t="s">
        <v>195</v>
      </c>
    </row>
    <row r="105" spans="1:2" s="242" customFormat="1" ht="31" customHeight="1" x14ac:dyDescent="0.25">
      <c r="A105" s="247" t="s">
        <v>211</v>
      </c>
      <c r="B105" s="247" t="s">
        <v>195</v>
      </c>
    </row>
    <row r="106" spans="1:2" s="242" customFormat="1" ht="31" customHeight="1" x14ac:dyDescent="0.25">
      <c r="A106" s="247" t="s">
        <v>212</v>
      </c>
      <c r="B106" s="247" t="s">
        <v>213</v>
      </c>
    </row>
    <row r="107" spans="1:2" s="242" customFormat="1" ht="31" customHeight="1" x14ac:dyDescent="0.25">
      <c r="A107" s="247" t="s">
        <v>214</v>
      </c>
      <c r="B107" s="247" t="s">
        <v>213</v>
      </c>
    </row>
    <row r="108" spans="1:2" s="242" customFormat="1" ht="31" customHeight="1" x14ac:dyDescent="0.25">
      <c r="A108" s="247" t="s">
        <v>215</v>
      </c>
      <c r="B108" s="247" t="s">
        <v>213</v>
      </c>
    </row>
    <row r="109" spans="1:2" s="242" customFormat="1" ht="31" customHeight="1" x14ac:dyDescent="0.25">
      <c r="A109" s="247" t="s">
        <v>216</v>
      </c>
      <c r="B109" s="247" t="s">
        <v>213</v>
      </c>
    </row>
    <row r="110" spans="1:2" s="242" customFormat="1" ht="31" customHeight="1" x14ac:dyDescent="0.25">
      <c r="A110" s="247" t="s">
        <v>217</v>
      </c>
      <c r="B110" s="247" t="s">
        <v>213</v>
      </c>
    </row>
    <row r="111" spans="1:2" s="242" customFormat="1" ht="31" customHeight="1" x14ac:dyDescent="0.25">
      <c r="A111" s="247" t="s">
        <v>218</v>
      </c>
      <c r="B111" s="247" t="s">
        <v>213</v>
      </c>
    </row>
    <row r="112" spans="1:2" s="242" customFormat="1" ht="31" customHeight="1" x14ac:dyDescent="0.25">
      <c r="A112" s="247" t="s">
        <v>219</v>
      </c>
      <c r="B112" s="247" t="s">
        <v>213</v>
      </c>
    </row>
    <row r="113" spans="1:2" s="242" customFormat="1" ht="31" customHeight="1" x14ac:dyDescent="0.25">
      <c r="A113" s="247" t="s">
        <v>220</v>
      </c>
      <c r="B113" s="247" t="s">
        <v>213</v>
      </c>
    </row>
    <row r="114" spans="1:2" s="242" customFormat="1" ht="31" customHeight="1" x14ac:dyDescent="0.25">
      <c r="A114" s="247" t="s">
        <v>221</v>
      </c>
      <c r="B114" s="247" t="s">
        <v>213</v>
      </c>
    </row>
    <row r="115" spans="1:2" s="242" customFormat="1" ht="31" customHeight="1" x14ac:dyDescent="0.25">
      <c r="A115" s="247" t="s">
        <v>222</v>
      </c>
      <c r="B115" s="247" t="s">
        <v>213</v>
      </c>
    </row>
    <row r="116" spans="1:2" s="242" customFormat="1" ht="31" customHeight="1" x14ac:dyDescent="0.25">
      <c r="A116" s="247" t="s">
        <v>223</v>
      </c>
      <c r="B116" s="247" t="s">
        <v>213</v>
      </c>
    </row>
    <row r="117" spans="1:2" s="242" customFormat="1" ht="31" customHeight="1" x14ac:dyDescent="0.25">
      <c r="A117" s="247" t="s">
        <v>224</v>
      </c>
      <c r="B117" s="247" t="s">
        <v>213</v>
      </c>
    </row>
    <row r="118" spans="1:2" s="242" customFormat="1" ht="31" customHeight="1" x14ac:dyDescent="0.25">
      <c r="A118" s="247" t="s">
        <v>225</v>
      </c>
      <c r="B118" s="247" t="s">
        <v>213</v>
      </c>
    </row>
    <row r="119" spans="1:2" s="242" customFormat="1" ht="31" customHeight="1" x14ac:dyDescent="0.25">
      <c r="A119" s="247" t="s">
        <v>226</v>
      </c>
      <c r="B119" s="247" t="s">
        <v>213</v>
      </c>
    </row>
    <row r="120" spans="1:2" s="242" customFormat="1" ht="31" customHeight="1" x14ac:dyDescent="0.25">
      <c r="A120" s="247" t="s">
        <v>227</v>
      </c>
      <c r="B120" s="247" t="s">
        <v>213</v>
      </c>
    </row>
    <row r="121" spans="1:2" s="242" customFormat="1" ht="31" customHeight="1" x14ac:dyDescent="0.25">
      <c r="A121" s="247" t="s">
        <v>228</v>
      </c>
      <c r="B121" s="247" t="s">
        <v>213</v>
      </c>
    </row>
    <row r="122" spans="1:2" s="242" customFormat="1" ht="31" customHeight="1" x14ac:dyDescent="0.25">
      <c r="A122" s="247" t="s">
        <v>229</v>
      </c>
      <c r="B122" s="247" t="s">
        <v>213</v>
      </c>
    </row>
    <row r="123" spans="1:2" s="242" customFormat="1" ht="31" customHeight="1" x14ac:dyDescent="0.25">
      <c r="A123" s="247" t="s">
        <v>230</v>
      </c>
      <c r="B123" s="247" t="s">
        <v>124</v>
      </c>
    </row>
    <row r="124" spans="1:2" s="242" customFormat="1" ht="31" customHeight="1" x14ac:dyDescent="0.25">
      <c r="A124" s="247" t="s">
        <v>231</v>
      </c>
      <c r="B124" s="247" t="s">
        <v>124</v>
      </c>
    </row>
    <row r="125" spans="1:2" s="242" customFormat="1" ht="31" customHeight="1" x14ac:dyDescent="0.25">
      <c r="A125" s="247" t="s">
        <v>232</v>
      </c>
      <c r="B125" s="247" t="s">
        <v>124</v>
      </c>
    </row>
    <row r="126" spans="1:2" s="242" customFormat="1" ht="31" customHeight="1" x14ac:dyDescent="0.25">
      <c r="A126" s="247" t="s">
        <v>233</v>
      </c>
      <c r="B126" s="247" t="s">
        <v>124</v>
      </c>
    </row>
    <row r="127" spans="1:2" s="242" customFormat="1" ht="31" customHeight="1" x14ac:dyDescent="0.25">
      <c r="A127" s="247" t="s">
        <v>234</v>
      </c>
      <c r="B127" s="247" t="s">
        <v>124</v>
      </c>
    </row>
    <row r="128" spans="1:2" s="242" customFormat="1" ht="31" customHeight="1" x14ac:dyDescent="0.25">
      <c r="A128" s="247" t="s">
        <v>235</v>
      </c>
      <c r="B128" s="247" t="s">
        <v>124</v>
      </c>
    </row>
    <row r="129" spans="1:2" s="242" customFormat="1" ht="31" customHeight="1" x14ac:dyDescent="0.25">
      <c r="A129" s="247" t="s">
        <v>236</v>
      </c>
      <c r="B129" s="247" t="s">
        <v>124</v>
      </c>
    </row>
    <row r="130" spans="1:2" s="242" customFormat="1" ht="31" customHeight="1" x14ac:dyDescent="0.25">
      <c r="A130" s="247" t="s">
        <v>237</v>
      </c>
      <c r="B130" s="247" t="s">
        <v>124</v>
      </c>
    </row>
    <row r="131" spans="1:2" s="242" customFormat="1" ht="31" customHeight="1" x14ac:dyDescent="0.25">
      <c r="A131" s="247" t="s">
        <v>238</v>
      </c>
      <c r="B131" s="247" t="s">
        <v>124</v>
      </c>
    </row>
    <row r="132" spans="1:2" s="242" customFormat="1" ht="31" customHeight="1" x14ac:dyDescent="0.25">
      <c r="A132" s="247" t="s">
        <v>239</v>
      </c>
      <c r="B132" s="247" t="s">
        <v>124</v>
      </c>
    </row>
    <row r="133" spans="1:2" s="242" customFormat="1" ht="31" customHeight="1" x14ac:dyDescent="0.25">
      <c r="A133" s="247" t="s">
        <v>240</v>
      </c>
      <c r="B133" s="247" t="s">
        <v>124</v>
      </c>
    </row>
    <row r="134" spans="1:2" s="242" customFormat="1" ht="31" customHeight="1" x14ac:dyDescent="0.25">
      <c r="A134" s="247" t="s">
        <v>241</v>
      </c>
      <c r="B134" s="247" t="s">
        <v>124</v>
      </c>
    </row>
    <row r="135" spans="1:2" s="242" customFormat="1" ht="31" customHeight="1" x14ac:dyDescent="0.25">
      <c r="A135" s="247" t="s">
        <v>242</v>
      </c>
      <c r="B135" s="247" t="s">
        <v>124</v>
      </c>
    </row>
    <row r="136" spans="1:2" s="242" customFormat="1" ht="31" customHeight="1" x14ac:dyDescent="0.25">
      <c r="A136" s="247" t="s">
        <v>243</v>
      </c>
      <c r="B136" s="247" t="s">
        <v>124</v>
      </c>
    </row>
    <row r="137" spans="1:2" s="242" customFormat="1" ht="31" customHeight="1" x14ac:dyDescent="0.25">
      <c r="A137" s="247" t="s">
        <v>244</v>
      </c>
      <c r="B137" s="247" t="s">
        <v>124</v>
      </c>
    </row>
    <row r="138" spans="1:2" s="242" customFormat="1" ht="31" customHeight="1" x14ac:dyDescent="0.25">
      <c r="A138" s="247" t="s">
        <v>245</v>
      </c>
      <c r="B138" s="247" t="s">
        <v>124</v>
      </c>
    </row>
    <row r="139" spans="1:2" s="242" customFormat="1" ht="31" customHeight="1" x14ac:dyDescent="0.25">
      <c r="A139" s="247" t="s">
        <v>246</v>
      </c>
      <c r="B139" s="247" t="s">
        <v>124</v>
      </c>
    </row>
    <row r="140" spans="1:2" s="242" customFormat="1" ht="31" customHeight="1" x14ac:dyDescent="0.25">
      <c r="A140" s="247" t="s">
        <v>247</v>
      </c>
      <c r="B140" s="247" t="s">
        <v>124</v>
      </c>
    </row>
    <row r="141" spans="1:2" s="242" customFormat="1" ht="31" customHeight="1" x14ac:dyDescent="0.25">
      <c r="A141" s="247" t="s">
        <v>248</v>
      </c>
      <c r="B141" s="247" t="s">
        <v>124</v>
      </c>
    </row>
    <row r="142" spans="1:2" s="242" customFormat="1" ht="31" customHeight="1" x14ac:dyDescent="0.25">
      <c r="A142" s="247" t="s">
        <v>249</v>
      </c>
      <c r="B142" s="247" t="s">
        <v>124</v>
      </c>
    </row>
    <row r="143" spans="1:2" s="242" customFormat="1" ht="31" customHeight="1" x14ac:dyDescent="0.25">
      <c r="A143" s="247" t="s">
        <v>250</v>
      </c>
      <c r="B143" s="247" t="s">
        <v>124</v>
      </c>
    </row>
    <row r="144" spans="1:2" s="242" customFormat="1" ht="31" customHeight="1" x14ac:dyDescent="0.25">
      <c r="A144" s="247" t="s">
        <v>251</v>
      </c>
      <c r="B144" s="247" t="s">
        <v>124</v>
      </c>
    </row>
    <row r="145" spans="1:2" s="242" customFormat="1" ht="31" customHeight="1" x14ac:dyDescent="0.25">
      <c r="A145" s="247" t="s">
        <v>252</v>
      </c>
      <c r="B145" s="247" t="s">
        <v>124</v>
      </c>
    </row>
    <row r="146" spans="1:2" s="242" customFormat="1" ht="31" customHeight="1" x14ac:dyDescent="0.25">
      <c r="A146" s="247" t="s">
        <v>253</v>
      </c>
      <c r="B146" s="247" t="s">
        <v>124</v>
      </c>
    </row>
    <row r="147" spans="1:2" s="242" customFormat="1" ht="31" customHeight="1" x14ac:dyDescent="0.25">
      <c r="A147" s="247" t="s">
        <v>254</v>
      </c>
      <c r="B147" s="247" t="s">
        <v>124</v>
      </c>
    </row>
    <row r="148" spans="1:2" s="242" customFormat="1" ht="31" customHeight="1" x14ac:dyDescent="0.25">
      <c r="A148" s="247" t="s">
        <v>255</v>
      </c>
      <c r="B148" s="247" t="s">
        <v>124</v>
      </c>
    </row>
    <row r="149" spans="1:2" s="242" customFormat="1" ht="31" customHeight="1" x14ac:dyDescent="0.25">
      <c r="A149" s="247" t="s">
        <v>256</v>
      </c>
      <c r="B149" s="247" t="s">
        <v>124</v>
      </c>
    </row>
    <row r="150" spans="1:2" s="242" customFormat="1" ht="31" customHeight="1" x14ac:dyDescent="0.25">
      <c r="A150" s="247" t="s">
        <v>257</v>
      </c>
      <c r="B150" s="247" t="s">
        <v>124</v>
      </c>
    </row>
    <row r="151" spans="1:2" s="242" customFormat="1" ht="31" customHeight="1" x14ac:dyDescent="0.25">
      <c r="A151" s="247" t="s">
        <v>258</v>
      </c>
      <c r="B151" s="247" t="s">
        <v>124</v>
      </c>
    </row>
    <row r="152" spans="1:2" s="242" customFormat="1" ht="31" customHeight="1" x14ac:dyDescent="0.25">
      <c r="A152" s="247" t="s">
        <v>259</v>
      </c>
      <c r="B152" s="247" t="s">
        <v>124</v>
      </c>
    </row>
    <row r="153" spans="1:2" s="242" customFormat="1" ht="31" customHeight="1" x14ac:dyDescent="0.25">
      <c r="A153" s="247" t="s">
        <v>260</v>
      </c>
      <c r="B153" s="247" t="s">
        <v>124</v>
      </c>
    </row>
    <row r="154" spans="1:2" s="242" customFormat="1" ht="31" customHeight="1" x14ac:dyDescent="0.25">
      <c r="A154" s="247" t="s">
        <v>261</v>
      </c>
      <c r="B154" s="247" t="s">
        <v>124</v>
      </c>
    </row>
    <row r="155" spans="1:2" s="242" customFormat="1" ht="31" customHeight="1" x14ac:dyDescent="0.25">
      <c r="A155" s="247" t="s">
        <v>262</v>
      </c>
      <c r="B155" s="247" t="s">
        <v>124</v>
      </c>
    </row>
    <row r="156" spans="1:2" s="242" customFormat="1" ht="31" customHeight="1" x14ac:dyDescent="0.25">
      <c r="A156" s="247" t="s">
        <v>263</v>
      </c>
      <c r="B156" s="247" t="s">
        <v>124</v>
      </c>
    </row>
    <row r="157" spans="1:2" s="242" customFormat="1" ht="31" customHeight="1" x14ac:dyDescent="0.25">
      <c r="A157" s="247" t="s">
        <v>264</v>
      </c>
      <c r="B157" s="247" t="s">
        <v>159</v>
      </c>
    </row>
    <row r="158" spans="1:2" s="242" customFormat="1" ht="31" customHeight="1" x14ac:dyDescent="0.25">
      <c r="A158" s="247" t="s">
        <v>265</v>
      </c>
      <c r="B158" s="247" t="s">
        <v>159</v>
      </c>
    </row>
    <row r="159" spans="1:2" s="242" customFormat="1" ht="31" customHeight="1" x14ac:dyDescent="0.25">
      <c r="A159" s="247" t="s">
        <v>266</v>
      </c>
      <c r="B159" s="247" t="s">
        <v>159</v>
      </c>
    </row>
    <row r="160" spans="1:2" s="242" customFormat="1" ht="31" customHeight="1" x14ac:dyDescent="0.25">
      <c r="A160" s="247" t="s">
        <v>267</v>
      </c>
      <c r="B160" s="247" t="s">
        <v>159</v>
      </c>
    </row>
    <row r="161" spans="1:2" s="242" customFormat="1" ht="31" customHeight="1" x14ac:dyDescent="0.25">
      <c r="A161" s="247" t="s">
        <v>268</v>
      </c>
      <c r="B161" s="247" t="s">
        <v>159</v>
      </c>
    </row>
    <row r="162" spans="1:2" s="242" customFormat="1" ht="31" customHeight="1" x14ac:dyDescent="0.25">
      <c r="A162" s="247" t="s">
        <v>269</v>
      </c>
      <c r="B162" s="247" t="s">
        <v>159</v>
      </c>
    </row>
    <row r="163" spans="1:2" s="242" customFormat="1" ht="31" customHeight="1" x14ac:dyDescent="0.25">
      <c r="A163" s="247" t="s">
        <v>270</v>
      </c>
      <c r="B163" s="247" t="s">
        <v>159</v>
      </c>
    </row>
    <row r="164" spans="1:2" s="242" customFormat="1" ht="31" customHeight="1" x14ac:dyDescent="0.25">
      <c r="A164" s="247" t="s">
        <v>271</v>
      </c>
      <c r="B164" s="247" t="s">
        <v>159</v>
      </c>
    </row>
    <row r="165" spans="1:2" s="242" customFormat="1" ht="31" customHeight="1" x14ac:dyDescent="0.25">
      <c r="A165" s="247" t="s">
        <v>272</v>
      </c>
      <c r="B165" s="247" t="s">
        <v>159</v>
      </c>
    </row>
    <row r="166" spans="1:2" s="242" customFormat="1" ht="31" customHeight="1" x14ac:dyDescent="0.25">
      <c r="A166" s="247" t="s">
        <v>273</v>
      </c>
      <c r="B166" s="247" t="s">
        <v>159</v>
      </c>
    </row>
    <row r="167" spans="1:2" s="242" customFormat="1" ht="31" customHeight="1" x14ac:dyDescent="0.25">
      <c r="A167" s="247" t="s">
        <v>274</v>
      </c>
      <c r="B167" s="247" t="s">
        <v>159</v>
      </c>
    </row>
    <row r="168" spans="1:2" s="242" customFormat="1" ht="31" customHeight="1" x14ac:dyDescent="0.25">
      <c r="A168" s="247" t="s">
        <v>275</v>
      </c>
      <c r="B168" s="247" t="s">
        <v>159</v>
      </c>
    </row>
    <row r="169" spans="1:2" s="242" customFormat="1" ht="31" customHeight="1" x14ac:dyDescent="0.25">
      <c r="A169" s="247" t="s">
        <v>276</v>
      </c>
      <c r="B169" s="247" t="s">
        <v>159</v>
      </c>
    </row>
    <row r="170" spans="1:2" s="242" customFormat="1" ht="31" customHeight="1" x14ac:dyDescent="0.25">
      <c r="A170" s="247" t="s">
        <v>277</v>
      </c>
      <c r="B170" s="247" t="s">
        <v>159</v>
      </c>
    </row>
    <row r="171" spans="1:2" s="242" customFormat="1" ht="31" customHeight="1" x14ac:dyDescent="0.25">
      <c r="A171" s="247" t="s">
        <v>278</v>
      </c>
      <c r="B171" s="247" t="s">
        <v>159</v>
      </c>
    </row>
    <row r="172" spans="1:2" s="242" customFormat="1" ht="31" customHeight="1" x14ac:dyDescent="0.25">
      <c r="A172" s="247" t="s">
        <v>279</v>
      </c>
      <c r="B172" s="247" t="s">
        <v>159</v>
      </c>
    </row>
    <row r="173" spans="1:2" s="242" customFormat="1" ht="31" customHeight="1" x14ac:dyDescent="0.25">
      <c r="A173" s="247" t="s">
        <v>280</v>
      </c>
      <c r="B173" s="247" t="s">
        <v>159</v>
      </c>
    </row>
    <row r="174" spans="1:2" s="242" customFormat="1" ht="31" customHeight="1" x14ac:dyDescent="0.25">
      <c r="A174" s="247" t="s">
        <v>281</v>
      </c>
      <c r="B174" s="247" t="s">
        <v>177</v>
      </c>
    </row>
    <row r="175" spans="1:2" s="242" customFormat="1" ht="31" customHeight="1" x14ac:dyDescent="0.25">
      <c r="A175" s="247" t="s">
        <v>282</v>
      </c>
      <c r="B175" s="247" t="s">
        <v>177</v>
      </c>
    </row>
    <row r="176" spans="1:2" s="242" customFormat="1" ht="31" customHeight="1" x14ac:dyDescent="0.25">
      <c r="A176" s="247" t="s">
        <v>283</v>
      </c>
      <c r="B176" s="247" t="s">
        <v>177</v>
      </c>
    </row>
    <row r="177" spans="1:2" s="242" customFormat="1" ht="31" customHeight="1" x14ac:dyDescent="0.25">
      <c r="A177" s="247" t="s">
        <v>284</v>
      </c>
      <c r="B177" s="247" t="s">
        <v>177</v>
      </c>
    </row>
    <row r="178" spans="1:2" s="242" customFormat="1" ht="31" customHeight="1" x14ac:dyDescent="0.25">
      <c r="A178" s="247" t="s">
        <v>285</v>
      </c>
      <c r="B178" s="247" t="s">
        <v>177</v>
      </c>
    </row>
    <row r="179" spans="1:2" s="242" customFormat="1" ht="31" customHeight="1" x14ac:dyDescent="0.25">
      <c r="A179" s="247" t="s">
        <v>286</v>
      </c>
      <c r="B179" s="247" t="s">
        <v>177</v>
      </c>
    </row>
    <row r="180" spans="1:2" s="242" customFormat="1" ht="31" customHeight="1" x14ac:dyDescent="0.25">
      <c r="A180" s="247" t="s">
        <v>287</v>
      </c>
      <c r="B180" s="247" t="s">
        <v>177</v>
      </c>
    </row>
    <row r="181" spans="1:2" s="242" customFormat="1" ht="31" customHeight="1" x14ac:dyDescent="0.25">
      <c r="A181" s="247" t="s">
        <v>288</v>
      </c>
      <c r="B181" s="247" t="s">
        <v>177</v>
      </c>
    </row>
    <row r="182" spans="1:2" s="242" customFormat="1" ht="31" customHeight="1" x14ac:dyDescent="0.25">
      <c r="A182" s="247" t="s">
        <v>289</v>
      </c>
      <c r="B182" s="247" t="s">
        <v>177</v>
      </c>
    </row>
    <row r="183" spans="1:2" s="242" customFormat="1" ht="31" customHeight="1" x14ac:dyDescent="0.25">
      <c r="A183" s="247" t="s">
        <v>290</v>
      </c>
      <c r="B183" s="247" t="s">
        <v>177</v>
      </c>
    </row>
    <row r="184" spans="1:2" s="242" customFormat="1" ht="31" customHeight="1" x14ac:dyDescent="0.25">
      <c r="A184" s="247" t="s">
        <v>291</v>
      </c>
      <c r="B184" s="247" t="s">
        <v>177</v>
      </c>
    </row>
    <row r="185" spans="1:2" s="242" customFormat="1" ht="31" customHeight="1" x14ac:dyDescent="0.25">
      <c r="A185" s="247" t="s">
        <v>292</v>
      </c>
      <c r="B185" s="247" t="s">
        <v>177</v>
      </c>
    </row>
    <row r="186" spans="1:2" s="242" customFormat="1" ht="31" customHeight="1" x14ac:dyDescent="0.25">
      <c r="A186" s="247" t="s">
        <v>293</v>
      </c>
      <c r="B186" s="247" t="s">
        <v>177</v>
      </c>
    </row>
    <row r="187" spans="1:2" s="242" customFormat="1" ht="31" customHeight="1" x14ac:dyDescent="0.25">
      <c r="A187" s="247" t="s">
        <v>294</v>
      </c>
      <c r="B187" s="247" t="s">
        <v>177</v>
      </c>
    </row>
    <row r="188" spans="1:2" s="242" customFormat="1" ht="31" customHeight="1" x14ac:dyDescent="0.25">
      <c r="A188" s="247" t="s">
        <v>295</v>
      </c>
      <c r="B188" s="247" t="s">
        <v>177</v>
      </c>
    </row>
    <row r="189" spans="1:2" s="242" customFormat="1" ht="31" customHeight="1" x14ac:dyDescent="0.25">
      <c r="A189" s="247" t="s">
        <v>296</v>
      </c>
      <c r="B189" s="247" t="s">
        <v>177</v>
      </c>
    </row>
    <row r="190" spans="1:2" s="242" customFormat="1" ht="31" customHeight="1" x14ac:dyDescent="0.25">
      <c r="A190" s="247" t="s">
        <v>297</v>
      </c>
      <c r="B190" s="247" t="s">
        <v>177</v>
      </c>
    </row>
    <row r="191" spans="1:2" s="242" customFormat="1" ht="31" customHeight="1" x14ac:dyDescent="0.25">
      <c r="A191" s="247" t="s">
        <v>298</v>
      </c>
      <c r="B191" s="247" t="s">
        <v>195</v>
      </c>
    </row>
    <row r="192" spans="1:2" s="242" customFormat="1" ht="31" customHeight="1" x14ac:dyDescent="0.25">
      <c r="A192" s="247" t="s">
        <v>299</v>
      </c>
      <c r="B192" s="247" t="s">
        <v>195</v>
      </c>
    </row>
    <row r="193" spans="1:2" s="242" customFormat="1" ht="31" customHeight="1" x14ac:dyDescent="0.25">
      <c r="A193" s="247" t="s">
        <v>300</v>
      </c>
      <c r="B193" s="247" t="s">
        <v>195</v>
      </c>
    </row>
    <row r="194" spans="1:2" s="242" customFormat="1" ht="31" customHeight="1" x14ac:dyDescent="0.25">
      <c r="A194" s="247" t="s">
        <v>301</v>
      </c>
      <c r="B194" s="247" t="s">
        <v>195</v>
      </c>
    </row>
    <row r="195" spans="1:2" s="242" customFormat="1" ht="31" customHeight="1" x14ac:dyDescent="0.25">
      <c r="A195" s="247" t="s">
        <v>302</v>
      </c>
      <c r="B195" s="247" t="s">
        <v>195</v>
      </c>
    </row>
    <row r="196" spans="1:2" s="242" customFormat="1" ht="31" customHeight="1" x14ac:dyDescent="0.25">
      <c r="A196" s="247" t="s">
        <v>303</v>
      </c>
      <c r="B196" s="247" t="s">
        <v>195</v>
      </c>
    </row>
    <row r="197" spans="1:2" s="242" customFormat="1" ht="31" customHeight="1" x14ac:dyDescent="0.25">
      <c r="A197" s="247" t="s">
        <v>304</v>
      </c>
      <c r="B197" s="247" t="s">
        <v>195</v>
      </c>
    </row>
    <row r="198" spans="1:2" s="242" customFormat="1" ht="31" customHeight="1" x14ac:dyDescent="0.25">
      <c r="A198" s="247" t="s">
        <v>305</v>
      </c>
      <c r="B198" s="247" t="s">
        <v>195</v>
      </c>
    </row>
    <row r="199" spans="1:2" s="242" customFormat="1" ht="31" customHeight="1" x14ac:dyDescent="0.25">
      <c r="A199" s="247" t="s">
        <v>306</v>
      </c>
      <c r="B199" s="247" t="s">
        <v>195</v>
      </c>
    </row>
    <row r="200" spans="1:2" s="242" customFormat="1" ht="31" customHeight="1" x14ac:dyDescent="0.25">
      <c r="A200" s="247" t="s">
        <v>307</v>
      </c>
      <c r="B200" s="247" t="s">
        <v>195</v>
      </c>
    </row>
    <row r="201" spans="1:2" s="242" customFormat="1" ht="31" customHeight="1" x14ac:dyDescent="0.25">
      <c r="A201" s="247" t="s">
        <v>308</v>
      </c>
      <c r="B201" s="247" t="s">
        <v>195</v>
      </c>
    </row>
    <row r="202" spans="1:2" s="242" customFormat="1" ht="31" customHeight="1" x14ac:dyDescent="0.25">
      <c r="A202" s="247" t="s">
        <v>309</v>
      </c>
      <c r="B202" s="247" t="s">
        <v>195</v>
      </c>
    </row>
    <row r="203" spans="1:2" s="242" customFormat="1" ht="31" customHeight="1" x14ac:dyDescent="0.25">
      <c r="A203" s="247" t="s">
        <v>310</v>
      </c>
      <c r="B203" s="247" t="s">
        <v>195</v>
      </c>
    </row>
    <row r="204" spans="1:2" s="242" customFormat="1" ht="31" customHeight="1" x14ac:dyDescent="0.25">
      <c r="A204" s="247" t="s">
        <v>311</v>
      </c>
      <c r="B204" s="247" t="s">
        <v>195</v>
      </c>
    </row>
    <row r="205" spans="1:2" s="242" customFormat="1" ht="31" customHeight="1" x14ac:dyDescent="0.25">
      <c r="A205" s="247" t="s">
        <v>312</v>
      </c>
      <c r="B205" s="247" t="s">
        <v>195</v>
      </c>
    </row>
    <row r="206" spans="1:2" s="242" customFormat="1" ht="31" customHeight="1" x14ac:dyDescent="0.25">
      <c r="A206" s="247" t="s">
        <v>313</v>
      </c>
      <c r="B206" s="247" t="s">
        <v>195</v>
      </c>
    </row>
    <row r="207" spans="1:2" s="242" customFormat="1" ht="31" customHeight="1" x14ac:dyDescent="0.25">
      <c r="A207" s="247" t="s">
        <v>314</v>
      </c>
      <c r="B207" s="247" t="s">
        <v>195</v>
      </c>
    </row>
    <row r="208" spans="1:2" s="242" customFormat="1" ht="31" customHeight="1" x14ac:dyDescent="0.25">
      <c r="A208" s="247" t="s">
        <v>315</v>
      </c>
      <c r="B208" s="247" t="s">
        <v>213</v>
      </c>
    </row>
    <row r="209" spans="1:2" s="242" customFormat="1" ht="31" customHeight="1" x14ac:dyDescent="0.25">
      <c r="A209" s="247" t="s">
        <v>316</v>
      </c>
      <c r="B209" s="247" t="s">
        <v>213</v>
      </c>
    </row>
    <row r="210" spans="1:2" s="242" customFormat="1" ht="31" customHeight="1" x14ac:dyDescent="0.25">
      <c r="A210" s="247" t="s">
        <v>317</v>
      </c>
      <c r="B210" s="247" t="s">
        <v>213</v>
      </c>
    </row>
    <row r="211" spans="1:2" s="242" customFormat="1" ht="31" customHeight="1" x14ac:dyDescent="0.25">
      <c r="A211" s="247" t="s">
        <v>318</v>
      </c>
      <c r="B211" s="247" t="s">
        <v>213</v>
      </c>
    </row>
    <row r="212" spans="1:2" s="242" customFormat="1" ht="31" customHeight="1" x14ac:dyDescent="0.25">
      <c r="A212" s="247" t="s">
        <v>319</v>
      </c>
      <c r="B212" s="247" t="s">
        <v>213</v>
      </c>
    </row>
    <row r="213" spans="1:2" s="242" customFormat="1" ht="31" customHeight="1" x14ac:dyDescent="0.25">
      <c r="A213" s="247" t="s">
        <v>320</v>
      </c>
      <c r="B213" s="247" t="s">
        <v>213</v>
      </c>
    </row>
    <row r="214" spans="1:2" s="242" customFormat="1" ht="31" customHeight="1" x14ac:dyDescent="0.25">
      <c r="A214" s="247" t="s">
        <v>321</v>
      </c>
      <c r="B214" s="247" t="s">
        <v>213</v>
      </c>
    </row>
    <row r="215" spans="1:2" s="242" customFormat="1" ht="31" customHeight="1" x14ac:dyDescent="0.25">
      <c r="A215" s="247" t="s">
        <v>322</v>
      </c>
      <c r="B215" s="247" t="s">
        <v>213</v>
      </c>
    </row>
    <row r="216" spans="1:2" s="242" customFormat="1" ht="31" customHeight="1" x14ac:dyDescent="0.25">
      <c r="A216" s="247" t="s">
        <v>323</v>
      </c>
      <c r="B216" s="247" t="s">
        <v>213</v>
      </c>
    </row>
    <row r="217" spans="1:2" s="242" customFormat="1" ht="31" customHeight="1" x14ac:dyDescent="0.25">
      <c r="A217" s="247" t="s">
        <v>324</v>
      </c>
      <c r="B217" s="247" t="s">
        <v>213</v>
      </c>
    </row>
    <row r="218" spans="1:2" s="242" customFormat="1" ht="31" customHeight="1" x14ac:dyDescent="0.25">
      <c r="A218" s="247" t="s">
        <v>325</v>
      </c>
      <c r="B218" s="247" t="s">
        <v>213</v>
      </c>
    </row>
    <row r="219" spans="1:2" s="242" customFormat="1" ht="31" customHeight="1" x14ac:dyDescent="0.25">
      <c r="A219" s="247" t="s">
        <v>326</v>
      </c>
      <c r="B219" s="247" t="s">
        <v>213</v>
      </c>
    </row>
    <row r="220" spans="1:2" s="242" customFormat="1" ht="31" customHeight="1" x14ac:dyDescent="0.25">
      <c r="A220" s="247" t="s">
        <v>327</v>
      </c>
      <c r="B220" s="247" t="s">
        <v>213</v>
      </c>
    </row>
    <row r="221" spans="1:2" s="242" customFormat="1" ht="31" customHeight="1" x14ac:dyDescent="0.25">
      <c r="A221" s="247" t="s">
        <v>328</v>
      </c>
      <c r="B221" s="247" t="s">
        <v>213</v>
      </c>
    </row>
    <row r="222" spans="1:2" s="242" customFormat="1" ht="31" customHeight="1" x14ac:dyDescent="0.25">
      <c r="A222" s="247" t="s">
        <v>329</v>
      </c>
      <c r="B222" s="247" t="s">
        <v>213</v>
      </c>
    </row>
    <row r="223" spans="1:2" s="242" customFormat="1" ht="31" customHeight="1" x14ac:dyDescent="0.25">
      <c r="A223" s="247" t="s">
        <v>330</v>
      </c>
      <c r="B223" s="247" t="s">
        <v>213</v>
      </c>
    </row>
    <row r="224" spans="1:2" s="242" customFormat="1" ht="31" customHeight="1" x14ac:dyDescent="0.25">
      <c r="A224" s="247" t="s">
        <v>331</v>
      </c>
      <c r="B224" s="247" t="s">
        <v>213</v>
      </c>
    </row>
    <row r="225" spans="1:2" s="242" customFormat="1" ht="31" customHeight="1" x14ac:dyDescent="0.25">
      <c r="A225" s="247" t="s">
        <v>332</v>
      </c>
      <c r="B225" s="247" t="s">
        <v>124</v>
      </c>
    </row>
    <row r="226" spans="1:2" s="242" customFormat="1" ht="31" customHeight="1" x14ac:dyDescent="0.25">
      <c r="A226" s="247" t="s">
        <v>333</v>
      </c>
      <c r="B226" s="247" t="s">
        <v>124</v>
      </c>
    </row>
    <row r="227" spans="1:2" s="242" customFormat="1" ht="31" customHeight="1" x14ac:dyDescent="0.25">
      <c r="A227" s="247" t="s">
        <v>334</v>
      </c>
      <c r="B227" s="247" t="s">
        <v>124</v>
      </c>
    </row>
    <row r="228" spans="1:2" s="242" customFormat="1" ht="31" customHeight="1" x14ac:dyDescent="0.25">
      <c r="A228" s="247" t="s">
        <v>335</v>
      </c>
      <c r="B228" s="247" t="s">
        <v>124</v>
      </c>
    </row>
    <row r="229" spans="1:2" s="242" customFormat="1" ht="31" customHeight="1" x14ac:dyDescent="0.25">
      <c r="A229" s="247" t="s">
        <v>336</v>
      </c>
      <c r="B229" s="247" t="s">
        <v>124</v>
      </c>
    </row>
    <row r="230" spans="1:2" s="242" customFormat="1" ht="31" customHeight="1" x14ac:dyDescent="0.25">
      <c r="A230" s="247" t="s">
        <v>337</v>
      </c>
      <c r="B230" s="247" t="s">
        <v>124</v>
      </c>
    </row>
    <row r="231" spans="1:2" s="242" customFormat="1" ht="31" customHeight="1" x14ac:dyDescent="0.25">
      <c r="A231" s="247" t="s">
        <v>338</v>
      </c>
      <c r="B231" s="247" t="s">
        <v>124</v>
      </c>
    </row>
    <row r="232" spans="1:2" s="242" customFormat="1" ht="31" customHeight="1" x14ac:dyDescent="0.25">
      <c r="A232" s="247" t="s">
        <v>339</v>
      </c>
      <c r="B232" s="247" t="s">
        <v>124</v>
      </c>
    </row>
    <row r="233" spans="1:2" s="242" customFormat="1" ht="31" customHeight="1" x14ac:dyDescent="0.25">
      <c r="A233" s="247" t="s">
        <v>340</v>
      </c>
      <c r="B233" s="247" t="s">
        <v>124</v>
      </c>
    </row>
    <row r="234" spans="1:2" s="242" customFormat="1" ht="31" customHeight="1" x14ac:dyDescent="0.25">
      <c r="A234" s="247" t="s">
        <v>341</v>
      </c>
      <c r="B234" s="247" t="s">
        <v>124</v>
      </c>
    </row>
    <row r="235" spans="1:2" s="242" customFormat="1" ht="31" customHeight="1" x14ac:dyDescent="0.25">
      <c r="A235" s="247" t="s">
        <v>342</v>
      </c>
      <c r="B235" s="247" t="s">
        <v>124</v>
      </c>
    </row>
    <row r="236" spans="1:2" s="242" customFormat="1" ht="31" customHeight="1" x14ac:dyDescent="0.25">
      <c r="A236" s="247" t="s">
        <v>343</v>
      </c>
      <c r="B236" s="247" t="s">
        <v>124</v>
      </c>
    </row>
    <row r="237" spans="1:2" s="242" customFormat="1" ht="31" customHeight="1" x14ac:dyDescent="0.25">
      <c r="A237" s="247" t="s">
        <v>344</v>
      </c>
      <c r="B237" s="247" t="s">
        <v>124</v>
      </c>
    </row>
    <row r="238" spans="1:2" s="242" customFormat="1" ht="31" customHeight="1" x14ac:dyDescent="0.25">
      <c r="A238" s="247" t="s">
        <v>345</v>
      </c>
      <c r="B238" s="247" t="s">
        <v>124</v>
      </c>
    </row>
    <row r="239" spans="1:2" s="242" customFormat="1" ht="31" customHeight="1" x14ac:dyDescent="0.25">
      <c r="A239" s="247" t="s">
        <v>346</v>
      </c>
      <c r="B239" s="247" t="s">
        <v>124</v>
      </c>
    </row>
    <row r="240" spans="1:2" s="242" customFormat="1" ht="31" customHeight="1" x14ac:dyDescent="0.25">
      <c r="A240" s="247" t="s">
        <v>347</v>
      </c>
      <c r="B240" s="247" t="s">
        <v>124</v>
      </c>
    </row>
    <row r="241" spans="1:2" s="242" customFormat="1" ht="31" customHeight="1" x14ac:dyDescent="0.25">
      <c r="A241" s="247" t="s">
        <v>348</v>
      </c>
      <c r="B241" s="247" t="s">
        <v>124</v>
      </c>
    </row>
    <row r="242" spans="1:2" s="242" customFormat="1" ht="31" customHeight="1" x14ac:dyDescent="0.25">
      <c r="A242" s="247" t="s">
        <v>349</v>
      </c>
      <c r="B242" s="247" t="s">
        <v>124</v>
      </c>
    </row>
    <row r="243" spans="1:2" s="242" customFormat="1" ht="31" customHeight="1" x14ac:dyDescent="0.25">
      <c r="A243" s="247" t="s">
        <v>350</v>
      </c>
      <c r="B243" s="247" t="s">
        <v>124</v>
      </c>
    </row>
    <row r="244" spans="1:2" s="242" customFormat="1" ht="31" customHeight="1" x14ac:dyDescent="0.25">
      <c r="A244" s="247" t="s">
        <v>351</v>
      </c>
      <c r="B244" s="247" t="s">
        <v>124</v>
      </c>
    </row>
    <row r="245" spans="1:2" s="242" customFormat="1" ht="31" customHeight="1" x14ac:dyDescent="0.25">
      <c r="A245" s="247" t="s">
        <v>352</v>
      </c>
      <c r="B245" s="247" t="s">
        <v>124</v>
      </c>
    </row>
    <row r="246" spans="1:2" s="242" customFormat="1" ht="31" customHeight="1" x14ac:dyDescent="0.25">
      <c r="A246" s="247" t="s">
        <v>353</v>
      </c>
      <c r="B246" s="247" t="s">
        <v>124</v>
      </c>
    </row>
    <row r="247" spans="1:2" s="242" customFormat="1" ht="31" customHeight="1" x14ac:dyDescent="0.25">
      <c r="A247" s="247" t="s">
        <v>354</v>
      </c>
      <c r="B247" s="247" t="s">
        <v>124</v>
      </c>
    </row>
    <row r="248" spans="1:2" s="242" customFormat="1" ht="31" customHeight="1" x14ac:dyDescent="0.25">
      <c r="A248" s="247" t="s">
        <v>355</v>
      </c>
      <c r="B248" s="247" t="s">
        <v>124</v>
      </c>
    </row>
    <row r="249" spans="1:2" s="242" customFormat="1" ht="31" customHeight="1" x14ac:dyDescent="0.25">
      <c r="A249" s="247" t="s">
        <v>356</v>
      </c>
      <c r="B249" s="247" t="s">
        <v>124</v>
      </c>
    </row>
    <row r="250" spans="1:2" s="242" customFormat="1" ht="31" customHeight="1" x14ac:dyDescent="0.25">
      <c r="A250" s="247" t="s">
        <v>357</v>
      </c>
      <c r="B250" s="247" t="s">
        <v>124</v>
      </c>
    </row>
    <row r="251" spans="1:2" s="242" customFormat="1" ht="31" customHeight="1" x14ac:dyDescent="0.25">
      <c r="A251" s="247" t="s">
        <v>358</v>
      </c>
      <c r="B251" s="247" t="s">
        <v>124</v>
      </c>
    </row>
    <row r="252" spans="1:2" s="242" customFormat="1" ht="31" customHeight="1" x14ac:dyDescent="0.25">
      <c r="A252" s="247" t="s">
        <v>359</v>
      </c>
      <c r="B252" s="247" t="s">
        <v>124</v>
      </c>
    </row>
    <row r="253" spans="1:2" s="242" customFormat="1" ht="31" customHeight="1" x14ac:dyDescent="0.25">
      <c r="A253" s="247" t="s">
        <v>360</v>
      </c>
      <c r="B253" s="247" t="s">
        <v>124</v>
      </c>
    </row>
    <row r="254" spans="1:2" s="242" customFormat="1" ht="31" customHeight="1" x14ac:dyDescent="0.25">
      <c r="A254" s="247" t="s">
        <v>361</v>
      </c>
      <c r="B254" s="247" t="s">
        <v>124</v>
      </c>
    </row>
    <row r="255" spans="1:2" s="242" customFormat="1" ht="31" customHeight="1" x14ac:dyDescent="0.25">
      <c r="A255" s="247" t="s">
        <v>362</v>
      </c>
      <c r="B255" s="247" t="s">
        <v>124</v>
      </c>
    </row>
    <row r="256" spans="1:2" s="242" customFormat="1" ht="31" customHeight="1" x14ac:dyDescent="0.25">
      <c r="A256" s="247" t="s">
        <v>363</v>
      </c>
      <c r="B256" s="247" t="s">
        <v>124</v>
      </c>
    </row>
    <row r="257" spans="1:2" s="242" customFormat="1" ht="31" customHeight="1" x14ac:dyDescent="0.25">
      <c r="A257" s="247" t="s">
        <v>364</v>
      </c>
      <c r="B257" s="247" t="s">
        <v>124</v>
      </c>
    </row>
    <row r="258" spans="1:2" s="242" customFormat="1" ht="31" customHeight="1" x14ac:dyDescent="0.25">
      <c r="A258" s="247" t="s">
        <v>365</v>
      </c>
      <c r="B258" s="247" t="s">
        <v>124</v>
      </c>
    </row>
    <row r="259" spans="1:2" s="242" customFormat="1" ht="31" customHeight="1" x14ac:dyDescent="0.25">
      <c r="A259" s="247" t="s">
        <v>366</v>
      </c>
      <c r="B259" s="247" t="s">
        <v>159</v>
      </c>
    </row>
    <row r="260" spans="1:2" s="242" customFormat="1" ht="31" customHeight="1" x14ac:dyDescent="0.25">
      <c r="A260" s="247" t="s">
        <v>367</v>
      </c>
      <c r="B260" s="247" t="s">
        <v>159</v>
      </c>
    </row>
    <row r="261" spans="1:2" s="242" customFormat="1" ht="31" customHeight="1" x14ac:dyDescent="0.25">
      <c r="A261" s="247" t="s">
        <v>368</v>
      </c>
      <c r="B261" s="247" t="s">
        <v>159</v>
      </c>
    </row>
    <row r="262" spans="1:2" s="242" customFormat="1" ht="31" customHeight="1" x14ac:dyDescent="0.25">
      <c r="A262" s="247" t="s">
        <v>369</v>
      </c>
      <c r="B262" s="247" t="s">
        <v>159</v>
      </c>
    </row>
    <row r="263" spans="1:2" s="242" customFormat="1" ht="31" customHeight="1" x14ac:dyDescent="0.25">
      <c r="A263" s="247" t="s">
        <v>370</v>
      </c>
      <c r="B263" s="247" t="s">
        <v>159</v>
      </c>
    </row>
    <row r="264" spans="1:2" s="242" customFormat="1" ht="31" customHeight="1" x14ac:dyDescent="0.25">
      <c r="A264" s="247" t="s">
        <v>371</v>
      </c>
      <c r="B264" s="247" t="s">
        <v>159</v>
      </c>
    </row>
    <row r="265" spans="1:2" s="242" customFormat="1" ht="31" customHeight="1" x14ac:dyDescent="0.25">
      <c r="A265" s="247" t="s">
        <v>372</v>
      </c>
      <c r="B265" s="247" t="s">
        <v>159</v>
      </c>
    </row>
    <row r="266" spans="1:2" s="242" customFormat="1" ht="31" customHeight="1" x14ac:dyDescent="0.25">
      <c r="A266" s="247" t="s">
        <v>373</v>
      </c>
      <c r="B266" s="247" t="s">
        <v>159</v>
      </c>
    </row>
    <row r="267" spans="1:2" s="242" customFormat="1" ht="31" customHeight="1" x14ac:dyDescent="0.25">
      <c r="A267" s="247" t="s">
        <v>374</v>
      </c>
      <c r="B267" s="247" t="s">
        <v>159</v>
      </c>
    </row>
    <row r="268" spans="1:2" s="242" customFormat="1" ht="31" customHeight="1" x14ac:dyDescent="0.25">
      <c r="A268" s="247" t="s">
        <v>375</v>
      </c>
      <c r="B268" s="247" t="s">
        <v>159</v>
      </c>
    </row>
    <row r="269" spans="1:2" s="242" customFormat="1" ht="31" customHeight="1" x14ac:dyDescent="0.25">
      <c r="A269" s="247" t="s">
        <v>376</v>
      </c>
      <c r="B269" s="247" t="s">
        <v>159</v>
      </c>
    </row>
    <row r="270" spans="1:2" s="242" customFormat="1" ht="31" customHeight="1" x14ac:dyDescent="0.25">
      <c r="A270" s="247" t="s">
        <v>377</v>
      </c>
      <c r="B270" s="247" t="s">
        <v>159</v>
      </c>
    </row>
    <row r="271" spans="1:2" s="242" customFormat="1" ht="31" customHeight="1" x14ac:dyDescent="0.25">
      <c r="A271" s="247" t="s">
        <v>378</v>
      </c>
      <c r="B271" s="247" t="s">
        <v>159</v>
      </c>
    </row>
    <row r="272" spans="1:2" s="242" customFormat="1" ht="31" customHeight="1" x14ac:dyDescent="0.25">
      <c r="A272" s="247" t="s">
        <v>379</v>
      </c>
      <c r="B272" s="247" t="s">
        <v>159</v>
      </c>
    </row>
    <row r="273" spans="1:2" s="242" customFormat="1" ht="31" customHeight="1" x14ac:dyDescent="0.25">
      <c r="A273" s="247" t="s">
        <v>380</v>
      </c>
      <c r="B273" s="247" t="s">
        <v>159</v>
      </c>
    </row>
    <row r="274" spans="1:2" s="242" customFormat="1" ht="31" customHeight="1" x14ac:dyDescent="0.25">
      <c r="A274" s="247" t="s">
        <v>381</v>
      </c>
      <c r="B274" s="247" t="s">
        <v>159</v>
      </c>
    </row>
    <row r="275" spans="1:2" s="242" customFormat="1" ht="31" customHeight="1" x14ac:dyDescent="0.25">
      <c r="A275" s="247" t="s">
        <v>382</v>
      </c>
      <c r="B275" s="247" t="s">
        <v>159</v>
      </c>
    </row>
    <row r="276" spans="1:2" s="242" customFormat="1" ht="31" customHeight="1" x14ac:dyDescent="0.25">
      <c r="A276" s="247" t="s">
        <v>383</v>
      </c>
      <c r="B276" s="247" t="s">
        <v>177</v>
      </c>
    </row>
    <row r="277" spans="1:2" s="242" customFormat="1" ht="31" customHeight="1" x14ac:dyDescent="0.25">
      <c r="A277" s="247" t="s">
        <v>384</v>
      </c>
      <c r="B277" s="247" t="s">
        <v>177</v>
      </c>
    </row>
    <row r="278" spans="1:2" s="242" customFormat="1" ht="31" customHeight="1" x14ac:dyDescent="0.25">
      <c r="A278" s="247" t="s">
        <v>385</v>
      </c>
      <c r="B278" s="247" t="s">
        <v>177</v>
      </c>
    </row>
    <row r="279" spans="1:2" s="242" customFormat="1" ht="31" customHeight="1" x14ac:dyDescent="0.25">
      <c r="A279" s="247" t="s">
        <v>386</v>
      </c>
      <c r="B279" s="247" t="s">
        <v>177</v>
      </c>
    </row>
    <row r="280" spans="1:2" s="242" customFormat="1" ht="31" customHeight="1" x14ac:dyDescent="0.25">
      <c r="A280" s="247" t="s">
        <v>387</v>
      </c>
      <c r="B280" s="247" t="s">
        <v>177</v>
      </c>
    </row>
    <row r="281" spans="1:2" s="242" customFormat="1" ht="31" customHeight="1" x14ac:dyDescent="0.25">
      <c r="A281" s="247" t="s">
        <v>388</v>
      </c>
      <c r="B281" s="247" t="s">
        <v>177</v>
      </c>
    </row>
    <row r="282" spans="1:2" s="242" customFormat="1" ht="31" customHeight="1" x14ac:dyDescent="0.25">
      <c r="A282" s="247" t="s">
        <v>389</v>
      </c>
      <c r="B282" s="247" t="s">
        <v>177</v>
      </c>
    </row>
    <row r="283" spans="1:2" s="242" customFormat="1" ht="31" customHeight="1" x14ac:dyDescent="0.25">
      <c r="A283" s="247" t="s">
        <v>390</v>
      </c>
      <c r="B283" s="247" t="s">
        <v>177</v>
      </c>
    </row>
    <row r="284" spans="1:2" s="242" customFormat="1" ht="31" customHeight="1" x14ac:dyDescent="0.25">
      <c r="A284" s="247" t="s">
        <v>391</v>
      </c>
      <c r="B284" s="247" t="s">
        <v>177</v>
      </c>
    </row>
    <row r="285" spans="1:2" s="242" customFormat="1" ht="31" customHeight="1" x14ac:dyDescent="0.25">
      <c r="A285" s="247" t="s">
        <v>392</v>
      </c>
      <c r="B285" s="247" t="s">
        <v>177</v>
      </c>
    </row>
    <row r="286" spans="1:2" s="242" customFormat="1" ht="31" customHeight="1" x14ac:dyDescent="0.25">
      <c r="A286" s="247" t="s">
        <v>393</v>
      </c>
      <c r="B286" s="247" t="s">
        <v>177</v>
      </c>
    </row>
    <row r="287" spans="1:2" s="242" customFormat="1" ht="31" customHeight="1" x14ac:dyDescent="0.25">
      <c r="A287" s="247" t="s">
        <v>394</v>
      </c>
      <c r="B287" s="247" t="s">
        <v>177</v>
      </c>
    </row>
    <row r="288" spans="1:2" s="242" customFormat="1" ht="31" customHeight="1" x14ac:dyDescent="0.25">
      <c r="A288" s="247" t="s">
        <v>395</v>
      </c>
      <c r="B288" s="247" t="s">
        <v>177</v>
      </c>
    </row>
    <row r="289" spans="1:2" s="242" customFormat="1" ht="31" customHeight="1" x14ac:dyDescent="0.25">
      <c r="A289" s="247" t="s">
        <v>396</v>
      </c>
      <c r="B289" s="247" t="s">
        <v>177</v>
      </c>
    </row>
    <row r="290" spans="1:2" s="242" customFormat="1" ht="31" customHeight="1" x14ac:dyDescent="0.25">
      <c r="A290" s="247" t="s">
        <v>397</v>
      </c>
      <c r="B290" s="247" t="s">
        <v>177</v>
      </c>
    </row>
    <row r="291" spans="1:2" s="242" customFormat="1" ht="31" customHeight="1" x14ac:dyDescent="0.25">
      <c r="A291" s="247" t="s">
        <v>398</v>
      </c>
      <c r="B291" s="247" t="s">
        <v>177</v>
      </c>
    </row>
    <row r="292" spans="1:2" s="242" customFormat="1" ht="31" customHeight="1" x14ac:dyDescent="0.25">
      <c r="A292" s="247" t="s">
        <v>399</v>
      </c>
      <c r="B292" s="247" t="s">
        <v>177</v>
      </c>
    </row>
    <row r="293" spans="1:2" s="242" customFormat="1" ht="31" customHeight="1" x14ac:dyDescent="0.25">
      <c r="A293" s="247" t="s">
        <v>400</v>
      </c>
      <c r="B293" s="247" t="s">
        <v>195</v>
      </c>
    </row>
    <row r="294" spans="1:2" s="242" customFormat="1" ht="31" customHeight="1" x14ac:dyDescent="0.25">
      <c r="A294" s="247" t="s">
        <v>401</v>
      </c>
      <c r="B294" s="247" t="s">
        <v>195</v>
      </c>
    </row>
    <row r="295" spans="1:2" s="242" customFormat="1" ht="31" customHeight="1" x14ac:dyDescent="0.25">
      <c r="A295" s="247" t="s">
        <v>402</v>
      </c>
      <c r="B295" s="247" t="s">
        <v>195</v>
      </c>
    </row>
    <row r="296" spans="1:2" s="242" customFormat="1" ht="31" customHeight="1" x14ac:dyDescent="0.25">
      <c r="A296" s="247" t="s">
        <v>403</v>
      </c>
      <c r="B296" s="247" t="s">
        <v>195</v>
      </c>
    </row>
    <row r="297" spans="1:2" s="242" customFormat="1" ht="31" customHeight="1" x14ac:dyDescent="0.25">
      <c r="A297" s="247" t="s">
        <v>404</v>
      </c>
      <c r="B297" s="247" t="s">
        <v>195</v>
      </c>
    </row>
    <row r="298" spans="1:2" s="242" customFormat="1" ht="31" customHeight="1" x14ac:dyDescent="0.25">
      <c r="A298" s="247" t="s">
        <v>405</v>
      </c>
      <c r="B298" s="247" t="s">
        <v>195</v>
      </c>
    </row>
    <row r="299" spans="1:2" s="242" customFormat="1" ht="31" customHeight="1" x14ac:dyDescent="0.25">
      <c r="A299" s="247" t="s">
        <v>406</v>
      </c>
      <c r="B299" s="247" t="s">
        <v>195</v>
      </c>
    </row>
    <row r="300" spans="1:2" s="242" customFormat="1" ht="31" customHeight="1" x14ac:dyDescent="0.25">
      <c r="A300" s="247" t="s">
        <v>407</v>
      </c>
      <c r="B300" s="247" t="s">
        <v>195</v>
      </c>
    </row>
    <row r="301" spans="1:2" s="242" customFormat="1" ht="31" customHeight="1" x14ac:dyDescent="0.25">
      <c r="A301" s="247" t="s">
        <v>408</v>
      </c>
      <c r="B301" s="247" t="s">
        <v>195</v>
      </c>
    </row>
    <row r="302" spans="1:2" s="242" customFormat="1" ht="31" customHeight="1" x14ac:dyDescent="0.25">
      <c r="A302" s="247" t="s">
        <v>409</v>
      </c>
      <c r="B302" s="247" t="s">
        <v>195</v>
      </c>
    </row>
    <row r="303" spans="1:2" s="242" customFormat="1" ht="31" customHeight="1" x14ac:dyDescent="0.25">
      <c r="A303" s="247" t="s">
        <v>410</v>
      </c>
      <c r="B303" s="247" t="s">
        <v>195</v>
      </c>
    </row>
    <row r="304" spans="1:2" s="242" customFormat="1" ht="31" customHeight="1" x14ac:dyDescent="0.25">
      <c r="A304" s="247" t="s">
        <v>411</v>
      </c>
      <c r="B304" s="247" t="s">
        <v>195</v>
      </c>
    </row>
    <row r="305" spans="1:2" s="242" customFormat="1" ht="31" customHeight="1" x14ac:dyDescent="0.25">
      <c r="A305" s="247" t="s">
        <v>412</v>
      </c>
      <c r="B305" s="247" t="s">
        <v>195</v>
      </c>
    </row>
    <row r="306" spans="1:2" s="242" customFormat="1" ht="31" customHeight="1" x14ac:dyDescent="0.25">
      <c r="A306" s="247" t="s">
        <v>413</v>
      </c>
      <c r="B306" s="247" t="s">
        <v>195</v>
      </c>
    </row>
    <row r="307" spans="1:2" s="242" customFormat="1" ht="31" customHeight="1" x14ac:dyDescent="0.25">
      <c r="A307" s="247" t="s">
        <v>414</v>
      </c>
      <c r="B307" s="247" t="s">
        <v>195</v>
      </c>
    </row>
    <row r="308" spans="1:2" s="242" customFormat="1" ht="31" customHeight="1" x14ac:dyDescent="0.25">
      <c r="A308" s="247" t="s">
        <v>415</v>
      </c>
      <c r="B308" s="247" t="s">
        <v>195</v>
      </c>
    </row>
    <row r="309" spans="1:2" s="242" customFormat="1" ht="31" customHeight="1" x14ac:dyDescent="0.25">
      <c r="A309" s="247" t="s">
        <v>416</v>
      </c>
      <c r="B309" s="247" t="s">
        <v>195</v>
      </c>
    </row>
    <row r="310" spans="1:2" s="242" customFormat="1" ht="31" customHeight="1" x14ac:dyDescent="0.25">
      <c r="A310" s="247" t="s">
        <v>417</v>
      </c>
      <c r="B310" s="247" t="s">
        <v>213</v>
      </c>
    </row>
    <row r="311" spans="1:2" s="242" customFormat="1" ht="31" customHeight="1" x14ac:dyDescent="0.25">
      <c r="A311" s="247" t="s">
        <v>418</v>
      </c>
      <c r="B311" s="247" t="s">
        <v>213</v>
      </c>
    </row>
    <row r="312" spans="1:2" s="242" customFormat="1" ht="31" customHeight="1" x14ac:dyDescent="0.25">
      <c r="A312" s="247" t="s">
        <v>419</v>
      </c>
      <c r="B312" s="247" t="s">
        <v>213</v>
      </c>
    </row>
    <row r="313" spans="1:2" s="242" customFormat="1" ht="31" customHeight="1" x14ac:dyDescent="0.25">
      <c r="A313" s="247" t="s">
        <v>420</v>
      </c>
      <c r="B313" s="247" t="s">
        <v>213</v>
      </c>
    </row>
    <row r="314" spans="1:2" s="242" customFormat="1" ht="31" customHeight="1" x14ac:dyDescent="0.25">
      <c r="A314" s="247" t="s">
        <v>421</v>
      </c>
      <c r="B314" s="247" t="s">
        <v>213</v>
      </c>
    </row>
    <row r="315" spans="1:2" s="242" customFormat="1" ht="31" customHeight="1" x14ac:dyDescent="0.25">
      <c r="A315" s="247" t="s">
        <v>422</v>
      </c>
      <c r="B315" s="247" t="s">
        <v>213</v>
      </c>
    </row>
    <row r="316" spans="1:2" s="242" customFormat="1" ht="31" customHeight="1" x14ac:dyDescent="0.25">
      <c r="A316" s="247" t="s">
        <v>423</v>
      </c>
      <c r="B316" s="247" t="s">
        <v>213</v>
      </c>
    </row>
    <row r="317" spans="1:2" s="242" customFormat="1" ht="31" customHeight="1" x14ac:dyDescent="0.25">
      <c r="A317" s="247" t="s">
        <v>424</v>
      </c>
      <c r="B317" s="247" t="s">
        <v>213</v>
      </c>
    </row>
    <row r="318" spans="1:2" s="242" customFormat="1" ht="31" customHeight="1" x14ac:dyDescent="0.25">
      <c r="A318" s="247" t="s">
        <v>425</v>
      </c>
      <c r="B318" s="247" t="s">
        <v>213</v>
      </c>
    </row>
    <row r="319" spans="1:2" s="242" customFormat="1" ht="31" customHeight="1" x14ac:dyDescent="0.25">
      <c r="A319" s="247" t="s">
        <v>426</v>
      </c>
      <c r="B319" s="247" t="s">
        <v>213</v>
      </c>
    </row>
    <row r="320" spans="1:2" s="242" customFormat="1" ht="31" customHeight="1" x14ac:dyDescent="0.25">
      <c r="A320" s="247" t="s">
        <v>427</v>
      </c>
      <c r="B320" s="247" t="s">
        <v>213</v>
      </c>
    </row>
    <row r="321" spans="1:2" s="242" customFormat="1" ht="31" customHeight="1" x14ac:dyDescent="0.25">
      <c r="A321" s="247" t="s">
        <v>428</v>
      </c>
      <c r="B321" s="247" t="s">
        <v>213</v>
      </c>
    </row>
    <row r="322" spans="1:2" s="242" customFormat="1" ht="31" customHeight="1" x14ac:dyDescent="0.25">
      <c r="A322" s="247" t="s">
        <v>429</v>
      </c>
      <c r="B322" s="247" t="s">
        <v>213</v>
      </c>
    </row>
    <row r="323" spans="1:2" s="242" customFormat="1" ht="31" customHeight="1" x14ac:dyDescent="0.25">
      <c r="A323" s="247" t="s">
        <v>430</v>
      </c>
      <c r="B323" s="247" t="s">
        <v>213</v>
      </c>
    </row>
    <row r="324" spans="1:2" s="242" customFormat="1" ht="31" customHeight="1" x14ac:dyDescent="0.25">
      <c r="A324" s="247" t="s">
        <v>431</v>
      </c>
      <c r="B324" s="247" t="s">
        <v>213</v>
      </c>
    </row>
    <row r="325" spans="1:2" s="242" customFormat="1" ht="31" customHeight="1" x14ac:dyDescent="0.25">
      <c r="A325" s="247" t="s">
        <v>432</v>
      </c>
      <c r="B325" s="247" t="s">
        <v>213</v>
      </c>
    </row>
    <row r="326" spans="1:2" s="242" customFormat="1" ht="31" customHeight="1" x14ac:dyDescent="0.25">
      <c r="A326" s="247" t="s">
        <v>433</v>
      </c>
      <c r="B326" s="247" t="s">
        <v>213</v>
      </c>
    </row>
    <row r="327" spans="1:2" s="242" customFormat="1" ht="31" customHeight="1" x14ac:dyDescent="0.25">
      <c r="A327" s="247" t="s">
        <v>434</v>
      </c>
      <c r="B327" s="247" t="s">
        <v>159</v>
      </c>
    </row>
    <row r="328" spans="1:2" s="242" customFormat="1" ht="31" customHeight="1" x14ac:dyDescent="0.25">
      <c r="A328" s="247" t="s">
        <v>435</v>
      </c>
      <c r="B328" s="247" t="s">
        <v>159</v>
      </c>
    </row>
    <row r="329" spans="1:2" s="242" customFormat="1" ht="31" customHeight="1" x14ac:dyDescent="0.25">
      <c r="A329" s="247" t="s">
        <v>436</v>
      </c>
      <c r="B329" s="247" t="s">
        <v>159</v>
      </c>
    </row>
    <row r="330" spans="1:2" s="242" customFormat="1" ht="31" customHeight="1" x14ac:dyDescent="0.25">
      <c r="A330" s="247" t="s">
        <v>437</v>
      </c>
      <c r="B330" s="247" t="s">
        <v>159</v>
      </c>
    </row>
    <row r="331" spans="1:2" s="242" customFormat="1" ht="31" customHeight="1" x14ac:dyDescent="0.25">
      <c r="A331" s="247" t="s">
        <v>438</v>
      </c>
      <c r="B331" s="247" t="s">
        <v>159</v>
      </c>
    </row>
    <row r="332" spans="1:2" s="242" customFormat="1" ht="31" customHeight="1" x14ac:dyDescent="0.25">
      <c r="A332" s="247" t="s">
        <v>439</v>
      </c>
      <c r="B332" s="247" t="s">
        <v>159</v>
      </c>
    </row>
    <row r="333" spans="1:2" s="242" customFormat="1" ht="31" customHeight="1" x14ac:dyDescent="0.25">
      <c r="A333" s="247" t="s">
        <v>440</v>
      </c>
      <c r="B333" s="247" t="s">
        <v>159</v>
      </c>
    </row>
    <row r="334" spans="1:2" s="242" customFormat="1" ht="31" customHeight="1" x14ac:dyDescent="0.25">
      <c r="A334" s="247" t="s">
        <v>441</v>
      </c>
      <c r="B334" s="247" t="s">
        <v>159</v>
      </c>
    </row>
    <row r="335" spans="1:2" s="242" customFormat="1" ht="31" customHeight="1" x14ac:dyDescent="0.25">
      <c r="A335" s="247" t="s">
        <v>442</v>
      </c>
      <c r="B335" s="247" t="s">
        <v>159</v>
      </c>
    </row>
    <row r="336" spans="1:2" s="242" customFormat="1" ht="31" customHeight="1" x14ac:dyDescent="0.25">
      <c r="A336" s="247" t="s">
        <v>443</v>
      </c>
      <c r="B336" s="247" t="s">
        <v>159</v>
      </c>
    </row>
    <row r="337" spans="1:2" s="242" customFormat="1" ht="31" customHeight="1" x14ac:dyDescent="0.25">
      <c r="A337" s="247" t="s">
        <v>444</v>
      </c>
      <c r="B337" s="247" t="s">
        <v>159</v>
      </c>
    </row>
    <row r="338" spans="1:2" s="242" customFormat="1" ht="31" customHeight="1" x14ac:dyDescent="0.25">
      <c r="A338" s="247" t="s">
        <v>445</v>
      </c>
      <c r="B338" s="247" t="s">
        <v>159</v>
      </c>
    </row>
    <row r="339" spans="1:2" s="242" customFormat="1" ht="31" customHeight="1" x14ac:dyDescent="0.25">
      <c r="A339" s="247" t="s">
        <v>446</v>
      </c>
      <c r="B339" s="247" t="s">
        <v>159</v>
      </c>
    </row>
    <row r="340" spans="1:2" s="242" customFormat="1" ht="31" customHeight="1" x14ac:dyDescent="0.25">
      <c r="A340" s="247" t="s">
        <v>447</v>
      </c>
      <c r="B340" s="247" t="s">
        <v>159</v>
      </c>
    </row>
    <row r="341" spans="1:2" s="242" customFormat="1" ht="31" customHeight="1" x14ac:dyDescent="0.25">
      <c r="A341" s="247" t="s">
        <v>448</v>
      </c>
      <c r="B341" s="247" t="s">
        <v>159</v>
      </c>
    </row>
    <row r="342" spans="1:2" s="242" customFormat="1" ht="31" customHeight="1" x14ac:dyDescent="0.25">
      <c r="A342" s="247" t="s">
        <v>449</v>
      </c>
      <c r="B342" s="247" t="s">
        <v>159</v>
      </c>
    </row>
    <row r="343" spans="1:2" s="242" customFormat="1" ht="31" customHeight="1" x14ac:dyDescent="0.25">
      <c r="A343" s="247" t="s">
        <v>450</v>
      </c>
      <c r="B343" s="247" t="s">
        <v>159</v>
      </c>
    </row>
    <row r="344" spans="1:2" s="242" customFormat="1" ht="31" customHeight="1" x14ac:dyDescent="0.25">
      <c r="A344" s="247" t="s">
        <v>451</v>
      </c>
      <c r="B344" s="247" t="s">
        <v>177</v>
      </c>
    </row>
    <row r="345" spans="1:2" s="242" customFormat="1" ht="31" customHeight="1" x14ac:dyDescent="0.25">
      <c r="A345" s="247" t="s">
        <v>452</v>
      </c>
      <c r="B345" s="247" t="s">
        <v>177</v>
      </c>
    </row>
    <row r="346" spans="1:2" s="242" customFormat="1" ht="31" customHeight="1" x14ac:dyDescent="0.25">
      <c r="A346" s="247" t="s">
        <v>453</v>
      </c>
      <c r="B346" s="247" t="s">
        <v>177</v>
      </c>
    </row>
    <row r="347" spans="1:2" s="242" customFormat="1" ht="31" customHeight="1" x14ac:dyDescent="0.25">
      <c r="A347" s="247" t="s">
        <v>454</v>
      </c>
      <c r="B347" s="247" t="s">
        <v>177</v>
      </c>
    </row>
    <row r="348" spans="1:2" s="242" customFormat="1" ht="31" customHeight="1" x14ac:dyDescent="0.25">
      <c r="A348" s="247" t="s">
        <v>455</v>
      </c>
      <c r="B348" s="247" t="s">
        <v>177</v>
      </c>
    </row>
    <row r="349" spans="1:2" s="242" customFormat="1" ht="31" customHeight="1" x14ac:dyDescent="0.25">
      <c r="A349" s="247" t="s">
        <v>456</v>
      </c>
      <c r="B349" s="247" t="s">
        <v>177</v>
      </c>
    </row>
    <row r="350" spans="1:2" s="242" customFormat="1" ht="31" customHeight="1" x14ac:dyDescent="0.25">
      <c r="A350" s="247" t="s">
        <v>457</v>
      </c>
      <c r="B350" s="247" t="s">
        <v>177</v>
      </c>
    </row>
    <row r="351" spans="1:2" s="242" customFormat="1" ht="31" customHeight="1" x14ac:dyDescent="0.25">
      <c r="A351" s="247" t="s">
        <v>458</v>
      </c>
      <c r="B351" s="247" t="s">
        <v>177</v>
      </c>
    </row>
    <row r="352" spans="1:2" s="242" customFormat="1" ht="31" customHeight="1" x14ac:dyDescent="0.25">
      <c r="A352" s="247" t="s">
        <v>459</v>
      </c>
      <c r="B352" s="247" t="s">
        <v>177</v>
      </c>
    </row>
    <row r="353" spans="1:2" s="242" customFormat="1" ht="31" customHeight="1" x14ac:dyDescent="0.25">
      <c r="A353" s="247" t="s">
        <v>460</v>
      </c>
      <c r="B353" s="247" t="s">
        <v>177</v>
      </c>
    </row>
    <row r="354" spans="1:2" s="242" customFormat="1" ht="31" customHeight="1" x14ac:dyDescent="0.25">
      <c r="A354" s="247" t="s">
        <v>461</v>
      </c>
      <c r="B354" s="247" t="s">
        <v>177</v>
      </c>
    </row>
    <row r="355" spans="1:2" s="242" customFormat="1" ht="31" customHeight="1" x14ac:dyDescent="0.25">
      <c r="A355" s="247" t="s">
        <v>462</v>
      </c>
      <c r="B355" s="247" t="s">
        <v>177</v>
      </c>
    </row>
    <row r="356" spans="1:2" s="242" customFormat="1" ht="31" customHeight="1" x14ac:dyDescent="0.25">
      <c r="A356" s="247" t="s">
        <v>463</v>
      </c>
      <c r="B356" s="247" t="s">
        <v>177</v>
      </c>
    </row>
    <row r="357" spans="1:2" s="242" customFormat="1" ht="31" customHeight="1" x14ac:dyDescent="0.25">
      <c r="A357" s="247" t="s">
        <v>464</v>
      </c>
      <c r="B357" s="247" t="s">
        <v>177</v>
      </c>
    </row>
    <row r="358" spans="1:2" s="242" customFormat="1" ht="31" customHeight="1" x14ac:dyDescent="0.25">
      <c r="A358" s="247" t="s">
        <v>465</v>
      </c>
      <c r="B358" s="247" t="s">
        <v>177</v>
      </c>
    </row>
    <row r="359" spans="1:2" s="242" customFormat="1" ht="31" customHeight="1" x14ac:dyDescent="0.25">
      <c r="A359" s="247" t="s">
        <v>466</v>
      </c>
      <c r="B359" s="247" t="s">
        <v>177</v>
      </c>
    </row>
    <row r="360" spans="1:2" s="242" customFormat="1" ht="31" customHeight="1" x14ac:dyDescent="0.25">
      <c r="A360" s="247" t="s">
        <v>467</v>
      </c>
      <c r="B360" s="247" t="s">
        <v>177</v>
      </c>
    </row>
    <row r="361" spans="1:2" s="242" customFormat="1" ht="31" customHeight="1" x14ac:dyDescent="0.25">
      <c r="A361" s="247" t="s">
        <v>468</v>
      </c>
      <c r="B361" s="247" t="s">
        <v>195</v>
      </c>
    </row>
    <row r="362" spans="1:2" s="242" customFormat="1" ht="31" customHeight="1" x14ac:dyDescent="0.25">
      <c r="A362" s="247" t="s">
        <v>469</v>
      </c>
      <c r="B362" s="247" t="s">
        <v>195</v>
      </c>
    </row>
    <row r="363" spans="1:2" s="242" customFormat="1" ht="31" customHeight="1" x14ac:dyDescent="0.25">
      <c r="A363" s="247" t="s">
        <v>470</v>
      </c>
      <c r="B363" s="247" t="s">
        <v>195</v>
      </c>
    </row>
    <row r="364" spans="1:2" s="242" customFormat="1" ht="31" customHeight="1" x14ac:dyDescent="0.25">
      <c r="A364" s="247" t="s">
        <v>471</v>
      </c>
      <c r="B364" s="247" t="s">
        <v>195</v>
      </c>
    </row>
    <row r="365" spans="1:2" s="242" customFormat="1" ht="31" customHeight="1" x14ac:dyDescent="0.25">
      <c r="A365" s="247" t="s">
        <v>472</v>
      </c>
      <c r="B365" s="247" t="s">
        <v>195</v>
      </c>
    </row>
    <row r="366" spans="1:2" s="242" customFormat="1" ht="31" customHeight="1" x14ac:dyDescent="0.25">
      <c r="A366" s="247" t="s">
        <v>473</v>
      </c>
      <c r="B366" s="247" t="s">
        <v>195</v>
      </c>
    </row>
    <row r="367" spans="1:2" s="242" customFormat="1" ht="31" customHeight="1" x14ac:dyDescent="0.25">
      <c r="A367" s="247" t="s">
        <v>474</v>
      </c>
      <c r="B367" s="247" t="s">
        <v>195</v>
      </c>
    </row>
    <row r="368" spans="1:2" s="242" customFormat="1" ht="31" customHeight="1" x14ac:dyDescent="0.25">
      <c r="A368" s="247" t="s">
        <v>475</v>
      </c>
      <c r="B368" s="247" t="s">
        <v>195</v>
      </c>
    </row>
    <row r="369" spans="1:2" s="242" customFormat="1" ht="31" customHeight="1" x14ac:dyDescent="0.25">
      <c r="A369" s="247" t="s">
        <v>476</v>
      </c>
      <c r="B369" s="247" t="s">
        <v>195</v>
      </c>
    </row>
    <row r="370" spans="1:2" s="242" customFormat="1" ht="31" customHeight="1" x14ac:dyDescent="0.25">
      <c r="A370" s="247" t="s">
        <v>477</v>
      </c>
      <c r="B370" s="247" t="s">
        <v>195</v>
      </c>
    </row>
    <row r="371" spans="1:2" s="242" customFormat="1" ht="31" customHeight="1" x14ac:dyDescent="0.25">
      <c r="A371" s="247" t="s">
        <v>478</v>
      </c>
      <c r="B371" s="247" t="s">
        <v>195</v>
      </c>
    </row>
    <row r="372" spans="1:2" s="242" customFormat="1" ht="31" customHeight="1" x14ac:dyDescent="0.25">
      <c r="A372" s="247" t="s">
        <v>479</v>
      </c>
      <c r="B372" s="247" t="s">
        <v>195</v>
      </c>
    </row>
    <row r="373" spans="1:2" s="242" customFormat="1" ht="31" customHeight="1" x14ac:dyDescent="0.25">
      <c r="A373" s="247" t="s">
        <v>480</v>
      </c>
      <c r="B373" s="247" t="s">
        <v>195</v>
      </c>
    </row>
    <row r="374" spans="1:2" s="242" customFormat="1" ht="31" customHeight="1" x14ac:dyDescent="0.25">
      <c r="A374" s="247" t="s">
        <v>481</v>
      </c>
      <c r="B374" s="247" t="s">
        <v>195</v>
      </c>
    </row>
    <row r="375" spans="1:2" s="242" customFormat="1" ht="31" customHeight="1" x14ac:dyDescent="0.25">
      <c r="A375" s="247" t="s">
        <v>482</v>
      </c>
      <c r="B375" s="247" t="s">
        <v>195</v>
      </c>
    </row>
    <row r="376" spans="1:2" s="242" customFormat="1" ht="31" customHeight="1" x14ac:dyDescent="0.25">
      <c r="A376" s="247" t="s">
        <v>483</v>
      </c>
      <c r="B376" s="247" t="s">
        <v>195</v>
      </c>
    </row>
    <row r="377" spans="1:2" s="242" customFormat="1" ht="31" customHeight="1" x14ac:dyDescent="0.25">
      <c r="A377" s="247" t="s">
        <v>484</v>
      </c>
      <c r="B377" s="247" t="s">
        <v>195</v>
      </c>
    </row>
    <row r="378" spans="1:2" s="242" customFormat="1" ht="31" customHeight="1" x14ac:dyDescent="0.25">
      <c r="A378" s="247" t="s">
        <v>485</v>
      </c>
      <c r="B378" s="247" t="s">
        <v>213</v>
      </c>
    </row>
    <row r="379" spans="1:2" s="242" customFormat="1" ht="31" customHeight="1" x14ac:dyDescent="0.25">
      <c r="A379" s="247" t="s">
        <v>486</v>
      </c>
      <c r="B379" s="247" t="s">
        <v>213</v>
      </c>
    </row>
    <row r="380" spans="1:2" s="242" customFormat="1" ht="31" customHeight="1" x14ac:dyDescent="0.25">
      <c r="A380" s="247" t="s">
        <v>487</v>
      </c>
      <c r="B380" s="247" t="s">
        <v>213</v>
      </c>
    </row>
    <row r="381" spans="1:2" s="242" customFormat="1" ht="31" customHeight="1" x14ac:dyDescent="0.25">
      <c r="A381" s="247" t="s">
        <v>488</v>
      </c>
      <c r="B381" s="247" t="s">
        <v>213</v>
      </c>
    </row>
    <row r="382" spans="1:2" s="242" customFormat="1" ht="31" customHeight="1" x14ac:dyDescent="0.25">
      <c r="A382" s="247" t="s">
        <v>489</v>
      </c>
      <c r="B382" s="247" t="s">
        <v>213</v>
      </c>
    </row>
    <row r="383" spans="1:2" s="242" customFormat="1" ht="31" customHeight="1" x14ac:dyDescent="0.25">
      <c r="A383" s="247" t="s">
        <v>490</v>
      </c>
      <c r="B383" s="247" t="s">
        <v>213</v>
      </c>
    </row>
    <row r="384" spans="1:2" s="242" customFormat="1" ht="31" customHeight="1" x14ac:dyDescent="0.25">
      <c r="A384" s="247" t="s">
        <v>491</v>
      </c>
      <c r="B384" s="247" t="s">
        <v>213</v>
      </c>
    </row>
    <row r="385" spans="1:2" s="242" customFormat="1" ht="31" customHeight="1" x14ac:dyDescent="0.25">
      <c r="A385" s="247" t="s">
        <v>492</v>
      </c>
      <c r="B385" s="247" t="s">
        <v>213</v>
      </c>
    </row>
    <row r="386" spans="1:2" s="242" customFormat="1" ht="31" customHeight="1" x14ac:dyDescent="0.25">
      <c r="A386" s="247" t="s">
        <v>493</v>
      </c>
      <c r="B386" s="247" t="s">
        <v>213</v>
      </c>
    </row>
    <row r="387" spans="1:2" s="242" customFormat="1" ht="31" customHeight="1" x14ac:dyDescent="0.25">
      <c r="A387" s="247" t="s">
        <v>494</v>
      </c>
      <c r="B387" s="247" t="s">
        <v>213</v>
      </c>
    </row>
    <row r="388" spans="1:2" s="242" customFormat="1" ht="31" customHeight="1" x14ac:dyDescent="0.25">
      <c r="A388" s="247" t="s">
        <v>495</v>
      </c>
      <c r="B388" s="247" t="s">
        <v>213</v>
      </c>
    </row>
    <row r="389" spans="1:2" s="242" customFormat="1" ht="31" customHeight="1" x14ac:dyDescent="0.25">
      <c r="A389" s="247" t="s">
        <v>496</v>
      </c>
      <c r="B389" s="247" t="s">
        <v>213</v>
      </c>
    </row>
    <row r="390" spans="1:2" s="242" customFormat="1" ht="31" customHeight="1" x14ac:dyDescent="0.25">
      <c r="A390" s="247" t="s">
        <v>497</v>
      </c>
      <c r="B390" s="247" t="s">
        <v>213</v>
      </c>
    </row>
    <row r="391" spans="1:2" s="242" customFormat="1" ht="31" customHeight="1" x14ac:dyDescent="0.25">
      <c r="A391" s="247" t="s">
        <v>498</v>
      </c>
      <c r="B391" s="247" t="s">
        <v>213</v>
      </c>
    </row>
    <row r="392" spans="1:2" s="242" customFormat="1" ht="31" customHeight="1" x14ac:dyDescent="0.25">
      <c r="A392" s="247" t="s">
        <v>499</v>
      </c>
      <c r="B392" s="247" t="s">
        <v>213</v>
      </c>
    </row>
    <row r="393" spans="1:2" s="242" customFormat="1" ht="31" customHeight="1" x14ac:dyDescent="0.25">
      <c r="A393" s="247" t="s">
        <v>500</v>
      </c>
      <c r="B393" s="247" t="s">
        <v>213</v>
      </c>
    </row>
    <row r="394" spans="1:2" s="242" customFormat="1" ht="31" customHeight="1" x14ac:dyDescent="0.25">
      <c r="A394" s="247" t="s">
        <v>501</v>
      </c>
      <c r="B394" s="247" t="s">
        <v>213</v>
      </c>
    </row>
    <row r="395" spans="1:2" hidden="1" x14ac:dyDescent="0.25">
      <c r="A395" s="249"/>
      <c r="B395" s="250"/>
    </row>
  </sheetData>
  <sheetProtection algorithmName="SHA-512" hashValue="TghdvE47KXI6ZccvcJccs/t5I7ORIdMc8bH4TQ5QennttH5460Bb2hoA+MU5c/aflZEvSWcxAPOBZTmtvvMxcQ==" saltValue="VH2GTZaEqQXr2Xykvg3/XA==" spinCount="100000" sheet="1" objects="1" scenarios="1"/>
  <mergeCells count="7">
    <mergeCell ref="C2:AF2"/>
    <mergeCell ref="A1:B1"/>
    <mergeCell ref="A6:B6"/>
    <mergeCell ref="A3:B3"/>
    <mergeCell ref="A4:B4"/>
    <mergeCell ref="A5:B5"/>
    <mergeCell ref="A2:B2"/>
  </mergeCells>
  <pageMargins left="0.7" right="0.7" top="0.75" bottom="0.75" header="0.3" footer="0.3"/>
  <ignoredErrors>
    <ignoredError sqref="C8:AF1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68863-E48C-4BC0-B29F-3AFBAFD323A9}">
  <dimension ref="A1:AF100"/>
  <sheetViews>
    <sheetView showGridLines="0" zoomScale="80" zoomScaleNormal="80" workbookViewId="0">
      <pane xSplit="2" topLeftCell="C1" activePane="topRight" state="frozen"/>
      <selection pane="topRight" sqref="A1:B1"/>
    </sheetView>
  </sheetViews>
  <sheetFormatPr defaultColWidth="0" defaultRowHeight="15.5" zeroHeight="1" x14ac:dyDescent="0.25"/>
  <cols>
    <col min="1" max="1" width="70.7265625" style="122" customWidth="1"/>
    <col min="2" max="2" width="13.7265625" style="122" customWidth="1"/>
    <col min="3" max="32" width="15.7265625" style="122" customWidth="1"/>
    <col min="33" max="16384" width="8.7265625" style="122" hidden="1"/>
  </cols>
  <sheetData>
    <row r="1" spans="1:32" s="123" customFormat="1" ht="63" customHeight="1" x14ac:dyDescent="0.35">
      <c r="A1" s="273" t="s">
        <v>932</v>
      </c>
      <c r="B1" s="273"/>
    </row>
    <row r="2" spans="1:32" s="18" customFormat="1" ht="31" customHeight="1" thickBot="1" x14ac:dyDescent="0.45">
      <c r="A2" s="88" t="s">
        <v>502</v>
      </c>
      <c r="B2" s="88"/>
      <c r="C2" s="19"/>
      <c r="D2" s="19"/>
      <c r="E2" s="19"/>
      <c r="F2" s="19"/>
      <c r="G2" s="19"/>
      <c r="H2" s="19"/>
      <c r="I2" s="19"/>
      <c r="J2" s="19"/>
      <c r="K2" s="19"/>
      <c r="L2" s="19"/>
      <c r="M2" s="19"/>
      <c r="N2" s="19"/>
      <c r="O2" s="19"/>
      <c r="P2" s="19"/>
      <c r="Q2" s="19"/>
    </row>
    <row r="3" spans="1:32" s="29" customFormat="1" ht="31" customHeight="1" thickTop="1" x14ac:dyDescent="0.25">
      <c r="A3" s="263" t="s">
        <v>2</v>
      </c>
      <c r="B3" s="264"/>
      <c r="C3" s="89">
        <v>1</v>
      </c>
      <c r="D3" s="89">
        <v>2</v>
      </c>
      <c r="E3" s="89">
        <v>3</v>
      </c>
      <c r="F3" s="89">
        <v>4</v>
      </c>
      <c r="G3" s="89">
        <v>5</v>
      </c>
      <c r="H3" s="89">
        <v>6</v>
      </c>
      <c r="I3" s="89">
        <v>7</v>
      </c>
      <c r="J3" s="89">
        <v>8</v>
      </c>
      <c r="K3" s="89">
        <v>9</v>
      </c>
      <c r="L3" s="89">
        <v>10</v>
      </c>
      <c r="M3" s="89">
        <v>11</v>
      </c>
      <c r="N3" s="89">
        <v>12</v>
      </c>
      <c r="O3" s="89">
        <v>13</v>
      </c>
      <c r="P3" s="89">
        <v>14</v>
      </c>
      <c r="Q3" s="89">
        <v>15</v>
      </c>
      <c r="R3" s="89">
        <v>16</v>
      </c>
      <c r="S3" s="89">
        <v>17</v>
      </c>
      <c r="T3" s="89">
        <v>18</v>
      </c>
      <c r="U3" s="89">
        <v>19</v>
      </c>
      <c r="V3" s="89">
        <v>20</v>
      </c>
      <c r="W3" s="89">
        <v>21</v>
      </c>
      <c r="X3" s="89">
        <v>22</v>
      </c>
      <c r="Y3" s="89">
        <v>23</v>
      </c>
      <c r="Z3" s="89">
        <v>24</v>
      </c>
      <c r="AA3" s="89">
        <v>25</v>
      </c>
      <c r="AB3" s="89">
        <v>26</v>
      </c>
      <c r="AC3" s="89">
        <v>27</v>
      </c>
      <c r="AD3" s="89">
        <v>28</v>
      </c>
      <c r="AE3" s="89">
        <v>29</v>
      </c>
      <c r="AF3" s="89">
        <v>30</v>
      </c>
    </row>
    <row r="4" spans="1:32" s="25" customFormat="1" ht="31" customHeight="1" x14ac:dyDescent="0.35">
      <c r="A4" s="260" t="s">
        <v>8</v>
      </c>
      <c r="B4" s="26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s="25" customFormat="1" ht="31" customHeight="1" x14ac:dyDescent="0.35">
      <c r="A5" s="260" t="s">
        <v>84</v>
      </c>
      <c r="B5" s="262"/>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row>
    <row r="6" spans="1:32" s="30" customFormat="1" ht="31" customHeight="1" x14ac:dyDescent="0.35">
      <c r="A6" s="260" t="s">
        <v>14</v>
      </c>
      <c r="B6" s="262"/>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s="34" customFormat="1" ht="31" customHeight="1" x14ac:dyDescent="0.25">
      <c r="A7" s="31" t="s">
        <v>502</v>
      </c>
      <c r="B7" s="32" t="s">
        <v>111</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s="89" customFormat="1" ht="31" customHeight="1" x14ac:dyDescent="0.25">
      <c r="A8" s="124" t="s">
        <v>503</v>
      </c>
      <c r="B8" s="124" t="s">
        <v>213</v>
      </c>
    </row>
    <row r="9" spans="1:32" s="89" customFormat="1" ht="31" customHeight="1" x14ac:dyDescent="0.25">
      <c r="A9" s="124" t="s">
        <v>504</v>
      </c>
      <c r="B9" s="124" t="s">
        <v>213</v>
      </c>
    </row>
    <row r="10" spans="1:32" s="89" customFormat="1" ht="31" customHeight="1" x14ac:dyDescent="0.25">
      <c r="A10" s="124" t="s">
        <v>505</v>
      </c>
      <c r="B10" s="124" t="s">
        <v>213</v>
      </c>
    </row>
    <row r="11" spans="1:32" s="89" customFormat="1" ht="31" customHeight="1" x14ac:dyDescent="0.25">
      <c r="A11" s="124" t="s">
        <v>506</v>
      </c>
      <c r="B11" s="124" t="s">
        <v>213</v>
      </c>
    </row>
    <row r="12" spans="1:32" s="89" customFormat="1" ht="31" customHeight="1" x14ac:dyDescent="0.25">
      <c r="A12" s="124" t="s">
        <v>507</v>
      </c>
      <c r="B12" s="124" t="s">
        <v>177</v>
      </c>
    </row>
    <row r="13" spans="1:32" s="89" customFormat="1" ht="31" customHeight="1" x14ac:dyDescent="0.25">
      <c r="A13" s="124" t="s">
        <v>508</v>
      </c>
      <c r="B13" s="124" t="s">
        <v>159</v>
      </c>
    </row>
    <row r="14" spans="1:32" s="89" customFormat="1" ht="31" customHeight="1" x14ac:dyDescent="0.25">
      <c r="A14" s="124" t="s">
        <v>509</v>
      </c>
      <c r="B14" s="124" t="s">
        <v>510</v>
      </c>
    </row>
    <row r="15" spans="1:32" s="89" customFormat="1" ht="31" customHeight="1" x14ac:dyDescent="0.25">
      <c r="A15" s="124" t="s">
        <v>511</v>
      </c>
      <c r="B15" s="124" t="s">
        <v>195</v>
      </c>
    </row>
    <row r="16" spans="1:32" s="89" customFormat="1" ht="31" customHeight="1" x14ac:dyDescent="0.25">
      <c r="A16" s="124" t="s">
        <v>512</v>
      </c>
      <c r="B16" s="124" t="s">
        <v>195</v>
      </c>
    </row>
    <row r="17" spans="1:2" s="89" customFormat="1" ht="31" customHeight="1" x14ac:dyDescent="0.25">
      <c r="A17" s="124" t="s">
        <v>513</v>
      </c>
      <c r="B17" s="124" t="s">
        <v>195</v>
      </c>
    </row>
    <row r="18" spans="1:2" s="89" customFormat="1" ht="31" customHeight="1" x14ac:dyDescent="0.25">
      <c r="A18" s="124" t="s">
        <v>514</v>
      </c>
      <c r="B18" s="124" t="s">
        <v>195</v>
      </c>
    </row>
    <row r="19" spans="1:2" s="89" customFormat="1" ht="31" customHeight="1" x14ac:dyDescent="0.25">
      <c r="A19" s="124" t="s">
        <v>515</v>
      </c>
      <c r="B19" s="124" t="s">
        <v>213</v>
      </c>
    </row>
    <row r="20" spans="1:2" s="89" customFormat="1" ht="31" customHeight="1" x14ac:dyDescent="0.25">
      <c r="A20" s="124" t="s">
        <v>516</v>
      </c>
      <c r="B20" s="124" t="s">
        <v>213</v>
      </c>
    </row>
    <row r="21" spans="1:2" s="89" customFormat="1" ht="31" customHeight="1" x14ac:dyDescent="0.25">
      <c r="A21" s="124" t="s">
        <v>517</v>
      </c>
      <c r="B21" s="124" t="s">
        <v>213</v>
      </c>
    </row>
    <row r="22" spans="1:2" s="89" customFormat="1" ht="31" customHeight="1" x14ac:dyDescent="0.25">
      <c r="A22" s="124" t="s">
        <v>518</v>
      </c>
      <c r="B22" s="124" t="s">
        <v>213</v>
      </c>
    </row>
    <row r="23" spans="1:2" s="89" customFormat="1" ht="31" customHeight="1" x14ac:dyDescent="0.25">
      <c r="A23" s="124" t="s">
        <v>519</v>
      </c>
      <c r="B23" s="124" t="s">
        <v>177</v>
      </c>
    </row>
    <row r="24" spans="1:2" s="89" customFormat="1" ht="31" customHeight="1" x14ac:dyDescent="0.25">
      <c r="A24" s="124" t="s">
        <v>520</v>
      </c>
      <c r="B24" s="124" t="s">
        <v>159</v>
      </c>
    </row>
    <row r="25" spans="1:2" s="89" customFormat="1" ht="31" customHeight="1" x14ac:dyDescent="0.25">
      <c r="A25" s="124" t="s">
        <v>521</v>
      </c>
      <c r="B25" s="124" t="s">
        <v>510</v>
      </c>
    </row>
    <row r="26" spans="1:2" s="89" customFormat="1" ht="31" customHeight="1" x14ac:dyDescent="0.25">
      <c r="A26" s="124" t="s">
        <v>522</v>
      </c>
      <c r="B26" s="124" t="s">
        <v>195</v>
      </c>
    </row>
    <row r="27" spans="1:2" s="89" customFormat="1" ht="31" customHeight="1" x14ac:dyDescent="0.25">
      <c r="A27" s="124" t="s">
        <v>523</v>
      </c>
      <c r="B27" s="124" t="s">
        <v>195</v>
      </c>
    </row>
    <row r="28" spans="1:2" s="89" customFormat="1" ht="31" customHeight="1" x14ac:dyDescent="0.25">
      <c r="A28" s="124" t="s">
        <v>524</v>
      </c>
      <c r="B28" s="124" t="s">
        <v>195</v>
      </c>
    </row>
    <row r="29" spans="1:2" s="89" customFormat="1" ht="31" customHeight="1" x14ac:dyDescent="0.25">
      <c r="A29" s="124" t="s">
        <v>525</v>
      </c>
      <c r="B29" s="124" t="s">
        <v>195</v>
      </c>
    </row>
    <row r="30" spans="1:2" s="89" customFormat="1" ht="31" customHeight="1" x14ac:dyDescent="0.25">
      <c r="A30" s="124" t="s">
        <v>526</v>
      </c>
      <c r="B30" s="124" t="s">
        <v>213</v>
      </c>
    </row>
    <row r="31" spans="1:2" s="89" customFormat="1" ht="31" customHeight="1" x14ac:dyDescent="0.25">
      <c r="A31" s="124" t="s">
        <v>527</v>
      </c>
      <c r="B31" s="124" t="s">
        <v>213</v>
      </c>
    </row>
    <row r="32" spans="1:2" s="89" customFormat="1" ht="31" customHeight="1" x14ac:dyDescent="0.25">
      <c r="A32" s="124" t="s">
        <v>528</v>
      </c>
      <c r="B32" s="124" t="s">
        <v>213</v>
      </c>
    </row>
    <row r="33" spans="1:17" s="89" customFormat="1" ht="31" customHeight="1" x14ac:dyDescent="0.25">
      <c r="A33" s="124" t="s">
        <v>529</v>
      </c>
      <c r="B33" s="124" t="s">
        <v>213</v>
      </c>
    </row>
    <row r="34" spans="1:17" s="89" customFormat="1" ht="31" customHeight="1" x14ac:dyDescent="0.25">
      <c r="A34" s="124" t="s">
        <v>530</v>
      </c>
      <c r="B34" s="124" t="s">
        <v>177</v>
      </c>
    </row>
    <row r="35" spans="1:17" s="89" customFormat="1" ht="31" customHeight="1" x14ac:dyDescent="0.25">
      <c r="A35" s="124" t="s">
        <v>531</v>
      </c>
      <c r="B35" s="124" t="s">
        <v>159</v>
      </c>
    </row>
    <row r="36" spans="1:17" s="89" customFormat="1" ht="31" customHeight="1" x14ac:dyDescent="0.25">
      <c r="A36" s="124" t="s">
        <v>532</v>
      </c>
      <c r="B36" s="124" t="s">
        <v>510</v>
      </c>
    </row>
    <row r="37" spans="1:17" s="89" customFormat="1" ht="31" customHeight="1" x14ac:dyDescent="0.25">
      <c r="A37" s="124" t="s">
        <v>533</v>
      </c>
      <c r="B37" s="124" t="s">
        <v>195</v>
      </c>
    </row>
    <row r="38" spans="1:17" s="89" customFormat="1" ht="31" customHeight="1" x14ac:dyDescent="0.25">
      <c r="A38" s="124" t="s">
        <v>534</v>
      </c>
      <c r="B38" s="124" t="s">
        <v>195</v>
      </c>
    </row>
    <row r="39" spans="1:17" s="89" customFormat="1" ht="31" customHeight="1" x14ac:dyDescent="0.25">
      <c r="A39" s="124" t="s">
        <v>535</v>
      </c>
      <c r="B39" s="124" t="s">
        <v>195</v>
      </c>
    </row>
    <row r="40" spans="1:17" s="89" customFormat="1" ht="31" customHeight="1" x14ac:dyDescent="0.25">
      <c r="A40" s="124" t="s">
        <v>536</v>
      </c>
      <c r="B40" s="124" t="s">
        <v>195</v>
      </c>
    </row>
    <row r="41" spans="1:17" s="34" customFormat="1" ht="31" customHeight="1" x14ac:dyDescent="0.25">
      <c r="A41" s="32" t="s">
        <v>537</v>
      </c>
      <c r="B41" s="32" t="s">
        <v>111</v>
      </c>
      <c r="C41" s="33"/>
      <c r="D41" s="33"/>
      <c r="E41" s="33"/>
      <c r="F41" s="33"/>
      <c r="G41" s="33"/>
      <c r="H41" s="33"/>
      <c r="I41" s="33"/>
      <c r="J41" s="33"/>
      <c r="K41" s="33"/>
      <c r="L41" s="33"/>
      <c r="M41" s="33"/>
      <c r="N41" s="33"/>
      <c r="O41" s="33"/>
      <c r="P41" s="33"/>
      <c r="Q41" s="33"/>
    </row>
    <row r="42" spans="1:17" s="89" customFormat="1" ht="31" customHeight="1" x14ac:dyDescent="0.25">
      <c r="A42" s="124" t="s">
        <v>538</v>
      </c>
      <c r="B42" s="124" t="s">
        <v>177</v>
      </c>
    </row>
    <row r="43" spans="1:17" s="89" customFormat="1" ht="31" customHeight="1" x14ac:dyDescent="0.25">
      <c r="A43" s="124" t="s">
        <v>539</v>
      </c>
      <c r="B43" s="124" t="s">
        <v>195</v>
      </c>
    </row>
    <row r="44" spans="1:17" s="89" customFormat="1" ht="31" customHeight="1" x14ac:dyDescent="0.25">
      <c r="A44" s="124" t="s">
        <v>540</v>
      </c>
      <c r="B44" s="124" t="s">
        <v>195</v>
      </c>
    </row>
    <row r="45" spans="1:17" s="89" customFormat="1" ht="31" customHeight="1" x14ac:dyDescent="0.25">
      <c r="A45" s="124" t="s">
        <v>541</v>
      </c>
      <c r="B45" s="124" t="s">
        <v>195</v>
      </c>
    </row>
    <row r="46" spans="1:17" s="89" customFormat="1" ht="31" customHeight="1" x14ac:dyDescent="0.25">
      <c r="A46" s="124" t="s">
        <v>542</v>
      </c>
      <c r="B46" s="124" t="s">
        <v>195</v>
      </c>
    </row>
    <row r="47" spans="1:17" s="89" customFormat="1" ht="31" customHeight="1" x14ac:dyDescent="0.25">
      <c r="A47" s="124" t="s">
        <v>543</v>
      </c>
      <c r="B47" s="124" t="s">
        <v>177</v>
      </c>
    </row>
    <row r="48" spans="1:17" s="89" customFormat="1" ht="31" customHeight="1" x14ac:dyDescent="0.25">
      <c r="A48" s="124" t="s">
        <v>544</v>
      </c>
      <c r="B48" s="124" t="s">
        <v>195</v>
      </c>
    </row>
    <row r="49" spans="1:2" s="89" customFormat="1" ht="31" customHeight="1" x14ac:dyDescent="0.25">
      <c r="A49" s="124" t="s">
        <v>545</v>
      </c>
      <c r="B49" s="124" t="s">
        <v>177</v>
      </c>
    </row>
    <row r="50" spans="1:2" s="89" customFormat="1" ht="31" customHeight="1" x14ac:dyDescent="0.25">
      <c r="A50" s="124" t="s">
        <v>546</v>
      </c>
      <c r="B50" s="124" t="s">
        <v>177</v>
      </c>
    </row>
    <row r="51" spans="1:2" s="89" customFormat="1" ht="31" customHeight="1" x14ac:dyDescent="0.25">
      <c r="A51" s="124" t="s">
        <v>547</v>
      </c>
      <c r="B51" s="124" t="s">
        <v>195</v>
      </c>
    </row>
    <row r="52" spans="1:2" s="89" customFormat="1" ht="31" customHeight="1" x14ac:dyDescent="0.25">
      <c r="A52" s="124" t="s">
        <v>548</v>
      </c>
      <c r="B52" s="124" t="s">
        <v>195</v>
      </c>
    </row>
    <row r="53" spans="1:2" s="89" customFormat="1" ht="31" customHeight="1" x14ac:dyDescent="0.25">
      <c r="A53" s="124" t="s">
        <v>549</v>
      </c>
      <c r="B53" s="124" t="s">
        <v>195</v>
      </c>
    </row>
    <row r="54" spans="1:2" s="89" customFormat="1" ht="31" customHeight="1" x14ac:dyDescent="0.25">
      <c r="A54" s="124" t="s">
        <v>550</v>
      </c>
      <c r="B54" s="124" t="s">
        <v>195</v>
      </c>
    </row>
    <row r="55" spans="1:2" s="89" customFormat="1" ht="31" customHeight="1" x14ac:dyDescent="0.25">
      <c r="A55" s="124" t="s">
        <v>551</v>
      </c>
      <c r="B55" s="124" t="s">
        <v>177</v>
      </c>
    </row>
    <row r="56" spans="1:2" s="89" customFormat="1" ht="31" customHeight="1" x14ac:dyDescent="0.25">
      <c r="A56" s="124" t="s">
        <v>552</v>
      </c>
      <c r="B56" s="124" t="s">
        <v>195</v>
      </c>
    </row>
    <row r="57" spans="1:2" s="89" customFormat="1" ht="31" customHeight="1" x14ac:dyDescent="0.25">
      <c r="A57" s="124" t="s">
        <v>553</v>
      </c>
      <c r="B57" s="124" t="s">
        <v>177</v>
      </c>
    </row>
    <row r="58" spans="1:2" s="89" customFormat="1" ht="31" customHeight="1" x14ac:dyDescent="0.25">
      <c r="A58" s="124" t="s">
        <v>554</v>
      </c>
      <c r="B58" s="124" t="s">
        <v>177</v>
      </c>
    </row>
    <row r="59" spans="1:2" s="89" customFormat="1" ht="31" customHeight="1" x14ac:dyDescent="0.25">
      <c r="A59" s="124" t="s">
        <v>555</v>
      </c>
      <c r="B59" s="124" t="s">
        <v>195</v>
      </c>
    </row>
    <row r="60" spans="1:2" s="89" customFormat="1" ht="31" customHeight="1" x14ac:dyDescent="0.25">
      <c r="A60" s="124" t="s">
        <v>556</v>
      </c>
      <c r="B60" s="124" t="s">
        <v>195</v>
      </c>
    </row>
    <row r="61" spans="1:2" s="89" customFormat="1" ht="31" customHeight="1" x14ac:dyDescent="0.25">
      <c r="A61" s="124" t="s">
        <v>557</v>
      </c>
      <c r="B61" s="124" t="s">
        <v>195</v>
      </c>
    </row>
    <row r="62" spans="1:2" s="89" customFormat="1" ht="31" customHeight="1" x14ac:dyDescent="0.25">
      <c r="A62" s="124" t="s">
        <v>558</v>
      </c>
      <c r="B62" s="124" t="s">
        <v>195</v>
      </c>
    </row>
    <row r="63" spans="1:2" s="89" customFormat="1" ht="31" customHeight="1" x14ac:dyDescent="0.25">
      <c r="A63" s="124" t="s">
        <v>559</v>
      </c>
      <c r="B63" s="124" t="s">
        <v>177</v>
      </c>
    </row>
    <row r="64" spans="1:2" s="89" customFormat="1" ht="31" customHeight="1" x14ac:dyDescent="0.25">
      <c r="A64" s="124" t="s">
        <v>560</v>
      </c>
      <c r="B64" s="124" t="s">
        <v>195</v>
      </c>
    </row>
    <row r="65" spans="1:17" s="89" customFormat="1" ht="31" customHeight="1" x14ac:dyDescent="0.25">
      <c r="A65" s="124" t="s">
        <v>561</v>
      </c>
      <c r="B65" s="124" t="s">
        <v>177</v>
      </c>
    </row>
    <row r="66" spans="1:17" s="34" customFormat="1" ht="31" customHeight="1" x14ac:dyDescent="0.25">
      <c r="A66" s="31" t="s">
        <v>562</v>
      </c>
      <c r="B66" s="32" t="s">
        <v>111</v>
      </c>
      <c r="C66" s="33"/>
      <c r="D66" s="33"/>
      <c r="E66" s="33"/>
      <c r="F66" s="33"/>
      <c r="G66" s="33"/>
      <c r="H66" s="33"/>
      <c r="I66" s="33"/>
      <c r="J66" s="33"/>
      <c r="K66" s="33"/>
      <c r="L66" s="33"/>
      <c r="M66" s="33"/>
      <c r="N66" s="33"/>
      <c r="O66" s="33"/>
      <c r="P66" s="33"/>
      <c r="Q66" s="33"/>
    </row>
    <row r="67" spans="1:17" s="89" customFormat="1" ht="31" customHeight="1" x14ac:dyDescent="0.25">
      <c r="A67" s="124" t="s">
        <v>563</v>
      </c>
      <c r="B67" s="124" t="s">
        <v>195</v>
      </c>
    </row>
    <row r="68" spans="1:17" s="89" customFormat="1" ht="31" customHeight="1" x14ac:dyDescent="0.25">
      <c r="A68" s="124" t="s">
        <v>564</v>
      </c>
      <c r="B68" s="124" t="s">
        <v>195</v>
      </c>
    </row>
    <row r="69" spans="1:17" s="89" customFormat="1" ht="31" customHeight="1" x14ac:dyDescent="0.25">
      <c r="A69" s="124" t="s">
        <v>565</v>
      </c>
      <c r="B69" s="124" t="s">
        <v>195</v>
      </c>
    </row>
    <row r="70" spans="1:17" s="89" customFormat="1" ht="31" customHeight="1" x14ac:dyDescent="0.25">
      <c r="A70" s="124" t="s">
        <v>566</v>
      </c>
      <c r="B70" s="124" t="s">
        <v>195</v>
      </c>
    </row>
    <row r="71" spans="1:17" s="89" customFormat="1" ht="31" customHeight="1" x14ac:dyDescent="0.25">
      <c r="A71" s="124" t="s">
        <v>567</v>
      </c>
      <c r="B71" s="124" t="s">
        <v>195</v>
      </c>
    </row>
    <row r="72" spans="1:17" s="89" customFormat="1" ht="31" customHeight="1" x14ac:dyDescent="0.25">
      <c r="A72" s="124" t="s">
        <v>568</v>
      </c>
      <c r="B72" s="124" t="s">
        <v>195</v>
      </c>
    </row>
    <row r="73" spans="1:17" s="89" customFormat="1" ht="31" customHeight="1" x14ac:dyDescent="0.25">
      <c r="A73" s="124" t="s">
        <v>569</v>
      </c>
      <c r="B73" s="124" t="s">
        <v>195</v>
      </c>
    </row>
    <row r="74" spans="1:17" s="89" customFormat="1" ht="31" customHeight="1" x14ac:dyDescent="0.25">
      <c r="A74" s="124" t="s">
        <v>570</v>
      </c>
      <c r="B74" s="124" t="s">
        <v>195</v>
      </c>
    </row>
    <row r="75" spans="1:17" s="89" customFormat="1" ht="31" customHeight="1" x14ac:dyDescent="0.25">
      <c r="A75" s="124" t="s">
        <v>571</v>
      </c>
      <c r="B75" s="124" t="s">
        <v>195</v>
      </c>
    </row>
    <row r="76" spans="1:17" s="34" customFormat="1" ht="31" customHeight="1" x14ac:dyDescent="0.25">
      <c r="A76" s="31" t="s">
        <v>572</v>
      </c>
      <c r="B76" s="32" t="s">
        <v>111</v>
      </c>
      <c r="C76" s="33"/>
      <c r="D76" s="33"/>
      <c r="E76" s="33"/>
      <c r="F76" s="33"/>
      <c r="G76" s="33"/>
      <c r="H76" s="33"/>
      <c r="I76" s="33"/>
      <c r="J76" s="33"/>
      <c r="K76" s="33"/>
      <c r="L76" s="33"/>
      <c r="M76" s="33"/>
      <c r="N76" s="33"/>
      <c r="O76" s="33"/>
      <c r="P76" s="33"/>
      <c r="Q76" s="33"/>
    </row>
    <row r="77" spans="1:17" s="89" customFormat="1" ht="31" customHeight="1" x14ac:dyDescent="0.25">
      <c r="A77" s="124" t="s">
        <v>573</v>
      </c>
      <c r="B77" s="124" t="s">
        <v>177</v>
      </c>
    </row>
    <row r="78" spans="1:17" s="89" customFormat="1" ht="31" customHeight="1" x14ac:dyDescent="0.25">
      <c r="A78" s="124" t="s">
        <v>574</v>
      </c>
      <c r="B78" s="124" t="s">
        <v>177</v>
      </c>
    </row>
    <row r="79" spans="1:17" s="89" customFormat="1" ht="31" customHeight="1" x14ac:dyDescent="0.25">
      <c r="A79" s="124" t="s">
        <v>575</v>
      </c>
      <c r="B79" s="124" t="s">
        <v>177</v>
      </c>
    </row>
    <row r="80" spans="1:17" s="89" customFormat="1" ht="31" customHeight="1" x14ac:dyDescent="0.25">
      <c r="A80" s="124" t="s">
        <v>576</v>
      </c>
      <c r="B80" s="124" t="s">
        <v>213</v>
      </c>
    </row>
    <row r="81" spans="1:2" s="89" customFormat="1" ht="31" customHeight="1" x14ac:dyDescent="0.25">
      <c r="A81" s="124" t="s">
        <v>577</v>
      </c>
      <c r="B81" s="124" t="s">
        <v>213</v>
      </c>
    </row>
    <row r="82" spans="1:2" s="89" customFormat="1" ht="31" customHeight="1" x14ac:dyDescent="0.25">
      <c r="A82" s="124" t="s">
        <v>578</v>
      </c>
      <c r="B82" s="124" t="s">
        <v>159</v>
      </c>
    </row>
    <row r="83" spans="1:2" s="89" customFormat="1" ht="31" customHeight="1" x14ac:dyDescent="0.25">
      <c r="A83" s="124" t="s">
        <v>579</v>
      </c>
      <c r="B83" s="124" t="s">
        <v>159</v>
      </c>
    </row>
    <row r="84" spans="1:2" s="89" customFormat="1" ht="31" customHeight="1" x14ac:dyDescent="0.25">
      <c r="A84" s="124" t="s">
        <v>580</v>
      </c>
      <c r="B84" s="124" t="s">
        <v>159</v>
      </c>
    </row>
    <row r="85" spans="1:2" s="89" customFormat="1" ht="31" customHeight="1" x14ac:dyDescent="0.25">
      <c r="A85" s="124" t="s">
        <v>581</v>
      </c>
      <c r="B85" s="124" t="s">
        <v>177</v>
      </c>
    </row>
    <row r="86" spans="1:2" s="89" customFormat="1" ht="31" customHeight="1" x14ac:dyDescent="0.25">
      <c r="A86" s="124" t="s">
        <v>582</v>
      </c>
      <c r="B86" s="124" t="s">
        <v>177</v>
      </c>
    </row>
    <row r="87" spans="1:2" s="89" customFormat="1" ht="31" customHeight="1" x14ac:dyDescent="0.25">
      <c r="A87" s="124" t="s">
        <v>583</v>
      </c>
      <c r="B87" s="124" t="s">
        <v>177</v>
      </c>
    </row>
    <row r="88" spans="1:2" s="89" customFormat="1" ht="31" customHeight="1" x14ac:dyDescent="0.25">
      <c r="A88" s="124" t="s">
        <v>584</v>
      </c>
      <c r="B88" s="124" t="s">
        <v>213</v>
      </c>
    </row>
    <row r="89" spans="1:2" s="89" customFormat="1" ht="31" customHeight="1" x14ac:dyDescent="0.25">
      <c r="A89" s="124" t="s">
        <v>585</v>
      </c>
      <c r="B89" s="124" t="s">
        <v>213</v>
      </c>
    </row>
    <row r="90" spans="1:2" s="89" customFormat="1" ht="31" customHeight="1" x14ac:dyDescent="0.25">
      <c r="A90" s="124" t="s">
        <v>586</v>
      </c>
      <c r="B90" s="124" t="s">
        <v>159</v>
      </c>
    </row>
    <row r="91" spans="1:2" s="89" customFormat="1" ht="31" customHeight="1" x14ac:dyDescent="0.25">
      <c r="A91" s="124" t="s">
        <v>587</v>
      </c>
      <c r="B91" s="124" t="s">
        <v>159</v>
      </c>
    </row>
    <row r="92" spans="1:2" s="89" customFormat="1" ht="31" customHeight="1" x14ac:dyDescent="0.25">
      <c r="A92" s="124" t="s">
        <v>588</v>
      </c>
      <c r="B92" s="124" t="s">
        <v>159</v>
      </c>
    </row>
    <row r="93" spans="1:2" s="89" customFormat="1" ht="31" customHeight="1" x14ac:dyDescent="0.25">
      <c r="A93" s="124" t="s">
        <v>589</v>
      </c>
      <c r="B93" s="124" t="s">
        <v>177</v>
      </c>
    </row>
    <row r="94" spans="1:2" s="89" customFormat="1" ht="31" customHeight="1" x14ac:dyDescent="0.25">
      <c r="A94" s="124" t="s">
        <v>590</v>
      </c>
      <c r="B94" s="124" t="s">
        <v>177</v>
      </c>
    </row>
    <row r="95" spans="1:2" s="89" customFormat="1" ht="31" customHeight="1" x14ac:dyDescent="0.25">
      <c r="A95" s="124" t="s">
        <v>591</v>
      </c>
      <c r="B95" s="124" t="s">
        <v>177</v>
      </c>
    </row>
    <row r="96" spans="1:2" s="89" customFormat="1" ht="31" customHeight="1" x14ac:dyDescent="0.25">
      <c r="A96" s="124" t="s">
        <v>592</v>
      </c>
      <c r="B96" s="124" t="s">
        <v>213</v>
      </c>
    </row>
    <row r="97" spans="1:2" s="89" customFormat="1" ht="31" customHeight="1" x14ac:dyDescent="0.25">
      <c r="A97" s="124" t="s">
        <v>593</v>
      </c>
      <c r="B97" s="124" t="s">
        <v>213</v>
      </c>
    </row>
    <row r="98" spans="1:2" s="89" customFormat="1" ht="31" customHeight="1" x14ac:dyDescent="0.25">
      <c r="A98" s="124" t="s">
        <v>594</v>
      </c>
      <c r="B98" s="124" t="s">
        <v>159</v>
      </c>
    </row>
    <row r="99" spans="1:2" s="89" customFormat="1" ht="31" customHeight="1" x14ac:dyDescent="0.25">
      <c r="A99" s="124" t="s">
        <v>595</v>
      </c>
      <c r="B99" s="124" t="s">
        <v>159</v>
      </c>
    </row>
    <row r="100" spans="1:2" s="89" customFormat="1" ht="31" customHeight="1" x14ac:dyDescent="0.25">
      <c r="A100" s="124" t="s">
        <v>596</v>
      </c>
      <c r="B100" s="124" t="s">
        <v>159</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8"/>
  <sheetViews>
    <sheetView showGridLines="0" zoomScale="80" zoomScaleNormal="80" workbookViewId="0">
      <pane xSplit="3" topLeftCell="D1" activePane="topRight" state="frozen"/>
      <selection pane="topRight" sqref="A1:C1"/>
    </sheetView>
  </sheetViews>
  <sheetFormatPr defaultColWidth="0" defaultRowHeight="15.5" zeroHeight="1" x14ac:dyDescent="0.25"/>
  <cols>
    <col min="1" max="1" width="64.54296875" style="122" bestFit="1" customWidth="1"/>
    <col min="2" max="2" width="16.1796875" style="122" customWidth="1"/>
    <col min="3" max="3" width="8.54296875" style="122" customWidth="1"/>
    <col min="4" max="33" width="22.7265625" style="122" customWidth="1"/>
    <col min="34" max="16384" width="8.7265625" style="122" hidden="1"/>
  </cols>
  <sheetData>
    <row r="1" spans="1:33" s="123" customFormat="1" ht="63" customHeight="1" x14ac:dyDescent="0.35">
      <c r="A1" s="273" t="s">
        <v>933</v>
      </c>
      <c r="B1" s="273"/>
      <c r="C1" s="273"/>
    </row>
    <row r="2" spans="1:33" s="18" customFormat="1" ht="31" customHeight="1" thickBot="1" x14ac:dyDescent="0.45">
      <c r="A2" s="88" t="s">
        <v>597</v>
      </c>
      <c r="B2" s="41"/>
      <c r="C2" s="42"/>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89" customFormat="1" ht="31" customHeight="1" thickTop="1" x14ac:dyDescent="0.25">
      <c r="A3" s="37" t="s">
        <v>2</v>
      </c>
      <c r="B3" s="125" t="s">
        <v>598</v>
      </c>
      <c r="C3" s="125" t="s">
        <v>598</v>
      </c>
      <c r="D3" s="89">
        <v>1</v>
      </c>
      <c r="E3" s="89">
        <v>2</v>
      </c>
      <c r="F3" s="89">
        <v>3</v>
      </c>
      <c r="G3" s="89">
        <v>4</v>
      </c>
      <c r="H3" s="89">
        <v>5</v>
      </c>
      <c r="I3" s="89">
        <v>6</v>
      </c>
      <c r="J3" s="89">
        <v>7</v>
      </c>
      <c r="K3" s="89">
        <v>8</v>
      </c>
      <c r="L3" s="89">
        <v>9</v>
      </c>
      <c r="M3" s="89">
        <v>10</v>
      </c>
      <c r="N3" s="89">
        <v>11</v>
      </c>
      <c r="O3" s="89">
        <v>12</v>
      </c>
      <c r="P3" s="89">
        <v>13</v>
      </c>
      <c r="Q3" s="89">
        <v>14</v>
      </c>
      <c r="R3" s="89">
        <v>15</v>
      </c>
      <c r="S3" s="89">
        <v>16</v>
      </c>
      <c r="T3" s="89">
        <v>17</v>
      </c>
      <c r="U3" s="89">
        <v>18</v>
      </c>
      <c r="V3" s="89">
        <v>19</v>
      </c>
      <c r="W3" s="89">
        <v>20</v>
      </c>
      <c r="X3" s="89">
        <v>21</v>
      </c>
      <c r="Y3" s="89">
        <v>22</v>
      </c>
      <c r="Z3" s="89">
        <v>23</v>
      </c>
      <c r="AA3" s="89">
        <v>24</v>
      </c>
      <c r="AB3" s="89">
        <v>25</v>
      </c>
      <c r="AC3" s="89">
        <v>26</v>
      </c>
      <c r="AD3" s="89">
        <v>27</v>
      </c>
      <c r="AE3" s="89">
        <v>28</v>
      </c>
      <c r="AF3" s="89">
        <v>29</v>
      </c>
      <c r="AG3" s="89">
        <v>30</v>
      </c>
    </row>
    <row r="4" spans="1:33" s="89" customFormat="1" ht="31" customHeight="1" x14ac:dyDescent="0.25">
      <c r="A4" s="117" t="s">
        <v>8</v>
      </c>
      <c r="B4" s="112" t="s">
        <v>598</v>
      </c>
      <c r="C4" s="112" t="s">
        <v>598</v>
      </c>
    </row>
    <row r="5" spans="1:33" s="89" customFormat="1" ht="31" customHeight="1" x14ac:dyDescent="0.25">
      <c r="A5" s="117" t="s">
        <v>84</v>
      </c>
      <c r="B5" s="112" t="s">
        <v>598</v>
      </c>
      <c r="C5" s="112" t="s">
        <v>598</v>
      </c>
    </row>
    <row r="6" spans="1:33" s="120" customFormat="1" ht="31" customHeight="1" x14ac:dyDescent="0.25">
      <c r="A6" s="117" t="s">
        <v>14</v>
      </c>
      <c r="B6" s="112" t="s">
        <v>598</v>
      </c>
      <c r="C6" s="112" t="s">
        <v>598</v>
      </c>
    </row>
    <row r="7" spans="1:33" s="89" customFormat="1" ht="31" customHeight="1" x14ac:dyDescent="0.25">
      <c r="A7" s="117" t="s">
        <v>599</v>
      </c>
      <c r="B7" s="112" t="s">
        <v>598</v>
      </c>
      <c r="C7" s="112" t="s">
        <v>598</v>
      </c>
    </row>
    <row r="8" spans="1:33" s="89" customFormat="1" ht="31" customHeight="1" x14ac:dyDescent="0.25">
      <c r="A8" s="117" t="s">
        <v>600</v>
      </c>
      <c r="B8" s="112" t="s">
        <v>598</v>
      </c>
      <c r="C8" s="112" t="s">
        <v>598</v>
      </c>
    </row>
    <row r="9" spans="1:33" s="34" customFormat="1" ht="31" customHeight="1" x14ac:dyDescent="0.25">
      <c r="A9" s="31" t="s">
        <v>601</v>
      </c>
      <c r="B9" s="31"/>
      <c r="C9" s="33"/>
      <c r="AG9" s="33"/>
    </row>
    <row r="10" spans="1:33" s="89" customFormat="1" ht="31" customHeight="1" x14ac:dyDescent="0.25">
      <c r="A10" s="117" t="s">
        <v>602</v>
      </c>
      <c r="B10" s="112" t="s">
        <v>598</v>
      </c>
      <c r="C10" s="112" t="s">
        <v>598</v>
      </c>
    </row>
    <row r="11" spans="1:33" s="89" customFormat="1" ht="31" customHeight="1" x14ac:dyDescent="0.25">
      <c r="A11" s="117" t="s">
        <v>603</v>
      </c>
      <c r="B11" s="112" t="s">
        <v>598</v>
      </c>
      <c r="C11" s="112" t="s">
        <v>598</v>
      </c>
    </row>
    <row r="12" spans="1:33" s="89" customFormat="1" ht="31" customHeight="1" x14ac:dyDescent="0.25">
      <c r="A12" s="117" t="s">
        <v>604</v>
      </c>
      <c r="B12" s="112" t="s">
        <v>598</v>
      </c>
      <c r="C12" s="112" t="s">
        <v>598</v>
      </c>
    </row>
    <row r="13" spans="1:33" s="89" customFormat="1" ht="31" customHeight="1" x14ac:dyDescent="0.25">
      <c r="A13" s="117" t="s">
        <v>605</v>
      </c>
      <c r="B13" s="112" t="s">
        <v>598</v>
      </c>
      <c r="C13" s="112" t="s">
        <v>598</v>
      </c>
    </row>
    <row r="14" spans="1:33" s="89" customFormat="1" ht="31" customHeight="1" x14ac:dyDescent="0.25">
      <c r="A14" s="117"/>
      <c r="B14" s="117"/>
      <c r="C14" s="117"/>
    </row>
    <row r="15" spans="1:33" s="34" customFormat="1" ht="31" customHeight="1" x14ac:dyDescent="0.25">
      <c r="A15" s="31" t="s">
        <v>606</v>
      </c>
      <c r="B15" s="31"/>
      <c r="C15" s="33"/>
      <c r="AG15" s="33"/>
    </row>
    <row r="16" spans="1:33" s="89" customFormat="1" ht="31" customHeight="1" x14ac:dyDescent="0.25">
      <c r="A16" s="117" t="s">
        <v>607</v>
      </c>
      <c r="B16" s="112" t="s">
        <v>598</v>
      </c>
      <c r="C16" s="112" t="s">
        <v>598</v>
      </c>
    </row>
    <row r="17" spans="1:3" s="89" customFormat="1" ht="31" customHeight="1" x14ac:dyDescent="0.25">
      <c r="A17" s="117" t="s">
        <v>608</v>
      </c>
      <c r="B17" s="112" t="s">
        <v>598</v>
      </c>
      <c r="C17" s="112" t="s">
        <v>598</v>
      </c>
    </row>
    <row r="18" spans="1:3" s="89" customFormat="1" ht="31" customHeight="1" x14ac:dyDescent="0.25">
      <c r="A18" s="117" t="s">
        <v>609</v>
      </c>
      <c r="B18" s="112" t="s">
        <v>598</v>
      </c>
      <c r="C18" s="112" t="s">
        <v>598</v>
      </c>
    </row>
    <row r="19" spans="1:3" s="89" customFormat="1" ht="31" customHeight="1" x14ac:dyDescent="0.25">
      <c r="A19" s="117" t="s">
        <v>610</v>
      </c>
      <c r="B19" s="112" t="s">
        <v>598</v>
      </c>
      <c r="C19" s="112" t="s">
        <v>598</v>
      </c>
    </row>
    <row r="20" spans="1:3" s="89" customFormat="1" ht="31" customHeight="1" x14ac:dyDescent="0.25">
      <c r="A20" s="117" t="s">
        <v>611</v>
      </c>
      <c r="B20" s="112" t="s">
        <v>598</v>
      </c>
      <c r="C20" s="112" t="s">
        <v>598</v>
      </c>
    </row>
    <row r="21" spans="1:3" s="89" customFormat="1" ht="31" customHeight="1" x14ac:dyDescent="0.25">
      <c r="A21" s="117" t="s">
        <v>612</v>
      </c>
      <c r="B21" s="112" t="s">
        <v>598</v>
      </c>
      <c r="C21" s="112" t="s">
        <v>598</v>
      </c>
    </row>
    <row r="22" spans="1:3" s="89" customFormat="1" ht="31" customHeight="1" x14ac:dyDescent="0.25">
      <c r="A22" s="117" t="s">
        <v>613</v>
      </c>
      <c r="B22" s="112" t="s">
        <v>598</v>
      </c>
      <c r="C22" s="112" t="s">
        <v>598</v>
      </c>
    </row>
    <row r="23" spans="1:3" s="89" customFormat="1" ht="31" customHeight="1" x14ac:dyDescent="0.25">
      <c r="A23" s="117" t="s">
        <v>614</v>
      </c>
      <c r="B23" s="112" t="s">
        <v>598</v>
      </c>
      <c r="C23" s="112" t="s">
        <v>598</v>
      </c>
    </row>
    <row r="24" spans="1:3" s="89" customFormat="1" ht="31" customHeight="1" x14ac:dyDescent="0.25">
      <c r="A24" s="117" t="s">
        <v>615</v>
      </c>
      <c r="B24" s="112" t="s">
        <v>598</v>
      </c>
      <c r="C24" s="112" t="s">
        <v>598</v>
      </c>
    </row>
    <row r="25" spans="1:3" s="89" customFormat="1" ht="31" customHeight="1" x14ac:dyDescent="0.25">
      <c r="A25" s="117" t="s">
        <v>616</v>
      </c>
      <c r="B25" s="112" t="s">
        <v>598</v>
      </c>
      <c r="C25" s="112" t="s">
        <v>598</v>
      </c>
    </row>
    <row r="26" spans="1:3" s="89" customFormat="1" ht="31" customHeight="1" x14ac:dyDescent="0.25">
      <c r="A26" s="117" t="s">
        <v>617</v>
      </c>
      <c r="B26" s="112" t="s">
        <v>598</v>
      </c>
      <c r="C26" s="112" t="s">
        <v>598</v>
      </c>
    </row>
    <row r="27" spans="1:3" s="89" customFormat="1" ht="31" customHeight="1" x14ac:dyDescent="0.25">
      <c r="A27" s="117" t="s">
        <v>618</v>
      </c>
      <c r="B27" s="112" t="s">
        <v>598</v>
      </c>
      <c r="C27" s="112" t="s">
        <v>598</v>
      </c>
    </row>
    <row r="28" spans="1:3" s="89" customFormat="1" ht="31" customHeight="1" x14ac:dyDescent="0.25">
      <c r="A28" s="117" t="s">
        <v>619</v>
      </c>
      <c r="B28" s="112" t="s">
        <v>598</v>
      </c>
      <c r="C28" s="112" t="s">
        <v>598</v>
      </c>
    </row>
    <row r="29" spans="1:3" s="89" customFormat="1" ht="31" customHeight="1" x14ac:dyDescent="0.25">
      <c r="A29" s="117" t="s">
        <v>620</v>
      </c>
      <c r="B29" s="112" t="s">
        <v>598</v>
      </c>
      <c r="C29" s="112" t="s">
        <v>598</v>
      </c>
    </row>
    <row r="30" spans="1:3" s="89" customFormat="1" ht="31" customHeight="1" x14ac:dyDescent="0.25">
      <c r="A30" s="117" t="s">
        <v>621</v>
      </c>
      <c r="B30" s="112" t="s">
        <v>598</v>
      </c>
      <c r="C30" s="112" t="s">
        <v>598</v>
      </c>
    </row>
    <row r="31" spans="1:3" s="89" customFormat="1" ht="31" customHeight="1" x14ac:dyDescent="0.25">
      <c r="A31" s="117" t="s">
        <v>622</v>
      </c>
      <c r="B31" s="112" t="s">
        <v>598</v>
      </c>
      <c r="C31" s="112" t="s">
        <v>598</v>
      </c>
    </row>
    <row r="32" spans="1:3" s="89" customFormat="1" ht="31" customHeight="1" x14ac:dyDescent="0.25">
      <c r="A32" s="117"/>
      <c r="B32" s="117"/>
      <c r="C32" s="117"/>
    </row>
    <row r="33" spans="1:33" s="34" customFormat="1" ht="31" customHeight="1" x14ac:dyDescent="0.25">
      <c r="A33" s="31" t="s">
        <v>623</v>
      </c>
      <c r="B33" s="31"/>
      <c r="C33" s="33"/>
      <c r="AG33" s="33"/>
    </row>
    <row r="34" spans="1:33" s="89" customFormat="1" ht="31" customHeight="1" x14ac:dyDescent="0.25">
      <c r="A34" s="117" t="s">
        <v>624</v>
      </c>
      <c r="B34" s="112" t="s">
        <v>598</v>
      </c>
      <c r="C34" s="112" t="s">
        <v>598</v>
      </c>
    </row>
    <row r="35" spans="1:33" s="89" customFormat="1" ht="31" customHeight="1" x14ac:dyDescent="0.25">
      <c r="A35" s="117" t="s">
        <v>625</v>
      </c>
      <c r="B35" s="112" t="s">
        <v>598</v>
      </c>
      <c r="C35" s="112" t="s">
        <v>598</v>
      </c>
    </row>
    <row r="36" spans="1:33" s="89" customFormat="1" ht="31" customHeight="1" x14ac:dyDescent="0.25">
      <c r="A36" s="117" t="s">
        <v>626</v>
      </c>
      <c r="B36" s="112" t="s">
        <v>598</v>
      </c>
      <c r="C36" s="112" t="s">
        <v>598</v>
      </c>
    </row>
    <row r="37" spans="1:33" s="89" customFormat="1" ht="31" customHeight="1" x14ac:dyDescent="0.25">
      <c r="A37" s="117" t="s">
        <v>627</v>
      </c>
      <c r="B37" s="112" t="s">
        <v>598</v>
      </c>
      <c r="C37" s="112" t="s">
        <v>598</v>
      </c>
    </row>
    <row r="38" spans="1:33" s="89" customFormat="1" ht="31" customHeight="1" x14ac:dyDescent="0.25">
      <c r="A38" s="117" t="s">
        <v>628</v>
      </c>
      <c r="B38" s="112" t="s">
        <v>598</v>
      </c>
      <c r="C38" s="112" t="s">
        <v>598</v>
      </c>
    </row>
    <row r="39" spans="1:33" s="89" customFormat="1" ht="31" customHeight="1" x14ac:dyDescent="0.25">
      <c r="A39" s="117" t="s">
        <v>629</v>
      </c>
      <c r="B39" s="112" t="s">
        <v>598</v>
      </c>
      <c r="C39" s="112" t="s">
        <v>598</v>
      </c>
    </row>
    <row r="40" spans="1:33" s="89" customFormat="1" ht="31" customHeight="1" x14ac:dyDescent="0.25">
      <c r="A40" s="117" t="s">
        <v>724</v>
      </c>
      <c r="B40" s="112" t="s">
        <v>598</v>
      </c>
      <c r="C40" s="112" t="s">
        <v>598</v>
      </c>
    </row>
    <row r="41" spans="1:33" s="89" customFormat="1" ht="31" customHeight="1" x14ac:dyDescent="0.25">
      <c r="A41" s="117" t="s">
        <v>725</v>
      </c>
      <c r="B41" s="112" t="s">
        <v>598</v>
      </c>
      <c r="C41" s="112" t="s">
        <v>598</v>
      </c>
    </row>
    <row r="42" spans="1:33" s="89" customFormat="1" ht="31" customHeight="1" x14ac:dyDescent="0.25">
      <c r="A42" s="117" t="s">
        <v>726</v>
      </c>
      <c r="B42" s="112" t="s">
        <v>598</v>
      </c>
      <c r="C42" s="112" t="s">
        <v>598</v>
      </c>
    </row>
    <row r="43" spans="1:33" s="89" customFormat="1" ht="31" customHeight="1" x14ac:dyDescent="0.25">
      <c r="A43" s="117" t="s">
        <v>727</v>
      </c>
      <c r="B43" s="112" t="s">
        <v>598</v>
      </c>
      <c r="C43" s="112" t="s">
        <v>598</v>
      </c>
    </row>
    <row r="44" spans="1:33" s="89" customFormat="1" ht="31" customHeight="1" x14ac:dyDescent="0.25">
      <c r="A44" s="117" t="s">
        <v>728</v>
      </c>
      <c r="B44" s="112" t="s">
        <v>598</v>
      </c>
      <c r="C44" s="112" t="s">
        <v>598</v>
      </c>
    </row>
    <row r="45" spans="1:33" s="89" customFormat="1" ht="31" customHeight="1" x14ac:dyDescent="0.25">
      <c r="A45" s="117" t="s">
        <v>728</v>
      </c>
      <c r="B45" s="112" t="s">
        <v>598</v>
      </c>
      <c r="C45" s="112" t="s">
        <v>598</v>
      </c>
    </row>
    <row r="46" spans="1:33" s="89" customFormat="1" ht="31" customHeight="1" x14ac:dyDescent="0.25">
      <c r="A46" s="117" t="s">
        <v>630</v>
      </c>
      <c r="B46" s="112" t="s">
        <v>598</v>
      </c>
      <c r="C46" s="112" t="s">
        <v>598</v>
      </c>
    </row>
    <row r="47" spans="1:33" s="89" customFormat="1" ht="31" customHeight="1" x14ac:dyDescent="0.25">
      <c r="A47" s="117" t="s">
        <v>631</v>
      </c>
      <c r="B47" s="112" t="s">
        <v>598</v>
      </c>
      <c r="C47" s="112" t="s">
        <v>598</v>
      </c>
    </row>
    <row r="48" spans="1:33" s="89" customFormat="1" ht="31" customHeight="1" x14ac:dyDescent="0.25">
      <c r="A48" s="117" t="s">
        <v>632</v>
      </c>
      <c r="B48" s="112" t="s">
        <v>598</v>
      </c>
      <c r="C48" s="112" t="s">
        <v>598</v>
      </c>
    </row>
    <row r="49" spans="1:3" s="89" customFormat="1" ht="31" customHeight="1" x14ac:dyDescent="0.25">
      <c r="A49" s="117" t="s">
        <v>633</v>
      </c>
      <c r="B49" s="112" t="s">
        <v>598</v>
      </c>
      <c r="C49" s="112" t="s">
        <v>598</v>
      </c>
    </row>
    <row r="50" spans="1:3" s="89" customFormat="1" ht="31" customHeight="1" x14ac:dyDescent="0.25">
      <c r="A50" s="117" t="s">
        <v>634</v>
      </c>
      <c r="B50" s="112" t="s">
        <v>598</v>
      </c>
      <c r="C50" s="112" t="s">
        <v>598</v>
      </c>
    </row>
    <row r="51" spans="1:3" s="89" customFormat="1" ht="31" customHeight="1" x14ac:dyDescent="0.25">
      <c r="A51" s="117" t="s">
        <v>635</v>
      </c>
      <c r="B51" s="112" t="s">
        <v>598</v>
      </c>
      <c r="C51" s="112" t="s">
        <v>598</v>
      </c>
    </row>
    <row r="52" spans="1:3" s="89" customFormat="1" ht="31" customHeight="1" x14ac:dyDescent="0.25">
      <c r="A52" s="117" t="s">
        <v>636</v>
      </c>
      <c r="B52" s="112" t="s">
        <v>598</v>
      </c>
      <c r="C52" s="112" t="s">
        <v>598</v>
      </c>
    </row>
    <row r="53" spans="1:3" s="89" customFormat="1" ht="31" customHeight="1" x14ac:dyDescent="0.25">
      <c r="A53" s="117" t="s">
        <v>637</v>
      </c>
      <c r="B53" s="112" t="s">
        <v>598</v>
      </c>
      <c r="C53" s="112" t="s">
        <v>598</v>
      </c>
    </row>
    <row r="54" spans="1:3" s="89" customFormat="1" ht="31" customHeight="1" x14ac:dyDescent="0.25">
      <c r="A54" s="117" t="s">
        <v>638</v>
      </c>
      <c r="B54" s="112" t="s">
        <v>598</v>
      </c>
      <c r="C54" s="112" t="s">
        <v>598</v>
      </c>
    </row>
    <row r="55" spans="1:3" s="89" customFormat="1" ht="31" customHeight="1" x14ac:dyDescent="0.25">
      <c r="A55" s="117" t="s">
        <v>639</v>
      </c>
      <c r="B55" s="112" t="s">
        <v>598</v>
      </c>
      <c r="C55" s="112" t="s">
        <v>598</v>
      </c>
    </row>
    <row r="56" spans="1:3" s="89" customFormat="1" ht="31" customHeight="1" x14ac:dyDescent="0.25">
      <c r="A56" s="117" t="s">
        <v>640</v>
      </c>
      <c r="B56" s="112" t="s">
        <v>598</v>
      </c>
      <c r="C56" s="112" t="s">
        <v>598</v>
      </c>
    </row>
    <row r="57" spans="1:3" s="89" customFormat="1" ht="31" customHeight="1" x14ac:dyDescent="0.25">
      <c r="A57" s="117" t="s">
        <v>641</v>
      </c>
      <c r="B57" s="112" t="s">
        <v>598</v>
      </c>
      <c r="C57" s="112" t="s">
        <v>598</v>
      </c>
    </row>
    <row r="58" spans="1:3" s="89" customFormat="1" ht="31" customHeight="1" x14ac:dyDescent="0.25">
      <c r="A58" s="117" t="s">
        <v>642</v>
      </c>
      <c r="B58" s="112" t="s">
        <v>598</v>
      </c>
      <c r="C58" s="112" t="s">
        <v>598</v>
      </c>
    </row>
    <row r="59" spans="1:3" s="89" customFormat="1" ht="31" customHeight="1" x14ac:dyDescent="0.25">
      <c r="A59" s="117" t="s">
        <v>643</v>
      </c>
      <c r="B59" s="112" t="s">
        <v>598</v>
      </c>
      <c r="C59" s="112" t="s">
        <v>598</v>
      </c>
    </row>
    <row r="60" spans="1:3" s="89" customFormat="1" ht="31" customHeight="1" x14ac:dyDescent="0.25">
      <c r="A60" s="117" t="s">
        <v>644</v>
      </c>
      <c r="B60" s="112" t="s">
        <v>598</v>
      </c>
      <c r="C60" s="112" t="s">
        <v>598</v>
      </c>
    </row>
    <row r="61" spans="1:3" s="89" customFormat="1" ht="31" customHeight="1" x14ac:dyDescent="0.25">
      <c r="A61" s="117" t="s">
        <v>645</v>
      </c>
      <c r="B61" s="112" t="s">
        <v>598</v>
      </c>
      <c r="C61" s="112" t="s">
        <v>598</v>
      </c>
    </row>
    <row r="62" spans="1:3" s="89" customFormat="1" ht="31" customHeight="1" x14ac:dyDescent="0.25">
      <c r="A62" s="117" t="s">
        <v>646</v>
      </c>
      <c r="B62" s="112" t="s">
        <v>598</v>
      </c>
      <c r="C62" s="112" t="s">
        <v>598</v>
      </c>
    </row>
    <row r="63" spans="1:3" s="89" customFormat="1" ht="31" customHeight="1" x14ac:dyDescent="0.25">
      <c r="A63" s="117" t="s">
        <v>647</v>
      </c>
      <c r="B63" s="112" t="s">
        <v>598</v>
      </c>
      <c r="C63" s="112" t="s">
        <v>598</v>
      </c>
    </row>
    <row r="64" spans="1:3" s="89" customFormat="1" ht="31" customHeight="1" x14ac:dyDescent="0.25">
      <c r="A64" s="117" t="s">
        <v>648</v>
      </c>
      <c r="B64" s="112" t="s">
        <v>598</v>
      </c>
      <c r="C64" s="112" t="s">
        <v>598</v>
      </c>
    </row>
    <row r="65" spans="1:33" s="89" customFormat="1" ht="31" customHeight="1" x14ac:dyDescent="0.25">
      <c r="A65" s="117" t="s">
        <v>649</v>
      </c>
      <c r="B65" s="112" t="s">
        <v>598</v>
      </c>
      <c r="C65" s="112" t="s">
        <v>598</v>
      </c>
    </row>
    <row r="66" spans="1:33" s="89" customFormat="1" ht="31" customHeight="1" x14ac:dyDescent="0.25">
      <c r="A66" s="117" t="s">
        <v>650</v>
      </c>
      <c r="B66" s="112" t="s">
        <v>598</v>
      </c>
      <c r="C66" s="112" t="s">
        <v>598</v>
      </c>
    </row>
    <row r="67" spans="1:33" s="89" customFormat="1" ht="31" customHeight="1" x14ac:dyDescent="0.25">
      <c r="A67" s="117" t="s">
        <v>651</v>
      </c>
      <c r="B67" s="112" t="s">
        <v>598</v>
      </c>
      <c r="C67" s="112" t="s">
        <v>598</v>
      </c>
    </row>
    <row r="68" spans="1:33" s="89" customFormat="1" ht="31" customHeight="1" x14ac:dyDescent="0.25">
      <c r="A68" s="117"/>
      <c r="B68" s="112"/>
      <c r="C68" s="112"/>
    </row>
    <row r="69" spans="1:33" s="34" customFormat="1" ht="31" customHeight="1" x14ac:dyDescent="0.25">
      <c r="A69" s="31" t="s">
        <v>652</v>
      </c>
      <c r="B69" s="31"/>
      <c r="C69" s="33"/>
      <c r="AG69" s="33"/>
    </row>
    <row r="70" spans="1:33" s="89" customFormat="1" ht="31" customHeight="1" x14ac:dyDescent="0.25">
      <c r="A70" s="117" t="s">
        <v>624</v>
      </c>
      <c r="B70" s="112" t="s">
        <v>598</v>
      </c>
      <c r="C70" s="112" t="s">
        <v>598</v>
      </c>
    </row>
    <row r="71" spans="1:33" s="89" customFormat="1" ht="31" customHeight="1" x14ac:dyDescent="0.25">
      <c r="A71" s="117" t="s">
        <v>625</v>
      </c>
      <c r="B71" s="112" t="s">
        <v>598</v>
      </c>
      <c r="C71" s="112" t="s">
        <v>598</v>
      </c>
    </row>
    <row r="72" spans="1:33" s="89" customFormat="1" ht="31" customHeight="1" x14ac:dyDescent="0.25">
      <c r="A72" s="117" t="s">
        <v>626</v>
      </c>
      <c r="B72" s="112" t="s">
        <v>598</v>
      </c>
      <c r="C72" s="112" t="s">
        <v>598</v>
      </c>
    </row>
    <row r="73" spans="1:33" s="89" customFormat="1" ht="31" customHeight="1" x14ac:dyDescent="0.25">
      <c r="A73" s="117" t="s">
        <v>627</v>
      </c>
      <c r="B73" s="112" t="s">
        <v>598</v>
      </c>
      <c r="C73" s="112" t="s">
        <v>598</v>
      </c>
    </row>
    <row r="74" spans="1:33" s="89" customFormat="1" ht="31" customHeight="1" x14ac:dyDescent="0.25">
      <c r="A74" s="117" t="s">
        <v>628</v>
      </c>
      <c r="B74" s="112" t="s">
        <v>598</v>
      </c>
      <c r="C74" s="112" t="s">
        <v>598</v>
      </c>
    </row>
    <row r="75" spans="1:33" s="89" customFormat="1" ht="31" customHeight="1" x14ac:dyDescent="0.25">
      <c r="A75" s="117" t="s">
        <v>629</v>
      </c>
      <c r="B75" s="112" t="s">
        <v>598</v>
      </c>
      <c r="C75" s="112" t="s">
        <v>598</v>
      </c>
    </row>
    <row r="76" spans="1:33" s="89" customFormat="1" ht="31" customHeight="1" x14ac:dyDescent="0.25">
      <c r="A76" s="117" t="s">
        <v>724</v>
      </c>
      <c r="B76" s="112" t="s">
        <v>598</v>
      </c>
      <c r="C76" s="112" t="s">
        <v>598</v>
      </c>
    </row>
    <row r="77" spans="1:33" s="89" customFormat="1" ht="31" customHeight="1" x14ac:dyDescent="0.25">
      <c r="A77" s="117" t="s">
        <v>725</v>
      </c>
      <c r="B77" s="112" t="s">
        <v>598</v>
      </c>
      <c r="C77" s="112" t="s">
        <v>598</v>
      </c>
    </row>
    <row r="78" spans="1:33" s="89" customFormat="1" ht="31" customHeight="1" x14ac:dyDescent="0.25">
      <c r="A78" s="117" t="s">
        <v>726</v>
      </c>
      <c r="B78" s="112" t="s">
        <v>598</v>
      </c>
      <c r="C78" s="112" t="s">
        <v>598</v>
      </c>
    </row>
    <row r="79" spans="1:33" s="89" customFormat="1" ht="31" customHeight="1" x14ac:dyDescent="0.25">
      <c r="A79" s="117" t="s">
        <v>727</v>
      </c>
      <c r="B79" s="112" t="s">
        <v>598</v>
      </c>
      <c r="C79" s="112" t="s">
        <v>598</v>
      </c>
    </row>
    <row r="80" spans="1:33" s="89" customFormat="1" ht="31" customHeight="1" x14ac:dyDescent="0.25">
      <c r="A80" s="117" t="s">
        <v>728</v>
      </c>
      <c r="B80" s="112" t="s">
        <v>598</v>
      </c>
      <c r="C80" s="112" t="s">
        <v>598</v>
      </c>
    </row>
    <row r="81" spans="1:3" s="89" customFormat="1" ht="31" customHeight="1" x14ac:dyDescent="0.25">
      <c r="A81" s="117" t="s">
        <v>728</v>
      </c>
      <c r="B81" s="112" t="s">
        <v>598</v>
      </c>
      <c r="C81" s="112" t="s">
        <v>598</v>
      </c>
    </row>
    <row r="82" spans="1:3" s="89" customFormat="1" ht="31" customHeight="1" x14ac:dyDescent="0.25">
      <c r="A82" s="117" t="s">
        <v>630</v>
      </c>
      <c r="B82" s="112" t="s">
        <v>598</v>
      </c>
      <c r="C82" s="112" t="s">
        <v>598</v>
      </c>
    </row>
    <row r="83" spans="1:3" s="89" customFormat="1" ht="31" customHeight="1" x14ac:dyDescent="0.25">
      <c r="A83" s="117" t="s">
        <v>631</v>
      </c>
      <c r="B83" s="112" t="s">
        <v>598</v>
      </c>
      <c r="C83" s="112" t="s">
        <v>598</v>
      </c>
    </row>
    <row r="84" spans="1:3" s="89" customFormat="1" ht="31" customHeight="1" x14ac:dyDescent="0.25">
      <c r="A84" s="117" t="s">
        <v>632</v>
      </c>
      <c r="B84" s="112" t="s">
        <v>598</v>
      </c>
      <c r="C84" s="112" t="s">
        <v>598</v>
      </c>
    </row>
    <row r="85" spans="1:3" s="89" customFormat="1" ht="31" customHeight="1" x14ac:dyDescent="0.25">
      <c r="A85" s="117" t="s">
        <v>633</v>
      </c>
      <c r="B85" s="112" t="s">
        <v>598</v>
      </c>
      <c r="C85" s="112" t="s">
        <v>598</v>
      </c>
    </row>
    <row r="86" spans="1:3" s="89" customFormat="1" ht="31" customHeight="1" x14ac:dyDescent="0.25">
      <c r="A86" s="117" t="s">
        <v>634</v>
      </c>
      <c r="B86" s="112" t="s">
        <v>598</v>
      </c>
      <c r="C86" s="112" t="s">
        <v>598</v>
      </c>
    </row>
    <row r="87" spans="1:3" s="89" customFormat="1" ht="31" customHeight="1" x14ac:dyDescent="0.25">
      <c r="A87" s="117" t="s">
        <v>635</v>
      </c>
      <c r="B87" s="112" t="s">
        <v>598</v>
      </c>
      <c r="C87" s="112" t="s">
        <v>598</v>
      </c>
    </row>
    <row r="88" spans="1:3" s="89" customFormat="1" ht="31" customHeight="1" x14ac:dyDescent="0.25">
      <c r="A88" s="117" t="s">
        <v>636</v>
      </c>
      <c r="B88" s="112" t="s">
        <v>598</v>
      </c>
      <c r="C88" s="112" t="s">
        <v>598</v>
      </c>
    </row>
    <row r="89" spans="1:3" s="89" customFormat="1" ht="31" customHeight="1" x14ac:dyDescent="0.25">
      <c r="A89" s="117" t="s">
        <v>637</v>
      </c>
      <c r="B89" s="112" t="s">
        <v>598</v>
      </c>
      <c r="C89" s="112" t="s">
        <v>598</v>
      </c>
    </row>
    <row r="90" spans="1:3" s="89" customFormat="1" ht="31" customHeight="1" x14ac:dyDescent="0.25">
      <c r="A90" s="117" t="s">
        <v>638</v>
      </c>
      <c r="B90" s="112" t="s">
        <v>598</v>
      </c>
      <c r="C90" s="112" t="s">
        <v>598</v>
      </c>
    </row>
    <row r="91" spans="1:3" s="89" customFormat="1" ht="31" customHeight="1" x14ac:dyDescent="0.25">
      <c r="A91" s="117" t="s">
        <v>639</v>
      </c>
      <c r="B91" s="112" t="s">
        <v>598</v>
      </c>
      <c r="C91" s="112" t="s">
        <v>598</v>
      </c>
    </row>
    <row r="92" spans="1:3" s="89" customFormat="1" ht="31" customHeight="1" x14ac:dyDescent="0.25">
      <c r="A92" s="117" t="s">
        <v>640</v>
      </c>
      <c r="B92" s="112" t="s">
        <v>598</v>
      </c>
      <c r="C92" s="112" t="s">
        <v>598</v>
      </c>
    </row>
    <row r="93" spans="1:3" s="89" customFormat="1" ht="31" customHeight="1" x14ac:dyDescent="0.25">
      <c r="A93" s="117" t="s">
        <v>641</v>
      </c>
      <c r="B93" s="112" t="s">
        <v>598</v>
      </c>
      <c r="C93" s="112" t="s">
        <v>598</v>
      </c>
    </row>
    <row r="94" spans="1:3" s="89" customFormat="1" ht="31" customHeight="1" x14ac:dyDescent="0.25">
      <c r="A94" s="117" t="s">
        <v>642</v>
      </c>
      <c r="B94" s="112" t="s">
        <v>598</v>
      </c>
      <c r="C94" s="112" t="s">
        <v>598</v>
      </c>
    </row>
    <row r="95" spans="1:3" s="89" customFormat="1" ht="31" customHeight="1" x14ac:dyDescent="0.25">
      <c r="A95" s="117" t="s">
        <v>643</v>
      </c>
      <c r="B95" s="112" t="s">
        <v>598</v>
      </c>
      <c r="C95" s="112" t="s">
        <v>598</v>
      </c>
    </row>
    <row r="96" spans="1:3" s="89" customFormat="1" ht="31" customHeight="1" x14ac:dyDescent="0.25">
      <c r="A96" s="117" t="s">
        <v>644</v>
      </c>
      <c r="B96" s="112" t="s">
        <v>598</v>
      </c>
      <c r="C96" s="112" t="s">
        <v>598</v>
      </c>
    </row>
    <row r="97" spans="1:33" s="89" customFormat="1" ht="31" customHeight="1" x14ac:dyDescent="0.25">
      <c r="A97" s="117" t="s">
        <v>645</v>
      </c>
      <c r="B97" s="112" t="s">
        <v>598</v>
      </c>
      <c r="C97" s="112" t="s">
        <v>598</v>
      </c>
    </row>
    <row r="98" spans="1:33" s="89" customFormat="1" ht="31" customHeight="1" x14ac:dyDescent="0.25">
      <c r="A98" s="117" t="s">
        <v>646</v>
      </c>
      <c r="B98" s="112" t="s">
        <v>598</v>
      </c>
      <c r="C98" s="112" t="s">
        <v>598</v>
      </c>
    </row>
    <row r="99" spans="1:33" s="89" customFormat="1" ht="31" customHeight="1" x14ac:dyDescent="0.25">
      <c r="A99" s="117" t="s">
        <v>647</v>
      </c>
      <c r="B99" s="112" t="s">
        <v>598</v>
      </c>
      <c r="C99" s="112" t="s">
        <v>598</v>
      </c>
    </row>
    <row r="100" spans="1:33" s="89" customFormat="1" ht="31" customHeight="1" x14ac:dyDescent="0.25">
      <c r="A100" s="117" t="s">
        <v>648</v>
      </c>
      <c r="B100" s="112" t="s">
        <v>598</v>
      </c>
      <c r="C100" s="112" t="s">
        <v>598</v>
      </c>
    </row>
    <row r="101" spans="1:33" s="89" customFormat="1" ht="31" customHeight="1" x14ac:dyDescent="0.25">
      <c r="A101" s="117" t="s">
        <v>649</v>
      </c>
      <c r="B101" s="112" t="s">
        <v>598</v>
      </c>
      <c r="C101" s="112" t="s">
        <v>598</v>
      </c>
    </row>
    <row r="102" spans="1:33" s="89" customFormat="1" ht="31" customHeight="1" x14ac:dyDescent="0.25">
      <c r="A102" s="117" t="s">
        <v>650</v>
      </c>
      <c r="B102" s="112" t="s">
        <v>598</v>
      </c>
      <c r="C102" s="112" t="s">
        <v>598</v>
      </c>
    </row>
    <row r="103" spans="1:33" s="89" customFormat="1" ht="31" customHeight="1" x14ac:dyDescent="0.25">
      <c r="A103" s="117" t="s">
        <v>651</v>
      </c>
      <c r="B103" s="112" t="s">
        <v>598</v>
      </c>
      <c r="C103" s="112" t="s">
        <v>598</v>
      </c>
    </row>
    <row r="104" spans="1:33" s="89" customFormat="1" ht="31" customHeight="1" x14ac:dyDescent="0.25">
      <c r="A104" s="117"/>
      <c r="B104" s="117"/>
      <c r="C104" s="117"/>
    </row>
    <row r="105" spans="1:33" s="34" customFormat="1" ht="31" customHeight="1" x14ac:dyDescent="0.25">
      <c r="A105" s="31" t="s">
        <v>653</v>
      </c>
      <c r="B105" s="31" t="s">
        <v>654</v>
      </c>
      <c r="C105" s="31" t="s">
        <v>111</v>
      </c>
      <c r="AG105" s="33"/>
    </row>
    <row r="106" spans="1:33" s="89" customFormat="1" ht="31" customHeight="1" x14ac:dyDescent="0.25">
      <c r="A106" s="117" t="s">
        <v>655</v>
      </c>
      <c r="B106" s="117"/>
      <c r="C106" s="117"/>
    </row>
    <row r="107" spans="1:33" s="89" customFormat="1" ht="31" customHeight="1" x14ac:dyDescent="0.25">
      <c r="A107" s="117" t="s">
        <v>656</v>
      </c>
      <c r="B107" s="117"/>
      <c r="C107" s="117"/>
    </row>
    <row r="108" spans="1:33" s="89" customFormat="1" ht="31" customHeight="1" x14ac:dyDescent="0.25">
      <c r="A108" s="117"/>
      <c r="B108" s="117"/>
      <c r="C108" s="117"/>
    </row>
    <row r="109" spans="1:33" s="34" customFormat="1" ht="31" customHeight="1" x14ac:dyDescent="0.25">
      <c r="A109" s="31" t="s">
        <v>657</v>
      </c>
      <c r="B109" s="35" t="s">
        <v>658</v>
      </c>
      <c r="C109" s="31" t="s">
        <v>111</v>
      </c>
      <c r="AG109" s="33"/>
    </row>
    <row r="110" spans="1:33" s="89" customFormat="1" ht="31" customHeight="1" x14ac:dyDescent="0.25">
      <c r="A110" s="117" t="s">
        <v>659</v>
      </c>
      <c r="B110" s="117"/>
      <c r="C110" s="117"/>
    </row>
    <row r="111" spans="1:33" s="89" customFormat="1" ht="31" customHeight="1" x14ac:dyDescent="0.25">
      <c r="A111" s="117" t="s">
        <v>660</v>
      </c>
      <c r="B111" s="117"/>
      <c r="C111" s="117"/>
    </row>
    <row r="112" spans="1:33" s="89" customFormat="1" ht="31" customHeight="1" x14ac:dyDescent="0.25">
      <c r="A112" s="117" t="s">
        <v>661</v>
      </c>
      <c r="B112" s="117"/>
      <c r="C112" s="117"/>
    </row>
    <row r="113" spans="1:33" s="89" customFormat="1" ht="31" customHeight="1" x14ac:dyDescent="0.25">
      <c r="A113" s="117" t="s">
        <v>662</v>
      </c>
      <c r="B113" s="117"/>
      <c r="C113" s="117"/>
    </row>
    <row r="114" spans="1:33" s="89" customFormat="1" ht="31" customHeight="1" x14ac:dyDescent="0.25">
      <c r="A114" s="117" t="s">
        <v>663</v>
      </c>
      <c r="B114" s="117"/>
      <c r="C114" s="117"/>
    </row>
    <row r="115" spans="1:33" s="89" customFormat="1" ht="31" customHeight="1" x14ac:dyDescent="0.25">
      <c r="A115" s="117" t="s">
        <v>664</v>
      </c>
      <c r="B115" s="117"/>
      <c r="C115" s="117"/>
    </row>
    <row r="116" spans="1:33" s="89" customFormat="1" ht="31" customHeight="1" x14ac:dyDescent="0.25">
      <c r="A116" s="117"/>
      <c r="B116" s="117"/>
      <c r="C116" s="117"/>
    </row>
    <row r="117" spans="1:33" s="34" customFormat="1" ht="31" customHeight="1" x14ac:dyDescent="0.25">
      <c r="A117" s="31" t="s">
        <v>665</v>
      </c>
      <c r="B117" s="31"/>
      <c r="C117" s="31" t="s">
        <v>111</v>
      </c>
      <c r="AG117" s="33"/>
    </row>
    <row r="118" spans="1:33" s="89" customFormat="1" ht="31" customHeight="1" x14ac:dyDescent="0.25">
      <c r="A118" s="124" t="s">
        <v>666</v>
      </c>
      <c r="B118" s="112" t="s">
        <v>598</v>
      </c>
      <c r="C118" s="112"/>
    </row>
    <row r="119" spans="1:33" s="89" customFormat="1" ht="31" customHeight="1" x14ac:dyDescent="0.25">
      <c r="A119" s="124" t="s">
        <v>667</v>
      </c>
      <c r="B119" s="112" t="s">
        <v>598</v>
      </c>
      <c r="C119" s="112"/>
    </row>
    <row r="120" spans="1:33" s="89" customFormat="1" ht="31" customHeight="1" x14ac:dyDescent="0.25">
      <c r="A120" s="124" t="s">
        <v>668</v>
      </c>
      <c r="B120" s="112" t="s">
        <v>598</v>
      </c>
      <c r="C120" s="112"/>
    </row>
    <row r="121" spans="1:33" s="89" customFormat="1" ht="31" customHeight="1" x14ac:dyDescent="0.25">
      <c r="A121" s="124" t="s">
        <v>669</v>
      </c>
      <c r="B121" s="112" t="s">
        <v>598</v>
      </c>
      <c r="C121" s="112"/>
    </row>
    <row r="122" spans="1:33" s="89" customFormat="1" ht="31" customHeight="1" x14ac:dyDescent="0.25">
      <c r="A122" s="124" t="s">
        <v>670</v>
      </c>
      <c r="B122" s="112" t="s">
        <v>598</v>
      </c>
      <c r="C122" s="112"/>
    </row>
    <row r="123" spans="1:33" s="89" customFormat="1" ht="31" customHeight="1" x14ac:dyDescent="0.25">
      <c r="A123" s="124" t="s">
        <v>671</v>
      </c>
      <c r="B123" s="112" t="s">
        <v>598</v>
      </c>
      <c r="C123" s="112"/>
    </row>
    <row r="124" spans="1:33" s="89" customFormat="1" ht="31" customHeight="1" x14ac:dyDescent="0.25">
      <c r="A124" s="124" t="s">
        <v>672</v>
      </c>
      <c r="B124" s="112" t="s">
        <v>598</v>
      </c>
      <c r="C124" s="112"/>
    </row>
    <row r="125" spans="1:33" s="89" customFormat="1" ht="31" customHeight="1" x14ac:dyDescent="0.25">
      <c r="A125" s="124" t="s">
        <v>673</v>
      </c>
      <c r="B125" s="112" t="s">
        <v>598</v>
      </c>
      <c r="C125" s="112"/>
    </row>
    <row r="126" spans="1:33" s="89" customFormat="1" ht="31" customHeight="1" x14ac:dyDescent="0.25">
      <c r="A126" s="124" t="s">
        <v>674</v>
      </c>
      <c r="B126" s="112" t="s">
        <v>598</v>
      </c>
      <c r="C126" s="112"/>
    </row>
    <row r="127" spans="1:33" s="89" customFormat="1" ht="31" customHeight="1" x14ac:dyDescent="0.25">
      <c r="A127" s="124" t="s">
        <v>675</v>
      </c>
      <c r="B127" s="112" t="s">
        <v>598</v>
      </c>
      <c r="C127" s="112"/>
    </row>
    <row r="128" spans="1:33" s="89" customFormat="1" ht="31" customHeight="1" x14ac:dyDescent="0.25">
      <c r="A128" s="124" t="s">
        <v>676</v>
      </c>
      <c r="B128" s="112" t="s">
        <v>598</v>
      </c>
      <c r="C128" s="112"/>
    </row>
    <row r="129" spans="1:33" s="89" customFormat="1" ht="31" customHeight="1" x14ac:dyDescent="0.25">
      <c r="A129" s="118"/>
    </row>
    <row r="130" spans="1:33" s="34" customFormat="1" ht="31" customHeight="1" x14ac:dyDescent="0.25">
      <c r="A130" s="31" t="s">
        <v>677</v>
      </c>
      <c r="B130" s="31" t="s">
        <v>654</v>
      </c>
      <c r="C130" s="31" t="s">
        <v>111</v>
      </c>
      <c r="AG130" s="33"/>
    </row>
    <row r="131" spans="1:33" s="89" customFormat="1" ht="31" customHeight="1" x14ac:dyDescent="0.25">
      <c r="A131" s="117" t="s">
        <v>678</v>
      </c>
      <c r="B131" s="112" t="s">
        <v>598</v>
      </c>
      <c r="C131" s="112" t="s">
        <v>598</v>
      </c>
    </row>
    <row r="132" spans="1:33" s="89" customFormat="1" ht="31" customHeight="1" x14ac:dyDescent="0.25">
      <c r="A132" s="117" t="s">
        <v>655</v>
      </c>
      <c r="B132" s="117"/>
      <c r="C132" s="117"/>
    </row>
    <row r="133" spans="1:33" s="89" customFormat="1" ht="31" customHeight="1" x14ac:dyDescent="0.25">
      <c r="A133" s="117" t="s">
        <v>679</v>
      </c>
      <c r="B133" s="117"/>
      <c r="C133" s="117"/>
    </row>
    <row r="134" spans="1:33" s="89" customFormat="1" ht="31" customHeight="1" x14ac:dyDescent="0.25">
      <c r="A134" s="117" t="s">
        <v>680</v>
      </c>
      <c r="B134" s="112" t="s">
        <v>598</v>
      </c>
      <c r="C134" s="112" t="s">
        <v>598</v>
      </c>
    </row>
    <row r="135" spans="1:33" s="89" customFormat="1" ht="31" customHeight="1" x14ac:dyDescent="0.25">
      <c r="A135" s="117" t="s">
        <v>655</v>
      </c>
      <c r="B135" s="117"/>
      <c r="C135" s="117"/>
    </row>
    <row r="136" spans="1:33" s="89" customFormat="1" ht="31" customHeight="1" x14ac:dyDescent="0.25">
      <c r="A136" s="117" t="s">
        <v>679</v>
      </c>
      <c r="B136" s="117"/>
      <c r="C136" s="117"/>
    </row>
    <row r="137" spans="1:33" hidden="1" x14ac:dyDescent="0.25">
      <c r="A137" s="121"/>
      <c r="B137" s="121"/>
      <c r="C137" s="121"/>
      <c r="D137" s="126"/>
      <c r="E137" s="126"/>
      <c r="F137" s="126"/>
      <c r="G137" s="126"/>
      <c r="H137" s="126"/>
      <c r="I137" s="126"/>
      <c r="J137" s="126"/>
      <c r="K137" s="126"/>
      <c r="L137" s="126"/>
      <c r="M137" s="126"/>
      <c r="N137" s="126"/>
      <c r="O137" s="126"/>
      <c r="P137" s="126"/>
      <c r="Q137" s="126"/>
      <c r="R137" s="126"/>
    </row>
    <row r="138" spans="1:33" hidden="1" x14ac:dyDescent="0.25">
      <c r="A138" s="127"/>
    </row>
  </sheetData>
  <mergeCells count="1">
    <mergeCell ref="A1:C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96D8-6B09-424C-84A1-6942FF973D96}">
  <dimension ref="A1:AF30"/>
  <sheetViews>
    <sheetView showGridLines="0" zoomScale="80" zoomScaleNormal="80" workbookViewId="0">
      <pane xSplit="2" topLeftCell="C1" activePane="topRight" state="frozen"/>
      <selection activeCell="A10" sqref="A10"/>
      <selection pane="topRight" sqref="A1:B1"/>
    </sheetView>
  </sheetViews>
  <sheetFormatPr defaultColWidth="0" defaultRowHeight="15.5" zeroHeight="1" x14ac:dyDescent="0.25"/>
  <cols>
    <col min="1" max="1" width="63.7265625" style="122" customWidth="1"/>
    <col min="2" max="2" width="12.7265625" style="121" customWidth="1"/>
    <col min="3" max="32" width="22.7265625" style="122" customWidth="1"/>
    <col min="33" max="16384" width="9.1796875" style="122" hidden="1"/>
  </cols>
  <sheetData>
    <row r="1" spans="1:32" s="123" customFormat="1" ht="63" customHeight="1" x14ac:dyDescent="0.35">
      <c r="A1" s="273" t="s">
        <v>934</v>
      </c>
      <c r="B1" s="273"/>
    </row>
    <row r="2" spans="1:32" s="18" customFormat="1" ht="31" customHeight="1" thickBot="1" x14ac:dyDescent="0.45">
      <c r="A2" s="88" t="s">
        <v>681</v>
      </c>
      <c r="B2" s="43"/>
    </row>
    <row r="3" spans="1:32" s="89" customFormat="1" ht="31" customHeight="1" thickTop="1" x14ac:dyDescent="0.25">
      <c r="A3" s="263" t="s">
        <v>2</v>
      </c>
      <c r="B3" s="264"/>
      <c r="C3" s="89">
        <v>1</v>
      </c>
      <c r="D3" s="89">
        <v>2</v>
      </c>
      <c r="E3" s="89">
        <v>3</v>
      </c>
      <c r="F3" s="89">
        <v>4</v>
      </c>
      <c r="G3" s="89">
        <v>5</v>
      </c>
      <c r="H3" s="89">
        <v>6</v>
      </c>
      <c r="I3" s="89">
        <v>7</v>
      </c>
      <c r="J3" s="89">
        <v>8</v>
      </c>
      <c r="K3" s="89">
        <v>9</v>
      </c>
      <c r="L3" s="89">
        <v>10</v>
      </c>
      <c r="M3" s="89">
        <v>11</v>
      </c>
      <c r="N3" s="89">
        <v>12</v>
      </c>
      <c r="O3" s="89">
        <v>13</v>
      </c>
      <c r="P3" s="89">
        <v>14</v>
      </c>
      <c r="Q3" s="89">
        <v>15</v>
      </c>
      <c r="R3" s="89">
        <v>16</v>
      </c>
      <c r="S3" s="89">
        <v>17</v>
      </c>
      <c r="T3" s="89">
        <v>18</v>
      </c>
      <c r="U3" s="89">
        <v>19</v>
      </c>
      <c r="V3" s="89">
        <v>20</v>
      </c>
      <c r="W3" s="89">
        <v>21</v>
      </c>
      <c r="X3" s="89">
        <v>22</v>
      </c>
      <c r="Y3" s="89">
        <v>23</v>
      </c>
      <c r="Z3" s="89">
        <v>24</v>
      </c>
      <c r="AA3" s="89">
        <v>25</v>
      </c>
      <c r="AB3" s="89">
        <v>26</v>
      </c>
      <c r="AC3" s="89">
        <v>27</v>
      </c>
      <c r="AD3" s="89">
        <v>28</v>
      </c>
      <c r="AE3" s="89">
        <v>29</v>
      </c>
      <c r="AF3" s="89">
        <v>30</v>
      </c>
    </row>
    <row r="4" spans="1:32" s="89" customFormat="1" ht="31" customHeight="1" x14ac:dyDescent="0.25">
      <c r="A4" s="260" t="s">
        <v>8</v>
      </c>
      <c r="B4" s="262"/>
    </row>
    <row r="5" spans="1:32" s="89" customFormat="1" ht="31" customHeight="1" x14ac:dyDescent="0.25">
      <c r="A5" s="260" t="s">
        <v>84</v>
      </c>
      <c r="B5" s="262"/>
    </row>
    <row r="6" spans="1:32" s="89" customFormat="1" ht="31" customHeight="1" x14ac:dyDescent="0.25">
      <c r="A6" s="260" t="s">
        <v>600</v>
      </c>
      <c r="B6" s="262"/>
    </row>
    <row r="7" spans="1:32" s="89" customFormat="1" ht="31" customHeight="1" x14ac:dyDescent="0.25">
      <c r="A7" s="260" t="s">
        <v>14</v>
      </c>
      <c r="B7" s="262"/>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s="34" customFormat="1" ht="31" customHeight="1" x14ac:dyDescent="0.25">
      <c r="A8" s="31" t="s">
        <v>682</v>
      </c>
      <c r="B8" s="31" t="s">
        <v>111</v>
      </c>
    </row>
    <row r="9" spans="1:32" s="89" customFormat="1" ht="31" customHeight="1" x14ac:dyDescent="0.25">
      <c r="A9" s="124" t="s">
        <v>683</v>
      </c>
      <c r="B9" s="117" t="s">
        <v>684</v>
      </c>
    </row>
    <row r="10" spans="1:32" s="89" customFormat="1" ht="31" customHeight="1" x14ac:dyDescent="0.25">
      <c r="A10" s="124" t="s">
        <v>685</v>
      </c>
      <c r="B10" s="117" t="s">
        <v>684</v>
      </c>
    </row>
    <row r="11" spans="1:32" s="89" customFormat="1" ht="31" customHeight="1" x14ac:dyDescent="0.25">
      <c r="A11" s="124" t="s">
        <v>686</v>
      </c>
      <c r="B11" s="117" t="s">
        <v>684</v>
      </c>
    </row>
    <row r="12" spans="1:32" s="89" customFormat="1" ht="31" customHeight="1" x14ac:dyDescent="0.25">
      <c r="A12" s="124" t="s">
        <v>687</v>
      </c>
      <c r="B12" s="117" t="s">
        <v>684</v>
      </c>
    </row>
    <row r="13" spans="1:32" s="89" customFormat="1" ht="31" customHeight="1" x14ac:dyDescent="0.25">
      <c r="A13" s="124" t="s">
        <v>688</v>
      </c>
      <c r="B13" s="117" t="s">
        <v>684</v>
      </c>
    </row>
    <row r="14" spans="1:32" s="89" customFormat="1" ht="31" customHeight="1" x14ac:dyDescent="0.25">
      <c r="A14" s="124" t="s">
        <v>689</v>
      </c>
      <c r="B14" s="117" t="s">
        <v>690</v>
      </c>
    </row>
    <row r="15" spans="1:32" s="89" customFormat="1" ht="31" customHeight="1" x14ac:dyDescent="0.25">
      <c r="A15" s="124" t="s">
        <v>691</v>
      </c>
      <c r="B15" s="117" t="s">
        <v>690</v>
      </c>
    </row>
    <row r="16" spans="1:32" s="89" customFormat="1" ht="31" customHeight="1" x14ac:dyDescent="0.25">
      <c r="A16" s="124" t="s">
        <v>692</v>
      </c>
      <c r="B16" s="117" t="s">
        <v>690</v>
      </c>
    </row>
    <row r="17" spans="1:2" s="89" customFormat="1" ht="31" customHeight="1" x14ac:dyDescent="0.25">
      <c r="A17" s="124" t="s">
        <v>693</v>
      </c>
      <c r="B17" s="117" t="s">
        <v>694</v>
      </c>
    </row>
    <row r="18" spans="1:2" s="89" customFormat="1" ht="31" customHeight="1" x14ac:dyDescent="0.25">
      <c r="A18" s="117" t="s">
        <v>695</v>
      </c>
      <c r="B18" s="117" t="s">
        <v>694</v>
      </c>
    </row>
    <row r="19" spans="1:2" s="89" customFormat="1" ht="31" customHeight="1" x14ac:dyDescent="0.25">
      <c r="A19" s="124"/>
    </row>
    <row r="20" spans="1:2" s="34" customFormat="1" ht="31" customHeight="1" x14ac:dyDescent="0.25">
      <c r="A20" s="31" t="s">
        <v>696</v>
      </c>
      <c r="B20" s="31" t="s">
        <v>111</v>
      </c>
    </row>
    <row r="21" spans="1:2" s="89" customFormat="1" ht="31" customHeight="1" x14ac:dyDescent="0.25">
      <c r="A21" s="124" t="s">
        <v>683</v>
      </c>
      <c r="B21" s="117" t="s">
        <v>684</v>
      </c>
    </row>
    <row r="22" spans="1:2" s="89" customFormat="1" ht="31" customHeight="1" x14ac:dyDescent="0.25">
      <c r="A22" s="124" t="s">
        <v>685</v>
      </c>
      <c r="B22" s="117" t="s">
        <v>684</v>
      </c>
    </row>
    <row r="23" spans="1:2" s="89" customFormat="1" ht="31" customHeight="1" x14ac:dyDescent="0.25">
      <c r="A23" s="124" t="s">
        <v>686</v>
      </c>
      <c r="B23" s="117" t="s">
        <v>684</v>
      </c>
    </row>
    <row r="24" spans="1:2" s="89" customFormat="1" ht="31" customHeight="1" x14ac:dyDescent="0.25">
      <c r="A24" s="124" t="s">
        <v>687</v>
      </c>
      <c r="B24" s="117" t="s">
        <v>684</v>
      </c>
    </row>
    <row r="25" spans="1:2" s="89" customFormat="1" ht="31" customHeight="1" x14ac:dyDescent="0.25">
      <c r="A25" s="124" t="s">
        <v>688</v>
      </c>
      <c r="B25" s="117" t="s">
        <v>684</v>
      </c>
    </row>
    <row r="26" spans="1:2" s="89" customFormat="1" ht="31" customHeight="1" x14ac:dyDescent="0.25">
      <c r="A26" s="124" t="s">
        <v>689</v>
      </c>
      <c r="B26" s="117" t="s">
        <v>690</v>
      </c>
    </row>
    <row r="27" spans="1:2" s="89" customFormat="1" ht="31" customHeight="1" x14ac:dyDescent="0.25">
      <c r="A27" s="124" t="s">
        <v>691</v>
      </c>
      <c r="B27" s="117" t="s">
        <v>690</v>
      </c>
    </row>
    <row r="28" spans="1:2" s="89" customFormat="1" ht="31" customHeight="1" x14ac:dyDescent="0.25">
      <c r="A28" s="124" t="s">
        <v>692</v>
      </c>
      <c r="B28" s="117" t="s">
        <v>690</v>
      </c>
    </row>
    <row r="29" spans="1:2" s="89" customFormat="1" ht="31" customHeight="1" x14ac:dyDescent="0.25">
      <c r="A29" s="124" t="s">
        <v>693</v>
      </c>
      <c r="B29" s="117" t="s">
        <v>694</v>
      </c>
    </row>
    <row r="30" spans="1:2" s="89" customFormat="1" ht="31" customHeight="1" x14ac:dyDescent="0.25">
      <c r="A30" s="117" t="s">
        <v>695</v>
      </c>
      <c r="B30" s="117" t="s">
        <v>694</v>
      </c>
    </row>
  </sheetData>
  <mergeCells count="1">
    <mergeCell ref="A1:B1"/>
  </mergeCells>
  <phoneticPr fontId="1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29820-7CD8-40E6-86A8-EA27448F542D}">
  <sheetPr>
    <pageSetUpPr fitToPage="1"/>
  </sheetPr>
  <dimension ref="A1:M269"/>
  <sheetViews>
    <sheetView showGridLines="0" tabSelected="1" zoomScale="80" zoomScaleNormal="80" workbookViewId="0"/>
  </sheetViews>
  <sheetFormatPr defaultColWidth="0" defaultRowHeight="15.5" zeroHeight="1" x14ac:dyDescent="0.35"/>
  <cols>
    <col min="1" max="1" width="162.7265625" style="6" customWidth="1"/>
    <col min="2" max="13" width="0" style="10" hidden="1" customWidth="1"/>
    <col min="14" max="16384" width="8.7265625" style="10" hidden="1"/>
  </cols>
  <sheetData>
    <row r="1" spans="1:13" ht="63" customHeight="1" x14ac:dyDescent="0.35">
      <c r="A1" s="8" t="s">
        <v>935</v>
      </c>
      <c r="B1" s="9"/>
      <c r="C1" s="9"/>
      <c r="D1" s="9"/>
      <c r="E1" s="9"/>
      <c r="F1" s="9"/>
      <c r="G1" s="9"/>
      <c r="H1" s="9"/>
      <c r="I1" s="9"/>
      <c r="J1" s="9"/>
      <c r="K1" s="9"/>
      <c r="L1" s="9"/>
      <c r="M1" s="9"/>
    </row>
    <row r="2" spans="1:13" x14ac:dyDescent="0.35">
      <c r="A2" s="11" t="s">
        <v>927</v>
      </c>
    </row>
    <row r="3" spans="1:13" ht="46.5" x14ac:dyDescent="0.35">
      <c r="A3" s="12" t="s">
        <v>732</v>
      </c>
    </row>
    <row r="4" spans="1:13" x14ac:dyDescent="0.35">
      <c r="A4" s="12"/>
    </row>
    <row r="5" spans="1:13" ht="31" x14ac:dyDescent="0.35">
      <c r="A5" s="12" t="s">
        <v>729</v>
      </c>
    </row>
    <row r="6" spans="1:13" x14ac:dyDescent="0.35">
      <c r="A6" s="12"/>
    </row>
    <row r="7" spans="1:13" ht="110.15" customHeight="1" x14ac:dyDescent="0.35">
      <c r="A7" s="12" t="s">
        <v>743</v>
      </c>
    </row>
    <row r="8" spans="1:13" x14ac:dyDescent="0.35">
      <c r="A8" s="13"/>
    </row>
    <row r="9" spans="1:13" x14ac:dyDescent="0.35">
      <c r="A9" s="14" t="s">
        <v>733</v>
      </c>
    </row>
    <row r="10" spans="1:13" ht="93" x14ac:dyDescent="0.35">
      <c r="A10" s="6" t="s">
        <v>734</v>
      </c>
    </row>
    <row r="11" spans="1:13" x14ac:dyDescent="0.35">
      <c r="A11" s="12" t="s">
        <v>744</v>
      </c>
    </row>
    <row r="12" spans="1:13" x14ac:dyDescent="0.35">
      <c r="A12" s="12" t="s">
        <v>745</v>
      </c>
    </row>
    <row r="13" spans="1:13" x14ac:dyDescent="0.35">
      <c r="A13" s="12" t="s">
        <v>746</v>
      </c>
    </row>
    <row r="14" spans="1:13" x14ac:dyDescent="0.35">
      <c r="A14" s="12" t="s">
        <v>747</v>
      </c>
    </row>
    <row r="15" spans="1:13" x14ac:dyDescent="0.35">
      <c r="A15" s="12" t="s">
        <v>945</v>
      </c>
    </row>
    <row r="16" spans="1:13" x14ac:dyDescent="0.35">
      <c r="A16" s="13" t="s">
        <v>748</v>
      </c>
    </row>
    <row r="17" spans="1:1" x14ac:dyDescent="0.35">
      <c r="A17" s="13" t="s">
        <v>749</v>
      </c>
    </row>
    <row r="18" spans="1:1" x14ac:dyDescent="0.35">
      <c r="A18" s="13" t="s">
        <v>750</v>
      </c>
    </row>
    <row r="19" spans="1:1" x14ac:dyDescent="0.35">
      <c r="A19" s="13" t="s">
        <v>751</v>
      </c>
    </row>
    <row r="20" spans="1:1" x14ac:dyDescent="0.35">
      <c r="A20" s="13" t="s">
        <v>752</v>
      </c>
    </row>
    <row r="21" spans="1:1" x14ac:dyDescent="0.35">
      <c r="A21" s="13" t="s">
        <v>753</v>
      </c>
    </row>
    <row r="22" spans="1:1" x14ac:dyDescent="0.35">
      <c r="A22" s="13" t="s">
        <v>754</v>
      </c>
    </row>
    <row r="23" spans="1:1" x14ac:dyDescent="0.35">
      <c r="A23" s="13" t="s">
        <v>755</v>
      </c>
    </row>
    <row r="24" spans="1:1" x14ac:dyDescent="0.35">
      <c r="A24" s="13" t="s">
        <v>756</v>
      </c>
    </row>
    <row r="25" spans="1:1" ht="31" x14ac:dyDescent="0.35">
      <c r="A25" s="13" t="s">
        <v>757</v>
      </c>
    </row>
    <row r="26" spans="1:1" x14ac:dyDescent="0.35">
      <c r="A26" s="13" t="s">
        <v>758</v>
      </c>
    </row>
    <row r="27" spans="1:1" x14ac:dyDescent="0.35">
      <c r="A27" s="13" t="s">
        <v>759</v>
      </c>
    </row>
    <row r="28" spans="1:1" ht="31" x14ac:dyDescent="0.35">
      <c r="A28" s="13" t="s">
        <v>760</v>
      </c>
    </row>
    <row r="29" spans="1:1" x14ac:dyDescent="0.35">
      <c r="A29" s="9" t="s">
        <v>761</v>
      </c>
    </row>
    <row r="30" spans="1:1" x14ac:dyDescent="0.35">
      <c r="A30" s="9" t="s">
        <v>762</v>
      </c>
    </row>
    <row r="31" spans="1:1" x14ac:dyDescent="0.35">
      <c r="A31" s="9" t="s">
        <v>763</v>
      </c>
    </row>
    <row r="32" spans="1:1" x14ac:dyDescent="0.35">
      <c r="A32" s="9" t="s">
        <v>764</v>
      </c>
    </row>
    <row r="33" spans="1:1" x14ac:dyDescent="0.35">
      <c r="A33" s="9" t="s">
        <v>765</v>
      </c>
    </row>
    <row r="34" spans="1:1" x14ac:dyDescent="0.35">
      <c r="A34" s="9" t="s">
        <v>766</v>
      </c>
    </row>
    <row r="35" spans="1:1" x14ac:dyDescent="0.35">
      <c r="A35" s="9" t="s">
        <v>767</v>
      </c>
    </row>
    <row r="36" spans="1:1" x14ac:dyDescent="0.35">
      <c r="A36" s="9" t="s">
        <v>768</v>
      </c>
    </row>
    <row r="37" spans="1:1" x14ac:dyDescent="0.35">
      <c r="A37" s="9" t="s">
        <v>769</v>
      </c>
    </row>
    <row r="38" spans="1:1" x14ac:dyDescent="0.35">
      <c r="A38" s="9" t="s">
        <v>770</v>
      </c>
    </row>
    <row r="39" spans="1:1" x14ac:dyDescent="0.35">
      <c r="A39" s="9" t="s">
        <v>771</v>
      </c>
    </row>
    <row r="40" spans="1:1" x14ac:dyDescent="0.35">
      <c r="A40" s="9" t="s">
        <v>772</v>
      </c>
    </row>
    <row r="41" spans="1:1" x14ac:dyDescent="0.35">
      <c r="A41" s="9" t="s">
        <v>773</v>
      </c>
    </row>
    <row r="42" spans="1:1" x14ac:dyDescent="0.35">
      <c r="A42" s="9" t="s">
        <v>774</v>
      </c>
    </row>
    <row r="43" spans="1:1" x14ac:dyDescent="0.35">
      <c r="A43" s="9" t="s">
        <v>775</v>
      </c>
    </row>
    <row r="44" spans="1:1" ht="31" x14ac:dyDescent="0.35">
      <c r="A44" s="8" t="s">
        <v>776</v>
      </c>
    </row>
    <row r="45" spans="1:1" ht="33" customHeight="1" x14ac:dyDescent="0.35">
      <c r="A45" s="158" t="s">
        <v>777</v>
      </c>
    </row>
    <row r="46" spans="1:1" ht="31" x14ac:dyDescent="0.35">
      <c r="A46" s="158" t="s">
        <v>778</v>
      </c>
    </row>
    <row r="47" spans="1:1" x14ac:dyDescent="0.35">
      <c r="A47" s="9" t="s">
        <v>779</v>
      </c>
    </row>
    <row r="48" spans="1:1" x14ac:dyDescent="0.35">
      <c r="A48" s="9" t="s">
        <v>780</v>
      </c>
    </row>
    <row r="49" spans="1:1" x14ac:dyDescent="0.35">
      <c r="A49" s="9" t="s">
        <v>781</v>
      </c>
    </row>
    <row r="50" spans="1:1" x14ac:dyDescent="0.35">
      <c r="A50" s="9" t="s">
        <v>782</v>
      </c>
    </row>
    <row r="51" spans="1:1" x14ac:dyDescent="0.35">
      <c r="A51" s="9" t="s">
        <v>783</v>
      </c>
    </row>
    <row r="52" spans="1:1" x14ac:dyDescent="0.35">
      <c r="A52" s="9" t="s">
        <v>784</v>
      </c>
    </row>
    <row r="53" spans="1:1" x14ac:dyDescent="0.35">
      <c r="A53" s="9" t="s">
        <v>785</v>
      </c>
    </row>
    <row r="54" spans="1:1" x14ac:dyDescent="0.35">
      <c r="A54" s="9" t="s">
        <v>786</v>
      </c>
    </row>
    <row r="55" spans="1:1" x14ac:dyDescent="0.35">
      <c r="A55" s="9" t="s">
        <v>787</v>
      </c>
    </row>
    <row r="56" spans="1:1" x14ac:dyDescent="0.35">
      <c r="A56" s="9"/>
    </row>
    <row r="57" spans="1:1" x14ac:dyDescent="0.35">
      <c r="A57" s="14" t="s">
        <v>735</v>
      </c>
    </row>
    <row r="58" spans="1:1" ht="124" x14ac:dyDescent="0.35">
      <c r="A58" s="6" t="s">
        <v>736</v>
      </c>
    </row>
    <row r="59" spans="1:1" x14ac:dyDescent="0.35">
      <c r="A59" s="12" t="s">
        <v>939</v>
      </c>
    </row>
    <row r="60" spans="1:1" x14ac:dyDescent="0.35">
      <c r="A60" s="13" t="s">
        <v>788</v>
      </c>
    </row>
    <row r="61" spans="1:1" x14ac:dyDescent="0.35">
      <c r="A61" s="13" t="s">
        <v>789</v>
      </c>
    </row>
    <row r="62" spans="1:1" x14ac:dyDescent="0.35">
      <c r="A62" s="15" t="s">
        <v>790</v>
      </c>
    </row>
    <row r="63" spans="1:1" x14ac:dyDescent="0.35">
      <c r="A63" s="15"/>
    </row>
    <row r="64" spans="1:1" x14ac:dyDescent="0.35">
      <c r="A64" s="12" t="s">
        <v>791</v>
      </c>
    </row>
    <row r="65" spans="1:1" x14ac:dyDescent="0.35">
      <c r="A65" s="16" t="s">
        <v>792</v>
      </c>
    </row>
    <row r="66" spans="1:1" x14ac:dyDescent="0.35">
      <c r="A66" s="16" t="s">
        <v>793</v>
      </c>
    </row>
    <row r="67" spans="1:1" x14ac:dyDescent="0.35">
      <c r="A67" s="16" t="s">
        <v>794</v>
      </c>
    </row>
    <row r="68" spans="1:1" x14ac:dyDescent="0.35">
      <c r="A68" s="16" t="s">
        <v>795</v>
      </c>
    </row>
    <row r="69" spans="1:1" x14ac:dyDescent="0.35">
      <c r="A69" s="16" t="s">
        <v>796</v>
      </c>
    </row>
    <row r="70" spans="1:1" x14ac:dyDescent="0.35">
      <c r="A70" s="16"/>
    </row>
    <row r="71" spans="1:1" x14ac:dyDescent="0.35">
      <c r="A71" s="11" t="s">
        <v>737</v>
      </c>
    </row>
    <row r="72" spans="1:1" ht="46.5" x14ac:dyDescent="0.35">
      <c r="A72" s="12" t="s">
        <v>938</v>
      </c>
    </row>
    <row r="73" spans="1:1" x14ac:dyDescent="0.35">
      <c r="A73" s="12" t="s">
        <v>939</v>
      </c>
    </row>
    <row r="74" spans="1:1" x14ac:dyDescent="0.35">
      <c r="A74" s="13" t="s">
        <v>788</v>
      </c>
    </row>
    <row r="75" spans="1:1" x14ac:dyDescent="0.35">
      <c r="A75" s="13" t="s">
        <v>789</v>
      </c>
    </row>
    <row r="76" spans="1:1" x14ac:dyDescent="0.35">
      <c r="A76" s="15" t="s">
        <v>790</v>
      </c>
    </row>
    <row r="77" spans="1:1" x14ac:dyDescent="0.35">
      <c r="A77" s="13"/>
    </row>
    <row r="78" spans="1:1" x14ac:dyDescent="0.35">
      <c r="A78" s="13" t="s">
        <v>797</v>
      </c>
    </row>
    <row r="79" spans="1:1" x14ac:dyDescent="0.35">
      <c r="A79" s="16" t="s">
        <v>792</v>
      </c>
    </row>
    <row r="80" spans="1:1" x14ac:dyDescent="0.35">
      <c r="A80" s="13" t="s">
        <v>798</v>
      </c>
    </row>
    <row r="81" spans="1:1" x14ac:dyDescent="0.35">
      <c r="A81" s="13" t="s">
        <v>799</v>
      </c>
    </row>
    <row r="82" spans="1:1" x14ac:dyDescent="0.35">
      <c r="A82" s="13" t="s">
        <v>800</v>
      </c>
    </row>
    <row r="83" spans="1:1" x14ac:dyDescent="0.35">
      <c r="A83" s="6" t="s">
        <v>801</v>
      </c>
    </row>
    <row r="84" spans="1:1" x14ac:dyDescent="0.35">
      <c r="A84" s="13" t="s">
        <v>802</v>
      </c>
    </row>
    <row r="85" spans="1:1" x14ac:dyDescent="0.35">
      <c r="A85" s="12"/>
    </row>
    <row r="86" spans="1:1" x14ac:dyDescent="0.35">
      <c r="A86" s="11" t="s">
        <v>738</v>
      </c>
    </row>
    <row r="87" spans="1:1" ht="62" x14ac:dyDescent="0.35">
      <c r="A87" s="12" t="s">
        <v>940</v>
      </c>
    </row>
    <row r="88" spans="1:1" x14ac:dyDescent="0.35">
      <c r="A88" s="13" t="s">
        <v>941</v>
      </c>
    </row>
    <row r="89" spans="1:1" x14ac:dyDescent="0.35">
      <c r="A89" s="13" t="s">
        <v>788</v>
      </c>
    </row>
    <row r="90" spans="1:1" x14ac:dyDescent="0.35">
      <c r="A90" s="13" t="s">
        <v>789</v>
      </c>
    </row>
    <row r="91" spans="1:1" x14ac:dyDescent="0.35">
      <c r="A91" s="15" t="s">
        <v>790</v>
      </c>
    </row>
    <row r="92" spans="1:1" x14ac:dyDescent="0.35">
      <c r="A92" s="15"/>
    </row>
    <row r="93" spans="1:1" ht="33" customHeight="1" x14ac:dyDescent="0.35">
      <c r="A93" s="159" t="s">
        <v>697</v>
      </c>
    </row>
    <row r="94" spans="1:1" x14ac:dyDescent="0.35">
      <c r="A94" s="5" t="s">
        <v>698</v>
      </c>
    </row>
    <row r="95" spans="1:1" ht="31" x14ac:dyDescent="0.35">
      <c r="A95" s="5" t="s">
        <v>699</v>
      </c>
    </row>
    <row r="96" spans="1:1" x14ac:dyDescent="0.35">
      <c r="A96" s="5" t="s">
        <v>700</v>
      </c>
    </row>
    <row r="97" spans="1:1" x14ac:dyDescent="0.35">
      <c r="A97" s="5" t="s">
        <v>701</v>
      </c>
    </row>
    <row r="98" spans="1:1" ht="31" x14ac:dyDescent="0.35">
      <c r="A98" s="5" t="s">
        <v>702</v>
      </c>
    </row>
    <row r="99" spans="1:1" ht="31" x14ac:dyDescent="0.35">
      <c r="A99" s="5" t="s">
        <v>703</v>
      </c>
    </row>
    <row r="100" spans="1:1" ht="31" x14ac:dyDescent="0.35">
      <c r="A100" s="5" t="s">
        <v>704</v>
      </c>
    </row>
    <row r="101" spans="1:1" ht="31" x14ac:dyDescent="0.35">
      <c r="A101" s="5" t="s">
        <v>705</v>
      </c>
    </row>
    <row r="102" spans="1:1" x14ac:dyDescent="0.35">
      <c r="A102" s="6" t="s">
        <v>803</v>
      </c>
    </row>
    <row r="103" spans="1:1" x14ac:dyDescent="0.35">
      <c r="A103" s="5" t="s">
        <v>706</v>
      </c>
    </row>
    <row r="104" spans="1:1" ht="31" x14ac:dyDescent="0.35">
      <c r="A104" s="6" t="s">
        <v>804</v>
      </c>
    </row>
    <row r="105" spans="1:1" x14ac:dyDescent="0.35">
      <c r="A105" s="6" t="s">
        <v>805</v>
      </c>
    </row>
    <row r="106" spans="1:1" x14ac:dyDescent="0.35">
      <c r="A106" s="6" t="s">
        <v>806</v>
      </c>
    </row>
    <row r="107" spans="1:1" x14ac:dyDescent="0.35">
      <c r="A107" s="5" t="s">
        <v>707</v>
      </c>
    </row>
    <row r="108" spans="1:1" x14ac:dyDescent="0.35">
      <c r="A108" s="6" t="s">
        <v>807</v>
      </c>
    </row>
    <row r="109" spans="1:1" x14ac:dyDescent="0.35">
      <c r="A109" s="5" t="s">
        <v>708</v>
      </c>
    </row>
    <row r="110" spans="1:1" x14ac:dyDescent="0.35">
      <c r="A110" s="5" t="s">
        <v>709</v>
      </c>
    </row>
    <row r="111" spans="1:1" ht="31" x14ac:dyDescent="0.35">
      <c r="A111" s="6" t="s">
        <v>808</v>
      </c>
    </row>
    <row r="112" spans="1:1" ht="31" x14ac:dyDescent="0.35">
      <c r="A112" s="6" t="s">
        <v>809</v>
      </c>
    </row>
    <row r="113" spans="1:1" ht="31" x14ac:dyDescent="0.35">
      <c r="A113" s="5" t="s">
        <v>710</v>
      </c>
    </row>
    <row r="114" spans="1:1" ht="31" x14ac:dyDescent="0.35">
      <c r="A114" s="6" t="s">
        <v>810</v>
      </c>
    </row>
    <row r="115" spans="1:1" x14ac:dyDescent="0.35"/>
    <row r="116" spans="1:1" x14ac:dyDescent="0.35">
      <c r="A116" s="11" t="s">
        <v>739</v>
      </c>
    </row>
    <row r="117" spans="1:1" ht="46.5" x14ac:dyDescent="0.35">
      <c r="A117" s="12" t="s">
        <v>942</v>
      </c>
    </row>
    <row r="118" spans="1:1" x14ac:dyDescent="0.35">
      <c r="A118" s="13" t="s">
        <v>941</v>
      </c>
    </row>
    <row r="119" spans="1:1" x14ac:dyDescent="0.35">
      <c r="A119" s="13" t="s">
        <v>788</v>
      </c>
    </row>
    <row r="120" spans="1:1" x14ac:dyDescent="0.35">
      <c r="A120" s="13" t="s">
        <v>789</v>
      </c>
    </row>
    <row r="121" spans="1:1" x14ac:dyDescent="0.35">
      <c r="A121" s="15" t="s">
        <v>790</v>
      </c>
    </row>
    <row r="122" spans="1:1" x14ac:dyDescent="0.35"/>
    <row r="123" spans="1:1" x14ac:dyDescent="0.35">
      <c r="A123" s="12" t="s">
        <v>811</v>
      </c>
    </row>
    <row r="124" spans="1:1" ht="14.5" customHeight="1" x14ac:dyDescent="0.35">
      <c r="A124" s="12" t="s">
        <v>812</v>
      </c>
    </row>
    <row r="125" spans="1:1" x14ac:dyDescent="0.35">
      <c r="A125" s="12" t="s">
        <v>813</v>
      </c>
    </row>
    <row r="126" spans="1:1" x14ac:dyDescent="0.35">
      <c r="A126" s="12" t="s">
        <v>814</v>
      </c>
    </row>
    <row r="127" spans="1:1" x14ac:dyDescent="0.35">
      <c r="A127" s="12" t="s">
        <v>815</v>
      </c>
    </row>
    <row r="128" spans="1:1" x14ac:dyDescent="0.35">
      <c r="A128" s="12" t="s">
        <v>816</v>
      </c>
    </row>
    <row r="129" spans="1:1" x14ac:dyDescent="0.35">
      <c r="A129" s="12" t="s">
        <v>817</v>
      </c>
    </row>
    <row r="130" spans="1:1" x14ac:dyDescent="0.35">
      <c r="A130" s="12" t="s">
        <v>818</v>
      </c>
    </row>
    <row r="131" spans="1:1" x14ac:dyDescent="0.35">
      <c r="A131" s="12" t="s">
        <v>819</v>
      </c>
    </row>
    <row r="132" spans="1:1" x14ac:dyDescent="0.35">
      <c r="A132" s="12" t="s">
        <v>820</v>
      </c>
    </row>
    <row r="133" spans="1:1" x14ac:dyDescent="0.35">
      <c r="A133" s="12" t="s">
        <v>821</v>
      </c>
    </row>
    <row r="134" spans="1:1" x14ac:dyDescent="0.35">
      <c r="A134" s="12" t="s">
        <v>822</v>
      </c>
    </row>
    <row r="135" spans="1:1" x14ac:dyDescent="0.35">
      <c r="A135" s="12" t="s">
        <v>823</v>
      </c>
    </row>
    <row r="136" spans="1:1" x14ac:dyDescent="0.35">
      <c r="A136" s="12" t="s">
        <v>824</v>
      </c>
    </row>
    <row r="137" spans="1:1" x14ac:dyDescent="0.35">
      <c r="A137" s="12" t="s">
        <v>825</v>
      </c>
    </row>
    <row r="138" spans="1:1" x14ac:dyDescent="0.35">
      <c r="A138" s="12" t="s">
        <v>826</v>
      </c>
    </row>
    <row r="139" spans="1:1" x14ac:dyDescent="0.35">
      <c r="A139" s="12" t="s">
        <v>827</v>
      </c>
    </row>
    <row r="140" spans="1:1" x14ac:dyDescent="0.35">
      <c r="A140" s="12" t="s">
        <v>828</v>
      </c>
    </row>
    <row r="141" spans="1:1" x14ac:dyDescent="0.35">
      <c r="A141" s="12" t="s">
        <v>829</v>
      </c>
    </row>
    <row r="142" spans="1:1" x14ac:dyDescent="0.35">
      <c r="A142" s="12" t="s">
        <v>830</v>
      </c>
    </row>
    <row r="143" spans="1:1" x14ac:dyDescent="0.35">
      <c r="A143" s="12" t="s">
        <v>831</v>
      </c>
    </row>
    <row r="144" spans="1:1" x14ac:dyDescent="0.35">
      <c r="A144" s="12" t="s">
        <v>832</v>
      </c>
    </row>
    <row r="145" spans="1:1" x14ac:dyDescent="0.35">
      <c r="A145" s="12" t="s">
        <v>833</v>
      </c>
    </row>
    <row r="146" spans="1:1" x14ac:dyDescent="0.35">
      <c r="A146" s="12" t="s">
        <v>834</v>
      </c>
    </row>
    <row r="147" spans="1:1" x14ac:dyDescent="0.35">
      <c r="A147" s="12" t="s">
        <v>835</v>
      </c>
    </row>
    <row r="148" spans="1:1" x14ac:dyDescent="0.35">
      <c r="A148" s="12" t="s">
        <v>836</v>
      </c>
    </row>
    <row r="149" spans="1:1" x14ac:dyDescent="0.35">
      <c r="A149" s="12" t="s">
        <v>837</v>
      </c>
    </row>
    <row r="150" spans="1:1" x14ac:dyDescent="0.35">
      <c r="A150" s="12" t="s">
        <v>838</v>
      </c>
    </row>
    <row r="151" spans="1:1" x14ac:dyDescent="0.35">
      <c r="A151" s="12" t="s">
        <v>839</v>
      </c>
    </row>
    <row r="152" spans="1:1" x14ac:dyDescent="0.35">
      <c r="A152" s="12" t="s">
        <v>840</v>
      </c>
    </row>
    <row r="153" spans="1:1" x14ac:dyDescent="0.35">
      <c r="A153" s="12" t="s">
        <v>841</v>
      </c>
    </row>
    <row r="154" spans="1:1" x14ac:dyDescent="0.35">
      <c r="A154" s="12" t="s">
        <v>842</v>
      </c>
    </row>
    <row r="155" spans="1:1" x14ac:dyDescent="0.35">
      <c r="A155" s="12" t="s">
        <v>843</v>
      </c>
    </row>
    <row r="156" spans="1:1" ht="31" x14ac:dyDescent="0.35">
      <c r="A156" s="12" t="s">
        <v>844</v>
      </c>
    </row>
    <row r="157" spans="1:1" x14ac:dyDescent="0.35">
      <c r="A157" s="12" t="s">
        <v>845</v>
      </c>
    </row>
    <row r="158" spans="1:1" ht="31" x14ac:dyDescent="0.35">
      <c r="A158" s="12" t="s">
        <v>846</v>
      </c>
    </row>
    <row r="159" spans="1:1" ht="31" x14ac:dyDescent="0.35">
      <c r="A159" s="12" t="s">
        <v>847</v>
      </c>
    </row>
    <row r="160" spans="1:1" x14ac:dyDescent="0.35">
      <c r="A160" s="12" t="s">
        <v>848</v>
      </c>
    </row>
    <row r="161" spans="1:1" ht="31" x14ac:dyDescent="0.35">
      <c r="A161" s="12" t="s">
        <v>849</v>
      </c>
    </row>
    <row r="162" spans="1:1" ht="15.65" customHeight="1" x14ac:dyDescent="0.35">
      <c r="A162" s="12" t="s">
        <v>850</v>
      </c>
    </row>
    <row r="163" spans="1:1" ht="31" x14ac:dyDescent="0.35">
      <c r="A163" s="12" t="s">
        <v>851</v>
      </c>
    </row>
    <row r="164" spans="1:1" ht="31" x14ac:dyDescent="0.35">
      <c r="A164" s="12" t="s">
        <v>852</v>
      </c>
    </row>
    <row r="165" spans="1:1" x14ac:dyDescent="0.35">
      <c r="A165" s="12" t="s">
        <v>853</v>
      </c>
    </row>
    <row r="166" spans="1:1" ht="31" x14ac:dyDescent="0.35">
      <c r="A166" s="12" t="s">
        <v>854</v>
      </c>
    </row>
    <row r="167" spans="1:1" ht="31" x14ac:dyDescent="0.35">
      <c r="A167" s="12" t="s">
        <v>855</v>
      </c>
    </row>
    <row r="168" spans="1:1" x14ac:dyDescent="0.35">
      <c r="A168" s="12" t="s">
        <v>856</v>
      </c>
    </row>
    <row r="169" spans="1:1" ht="31" x14ac:dyDescent="0.35">
      <c r="A169" s="12" t="s">
        <v>857</v>
      </c>
    </row>
    <row r="170" spans="1:1" ht="31" x14ac:dyDescent="0.35">
      <c r="A170" s="12" t="s">
        <v>858</v>
      </c>
    </row>
    <row r="171" spans="1:1" ht="31" x14ac:dyDescent="0.35">
      <c r="A171" s="12" t="s">
        <v>859</v>
      </c>
    </row>
    <row r="172" spans="1:1" ht="31" x14ac:dyDescent="0.35">
      <c r="A172" s="12" t="s">
        <v>860</v>
      </c>
    </row>
    <row r="173" spans="1:1" x14ac:dyDescent="0.35">
      <c r="A173" s="12" t="s">
        <v>861</v>
      </c>
    </row>
    <row r="174" spans="1:1" x14ac:dyDescent="0.35">
      <c r="A174" s="12" t="s">
        <v>862</v>
      </c>
    </row>
    <row r="175" spans="1:1" ht="31" x14ac:dyDescent="0.35">
      <c r="A175" s="12" t="s">
        <v>863</v>
      </c>
    </row>
    <row r="176" spans="1:1" x14ac:dyDescent="0.35">
      <c r="A176" s="12" t="s">
        <v>864</v>
      </c>
    </row>
    <row r="177" spans="1:1" ht="31" x14ac:dyDescent="0.35">
      <c r="A177" s="12" t="s">
        <v>865</v>
      </c>
    </row>
    <row r="178" spans="1:1" x14ac:dyDescent="0.35">
      <c r="A178" s="12" t="s">
        <v>866</v>
      </c>
    </row>
    <row r="179" spans="1:1" ht="31" x14ac:dyDescent="0.35">
      <c r="A179" s="12" t="s">
        <v>867</v>
      </c>
    </row>
    <row r="180" spans="1:1" x14ac:dyDescent="0.35">
      <c r="A180" s="12" t="s">
        <v>868</v>
      </c>
    </row>
    <row r="181" spans="1:1" ht="31" x14ac:dyDescent="0.35">
      <c r="A181" s="12" t="s">
        <v>869</v>
      </c>
    </row>
    <row r="182" spans="1:1" ht="31" x14ac:dyDescent="0.35">
      <c r="A182" s="12" t="s">
        <v>870</v>
      </c>
    </row>
    <row r="183" spans="1:1" x14ac:dyDescent="0.35">
      <c r="A183" s="12" t="s">
        <v>871</v>
      </c>
    </row>
    <row r="184" spans="1:1" ht="31" x14ac:dyDescent="0.35">
      <c r="A184" s="12" t="s">
        <v>872</v>
      </c>
    </row>
    <row r="185" spans="1:1" ht="31" x14ac:dyDescent="0.35">
      <c r="A185" s="12" t="s">
        <v>873</v>
      </c>
    </row>
    <row r="186" spans="1:1" x14ac:dyDescent="0.35">
      <c r="A186" s="12" t="s">
        <v>874</v>
      </c>
    </row>
    <row r="187" spans="1:1" x14ac:dyDescent="0.35">
      <c r="A187" s="12" t="s">
        <v>875</v>
      </c>
    </row>
    <row r="188" spans="1:1" x14ac:dyDescent="0.35">
      <c r="A188" s="12" t="s">
        <v>876</v>
      </c>
    </row>
    <row r="189" spans="1:1" ht="31" x14ac:dyDescent="0.35">
      <c r="A189" s="12" t="s">
        <v>877</v>
      </c>
    </row>
    <row r="190" spans="1:1" ht="31" x14ac:dyDescent="0.35">
      <c r="A190" s="12" t="s">
        <v>878</v>
      </c>
    </row>
    <row r="191" spans="1:1" ht="31" x14ac:dyDescent="0.35">
      <c r="A191" s="12" t="s">
        <v>879</v>
      </c>
    </row>
    <row r="192" spans="1:1" ht="31" x14ac:dyDescent="0.35">
      <c r="A192" s="12" t="s">
        <v>880</v>
      </c>
    </row>
    <row r="193" spans="1:1" ht="31" x14ac:dyDescent="0.35">
      <c r="A193" s="12" t="s">
        <v>881</v>
      </c>
    </row>
    <row r="194" spans="1:1" ht="31" x14ac:dyDescent="0.35">
      <c r="A194" s="12" t="s">
        <v>882</v>
      </c>
    </row>
    <row r="195" spans="1:1" ht="31" x14ac:dyDescent="0.35">
      <c r="A195" s="12" t="s">
        <v>883</v>
      </c>
    </row>
    <row r="196" spans="1:1" x14ac:dyDescent="0.35">
      <c r="A196" s="12" t="s">
        <v>884</v>
      </c>
    </row>
    <row r="197" spans="1:1" ht="31" x14ac:dyDescent="0.35">
      <c r="A197" s="12" t="s">
        <v>885</v>
      </c>
    </row>
    <row r="198" spans="1:1" ht="31" x14ac:dyDescent="0.35">
      <c r="A198" s="12" t="s">
        <v>886</v>
      </c>
    </row>
    <row r="199" spans="1:1" ht="31" x14ac:dyDescent="0.35">
      <c r="A199" s="12" t="s">
        <v>887</v>
      </c>
    </row>
    <row r="200" spans="1:1" ht="31" x14ac:dyDescent="0.35">
      <c r="A200" s="12" t="s">
        <v>888</v>
      </c>
    </row>
    <row r="201" spans="1:1" ht="31" x14ac:dyDescent="0.35">
      <c r="A201" s="12" t="s">
        <v>889</v>
      </c>
    </row>
    <row r="202" spans="1:1" ht="31" x14ac:dyDescent="0.35">
      <c r="A202" s="12" t="s">
        <v>890</v>
      </c>
    </row>
    <row r="203" spans="1:1" ht="31" x14ac:dyDescent="0.35">
      <c r="A203" s="12" t="s">
        <v>891</v>
      </c>
    </row>
    <row r="204" spans="1:1" ht="31" x14ac:dyDescent="0.35">
      <c r="A204" s="12" t="s">
        <v>892</v>
      </c>
    </row>
    <row r="205" spans="1:1" ht="31" x14ac:dyDescent="0.35">
      <c r="A205" s="12" t="s">
        <v>893</v>
      </c>
    </row>
    <row r="206" spans="1:1" ht="31" x14ac:dyDescent="0.35">
      <c r="A206" s="12" t="s">
        <v>894</v>
      </c>
    </row>
    <row r="207" spans="1:1" ht="31" x14ac:dyDescent="0.35">
      <c r="A207" s="12" t="s">
        <v>895</v>
      </c>
    </row>
    <row r="208" spans="1:1" ht="31" x14ac:dyDescent="0.35">
      <c r="A208" s="12" t="s">
        <v>896</v>
      </c>
    </row>
    <row r="209" spans="1:1" ht="31" x14ac:dyDescent="0.35">
      <c r="A209" s="12" t="s">
        <v>897</v>
      </c>
    </row>
    <row r="210" spans="1:1" ht="31" x14ac:dyDescent="0.35">
      <c r="A210" s="12" t="s">
        <v>898</v>
      </c>
    </row>
    <row r="211" spans="1:1" ht="31" x14ac:dyDescent="0.35">
      <c r="A211" s="12" t="s">
        <v>899</v>
      </c>
    </row>
    <row r="212" spans="1:1" x14ac:dyDescent="0.35">
      <c r="A212" s="12" t="s">
        <v>900</v>
      </c>
    </row>
    <row r="213" spans="1:1" x14ac:dyDescent="0.35">
      <c r="A213" s="12"/>
    </row>
    <row r="214" spans="1:1" x14ac:dyDescent="0.35">
      <c r="A214" s="11" t="s">
        <v>740</v>
      </c>
    </row>
    <row r="215" spans="1:1" ht="93" x14ac:dyDescent="0.35">
      <c r="A215" s="12" t="s">
        <v>943</v>
      </c>
    </row>
    <row r="216" spans="1:1" x14ac:dyDescent="0.35">
      <c r="A216" s="13" t="s">
        <v>941</v>
      </c>
    </row>
    <row r="217" spans="1:1" x14ac:dyDescent="0.35">
      <c r="A217" s="13" t="s">
        <v>788</v>
      </c>
    </row>
    <row r="218" spans="1:1" x14ac:dyDescent="0.35">
      <c r="A218" s="13" t="s">
        <v>789</v>
      </c>
    </row>
    <row r="219" spans="1:1" x14ac:dyDescent="0.35">
      <c r="A219" s="15" t="s">
        <v>901</v>
      </c>
    </row>
    <row r="220" spans="1:1" x14ac:dyDescent="0.35">
      <c r="A220" s="13" t="s">
        <v>902</v>
      </c>
    </row>
    <row r="221" spans="1:1" x14ac:dyDescent="0.35">
      <c r="A221" s="13" t="s">
        <v>903</v>
      </c>
    </row>
    <row r="222" spans="1:1" x14ac:dyDescent="0.35">
      <c r="A222" s="13"/>
    </row>
    <row r="223" spans="1:1" ht="31" x14ac:dyDescent="0.35">
      <c r="A223" s="6" t="s">
        <v>741</v>
      </c>
    </row>
    <row r="224" spans="1:1" x14ac:dyDescent="0.35">
      <c r="A224" s="13" t="s">
        <v>711</v>
      </c>
    </row>
    <row r="225" spans="1:1" ht="93" x14ac:dyDescent="0.35">
      <c r="A225" s="6" t="s">
        <v>712</v>
      </c>
    </row>
    <row r="226" spans="1:1" x14ac:dyDescent="0.35">
      <c r="A226" s="5" t="s">
        <v>713</v>
      </c>
    </row>
    <row r="227" spans="1:1" ht="77.5" x14ac:dyDescent="0.35">
      <c r="A227" s="6" t="s">
        <v>730</v>
      </c>
    </row>
    <row r="228" spans="1:1" x14ac:dyDescent="0.35">
      <c r="A228" s="5" t="s">
        <v>714</v>
      </c>
    </row>
    <row r="229" spans="1:1" ht="46.5" x14ac:dyDescent="0.35">
      <c r="A229" s="6" t="s">
        <v>715</v>
      </c>
    </row>
    <row r="230" spans="1:1" x14ac:dyDescent="0.35">
      <c r="A230" s="5" t="s">
        <v>716</v>
      </c>
    </row>
    <row r="231" spans="1:1" ht="62" x14ac:dyDescent="0.35">
      <c r="A231" s="6" t="s">
        <v>717</v>
      </c>
    </row>
    <row r="232" spans="1:1" x14ac:dyDescent="0.35">
      <c r="A232" s="5" t="s">
        <v>718</v>
      </c>
    </row>
    <row r="233" spans="1:1" ht="77.5" x14ac:dyDescent="0.35">
      <c r="A233" s="6" t="s">
        <v>904</v>
      </c>
    </row>
    <row r="234" spans="1:1" x14ac:dyDescent="0.35">
      <c r="A234" s="5" t="s">
        <v>719</v>
      </c>
    </row>
    <row r="235" spans="1:1" ht="62" x14ac:dyDescent="0.35">
      <c r="A235" s="6" t="s">
        <v>731</v>
      </c>
    </row>
    <row r="236" spans="1:1" x14ac:dyDescent="0.35">
      <c r="A236" s="5" t="s">
        <v>720</v>
      </c>
    </row>
    <row r="237" spans="1:1" ht="77.5" x14ac:dyDescent="0.35">
      <c r="A237" s="6" t="s">
        <v>721</v>
      </c>
    </row>
    <row r="238" spans="1:1" x14ac:dyDescent="0.35"/>
    <row r="239" spans="1:1" x14ac:dyDescent="0.35">
      <c r="A239" s="11" t="s">
        <v>742</v>
      </c>
    </row>
    <row r="240" spans="1:1" ht="46.5" x14ac:dyDescent="0.35">
      <c r="A240" s="12" t="s">
        <v>944</v>
      </c>
    </row>
    <row r="241" spans="1:1" x14ac:dyDescent="0.35">
      <c r="A241" s="13" t="s">
        <v>941</v>
      </c>
    </row>
    <row r="242" spans="1:1" x14ac:dyDescent="0.35">
      <c r="A242" s="13" t="s">
        <v>788</v>
      </c>
    </row>
    <row r="243" spans="1:1" x14ac:dyDescent="0.35">
      <c r="A243" s="13" t="s">
        <v>789</v>
      </c>
    </row>
    <row r="244" spans="1:1" x14ac:dyDescent="0.35">
      <c r="A244" s="13" t="s">
        <v>905</v>
      </c>
    </row>
    <row r="245" spans="1:1" x14ac:dyDescent="0.35">
      <c r="A245" s="17" t="s">
        <v>906</v>
      </c>
    </row>
    <row r="246" spans="1:1" x14ac:dyDescent="0.35">
      <c r="A246" s="13"/>
    </row>
    <row r="247" spans="1:1" x14ac:dyDescent="0.35">
      <c r="A247" s="13" t="s">
        <v>722</v>
      </c>
    </row>
    <row r="248" spans="1:1" x14ac:dyDescent="0.35">
      <c r="A248" s="12" t="s">
        <v>907</v>
      </c>
    </row>
    <row r="249" spans="1:1" x14ac:dyDescent="0.35">
      <c r="A249" s="12" t="s">
        <v>908</v>
      </c>
    </row>
    <row r="250" spans="1:1" x14ac:dyDescent="0.35">
      <c r="A250" s="12" t="s">
        <v>909</v>
      </c>
    </row>
    <row r="251" spans="1:1" x14ac:dyDescent="0.35">
      <c r="A251" s="13" t="s">
        <v>910</v>
      </c>
    </row>
    <row r="252" spans="1:1" x14ac:dyDescent="0.35">
      <c r="A252" s="13" t="s">
        <v>911</v>
      </c>
    </row>
    <row r="253" spans="1:1" x14ac:dyDescent="0.35">
      <c r="A253" s="13" t="s">
        <v>912</v>
      </c>
    </row>
    <row r="254" spans="1:1" x14ac:dyDescent="0.35">
      <c r="A254" s="13" t="s">
        <v>913</v>
      </c>
    </row>
    <row r="255" spans="1:1" x14ac:dyDescent="0.35">
      <c r="A255" s="13" t="s">
        <v>914</v>
      </c>
    </row>
    <row r="256" spans="1:1" x14ac:dyDescent="0.35">
      <c r="A256" s="13" t="s">
        <v>915</v>
      </c>
    </row>
    <row r="257" spans="1:1" ht="31" x14ac:dyDescent="0.35">
      <c r="A257" s="13" t="s">
        <v>916</v>
      </c>
    </row>
    <row r="258" spans="1:1" x14ac:dyDescent="0.35">
      <c r="A258" s="13"/>
    </row>
    <row r="259" spans="1:1" x14ac:dyDescent="0.35">
      <c r="A259" s="13" t="s">
        <v>723</v>
      </c>
    </row>
    <row r="260" spans="1:1" x14ac:dyDescent="0.35">
      <c r="A260" s="12" t="s">
        <v>917</v>
      </c>
    </row>
    <row r="261" spans="1:1" x14ac:dyDescent="0.35">
      <c r="A261" s="12" t="s">
        <v>918</v>
      </c>
    </row>
    <row r="262" spans="1:1" x14ac:dyDescent="0.35">
      <c r="A262" s="12" t="s">
        <v>919</v>
      </c>
    </row>
    <row r="263" spans="1:1" x14ac:dyDescent="0.35">
      <c r="A263" s="13" t="s">
        <v>920</v>
      </c>
    </row>
    <row r="264" spans="1:1" x14ac:dyDescent="0.35">
      <c r="A264" s="13" t="s">
        <v>921</v>
      </c>
    </row>
    <row r="265" spans="1:1" x14ac:dyDescent="0.35">
      <c r="A265" s="13" t="s">
        <v>922</v>
      </c>
    </row>
    <row r="266" spans="1:1" x14ac:dyDescent="0.35">
      <c r="A266" s="13" t="s">
        <v>923</v>
      </c>
    </row>
    <row r="267" spans="1:1" x14ac:dyDescent="0.35">
      <c r="A267" s="13" t="s">
        <v>924</v>
      </c>
    </row>
    <row r="268" spans="1:1" x14ac:dyDescent="0.35">
      <c r="A268" s="13" t="s">
        <v>925</v>
      </c>
    </row>
    <row r="269" spans="1:1" x14ac:dyDescent="0.35">
      <c r="A269" s="13" t="s">
        <v>926</v>
      </c>
    </row>
  </sheetData>
  <sheetProtection algorithmName="SHA-512" hashValue="HkFwRBLESWPkA3V3i1w8x+niVClYgqzaKR63vsTNNnlcTxexNr/yKtOcGRBGOBL/f+HLL53CuHUvLkFpflQ12w==" saltValue="Vad+2l2vhgcNDsmB8PFhBA==" spinCount="100000" sheet="1" objects="1" scenarios="1"/>
  <pageMargins left="0.7" right="0.7" top="0.75" bottom="0.75" header="0.3" footer="0.3"/>
  <pageSetup scale="5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5d90484-7fd9-4391-a579-e6407f110343">
      <Terms xmlns="http://schemas.microsoft.com/office/infopath/2007/PartnerControls"/>
    </lcf76f155ced4ddcb4097134ff3c332f>
    <TaxCatchAll xmlns="916e2c6f-7716-484a-9f06-7a80088ea9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3D383260A28E47ABA6F3EE0B9EF7FF" ma:contentTypeVersion="10" ma:contentTypeDescription="Create a new document." ma:contentTypeScope="" ma:versionID="f57c93bde65d7c4da5a49ec35c47762c">
  <xsd:schema xmlns:xsd="http://www.w3.org/2001/XMLSchema" xmlns:xs="http://www.w3.org/2001/XMLSchema" xmlns:p="http://schemas.microsoft.com/office/2006/metadata/properties" xmlns:ns2="75d90484-7fd9-4391-a579-e6407f110343" xmlns:ns3="916e2c6f-7716-484a-9f06-7a80088ea94f" targetNamespace="http://schemas.microsoft.com/office/2006/metadata/properties" ma:root="true" ma:fieldsID="e184ed5d94e44c6a7564461fa75b90b5" ns2:_="" ns3:_="">
    <xsd:import namespace="75d90484-7fd9-4391-a579-e6407f110343"/>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90484-7fd9-4391-a579-e6407f110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d167e9-97d1-45ee-83ec-0d5b9d3da2e9}"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74E31-98AF-4BB3-8239-80DA6CEF17B8}">
  <ds:schemaRefs>
    <ds:schemaRef ds:uri="75d90484-7fd9-4391-a579-e6407f110343"/>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916e2c6f-7716-484a-9f06-7a80088ea94f"/>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861ED2C-FD1F-4735-B03C-3FF001DF705F}">
  <ds:schemaRefs>
    <ds:schemaRef ds:uri="http://schemas.microsoft.com/sharepoint/v3/contenttype/forms"/>
  </ds:schemaRefs>
</ds:datastoreItem>
</file>

<file path=customXml/itemProps3.xml><?xml version="1.0" encoding="utf-8"?>
<ds:datastoreItem xmlns:ds="http://schemas.openxmlformats.org/officeDocument/2006/customXml" ds:itemID="{2134DC78-8050-4DD0-BFE6-BA33D7595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90484-7fd9-4391-a579-e6407f110343"/>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Rate-Based Data</vt:lpstr>
      <vt:lpstr>J1979-2 Rate-Based Data</vt:lpstr>
      <vt:lpstr>SMAD</vt:lpstr>
      <vt:lpstr>REAL NOx Data</vt:lpstr>
      <vt:lpstr>REAL GHG Data</vt:lpstr>
      <vt:lpstr>OBD Snapshot Data</vt:lpstr>
      <vt:lpstr>Diesel CSERS Tracking Data</vt:lpstr>
      <vt:lpstr>Instructions</vt:lpstr>
      <vt:lpstr>'Rate-Based Data'!BoostDen</vt:lpstr>
      <vt:lpstr>'Rate-Based Data'!EGRVVTDen_Range</vt:lpstr>
      <vt:lpstr>'Rate-Based Data'!ExhGasSenDen</vt:lpstr>
      <vt:lpstr>'Rate-Based Data'!FuelSysDen</vt:lpstr>
      <vt:lpstr>'Rate-Based Data'!GenD_Range</vt:lpstr>
      <vt:lpstr>'Rate-Based Data'!Ign_Range</vt:lpstr>
      <vt:lpstr>'Rate-Based Data'!NMHCCatDen_Range</vt:lpstr>
      <vt:lpstr>'Rate-Based Data'!NOxAdsDen_Range</vt:lpstr>
      <vt:lpstr>'Rate-Based Data'!NOxCatDen_Range</vt:lpstr>
      <vt:lpstr>'Rate-Based Data'!ODO_Range</vt:lpstr>
      <vt:lpstr>'Rate-Based Data'!PHEV_Ign_Range</vt:lpstr>
      <vt:lpstr>'Rate-Based Data'!PMFltrDen_Range</vt:lpstr>
      <vt:lpstr>'Rate-Based Data'!PMFltrlNum_Range</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
  <cp:lastModifiedBy>Naidu, Aaron@ARB</cp:lastModifiedBy>
  <cp:revision/>
  <dcterms:created xsi:type="dcterms:W3CDTF">2010-12-09T01:12:47Z</dcterms:created>
  <dcterms:modified xsi:type="dcterms:W3CDTF">2023-08-17T19:19:27Z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0x010100243D383260A28E47ABA6F3EE0B9EF7FF</vt:lpwstr>
  </property>
  <property fmtid="{D5CDD505-2E9C-101B-9397-08002B2CF9AE}" pid="3" name="MediaServiceImageTags">
    <vt:lpwstr/>
  </property>
</Properties>
</file>