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S:\PBSU\BSS\FORMS MANAGEMENT\FORMS\FORMS QUEUE\Aaron\OBD 120\2023\"/>
    </mc:Choice>
  </mc:AlternateContent>
  <xr:revisionPtr revIDLastSave="0" documentId="13_ncr:1_{17BCFAFC-51C7-4B36-9D3B-E329063901C1}" xr6:coauthVersionLast="47" xr6:coauthVersionMax="47" xr10:uidLastSave="{00000000-0000-0000-0000-000000000000}"/>
  <bookViews>
    <workbookView xWindow="28680" yWindow="-120" windowWidth="29040" windowHeight="15840" activeTab="5" xr2:uid="{00000000-000D-0000-FFFF-FFFF00000000}"/>
  </bookViews>
  <sheets>
    <sheet name="Rate-Based Data" sheetId="27" r:id="rId1"/>
    <sheet name="J1979-2 Rate-Based Data" sheetId="24" r:id="rId2"/>
    <sheet name="SMAD" sheetId="28" r:id="rId3"/>
    <sheet name="REAL GHG Data" sheetId="25" r:id="rId4"/>
    <sheet name="OBD Snapshot Data" sheetId="29" r:id="rId5"/>
    <sheet name="Instructions" sheetId="26" r:id="rId6"/>
  </sheets>
  <definedNames>
    <definedName name="B1AFRID_Range" localSheetId="0">OFFSET('Rate-Based Data'!$A$38,0,29,COUNTA('Rate-Based Data'!$AD$38:$AD$67)-COUNTBLANK('Rate-Based Data'!$AD$38:$AD$67),1)</definedName>
    <definedName name="B1AFRIN_Range" localSheetId="0">OFFSET('Rate-Based Data'!$A$38,0,28,COUNTA('Rate-Based Data'!$AC$38:$AC$67)-COUNTBLANK('Rate-Based Data'!$AC$38:$AC$67),1)</definedName>
    <definedName name="B1CatD_Range" localSheetId="0">OFFSET('Rate-Based Data'!$A$38,0,17,COUNTA('Rate-Based Data'!$R$38:$R$67)-COUNTBLANK('Rate-Based Data'!$R$38:$R$67),1)</definedName>
    <definedName name="B1CatN_Range" localSheetId="0">OFFSET('Rate-Based Data'!$A$38,0,16,COUNTA('Rate-Based Data'!$Q$38:$Q$67)-COUNTBLANK('Rate-Based Data'!$Q$38:$Q$67),1)</definedName>
    <definedName name="B1O2D_Range" localSheetId="0">OFFSET('Rate-Based Data'!$A$38,0,23,COUNTA('Rate-Based Data'!$X$38:$X$67)-COUNTBLANK('Rate-Based Data'!$X$38:$X$67),1)</definedName>
    <definedName name="B1O2N_Range" localSheetId="0">OFFSET('Rate-Based Data'!$A$38,0,22,COUNTA('Rate-Based Data'!$W$38:$W$67)-COUNTBLANK('Rate-Based Data'!$W$38:$W$67),1)</definedName>
    <definedName name="B1SO2D_Range" localSheetId="0">OFFSET('Rate-Based Data'!$A$38,0,47,COUNTA('Rate-Based Data'!$AV$38:$AV$67)-COUNTBLANK('Rate-Based Data'!$AV$38:$AV$67),1)</definedName>
    <definedName name="B1SO2N_Range" localSheetId="0">OFFSET('Rate-Based Data'!$A$38,0,46,COUNTA('Rate-Based Data'!$AU$38:$AU$67)-COUNTBLANK('Rate-Based Data'!$AU$38:$AU$67),1)</definedName>
    <definedName name="B2AFRID_Range" localSheetId="0">OFFSET('Rate-Based Data'!$A$38,0,32,COUNTA('Rate-Based Data'!$AG$38:$AG$67)-COUNTBLANK('Rate-Based Data'!$AG$38:$AG$67),1)</definedName>
    <definedName name="B2AFRIN_Range" localSheetId="0">OFFSET('Rate-Based Data'!$A$38,0,31,COUNTA('Rate-Based Data'!$AF$38:$AF$67)-COUNTBLANK('Rate-Based Data'!$AF$38:$AF$67),1)</definedName>
    <definedName name="B2CatD_Range" localSheetId="0">OFFSET('Rate-Based Data'!$A$38,0,20,COUNTA('Rate-Based Data'!$U$38:$U$67)-COUNTBLANK('Rate-Based Data'!$U$38:$U$67),1)</definedName>
    <definedName name="B2CatN_Range" localSheetId="0">OFFSET('Rate-Based Data'!$A$38,0,19,COUNTA('Rate-Based Data'!$T$38:$T$67)-COUNTBLANK('Rate-Based Data'!$T$38:$T$67),1)</definedName>
    <definedName name="B2O2D_Range" localSheetId="0">OFFSET('Rate-Based Data'!$A$38,0,26,COUNTA('Rate-Based Data'!$AA$38:$AA$67)-COUNTBLANK('Rate-Based Data'!$AA$38:$AA$67),1)</definedName>
    <definedName name="B2O2N_Range" localSheetId="0">OFFSET('Rate-Based Data'!$A$38,0,25,COUNTA('Rate-Based Data'!$Z$38:$Z$67)-COUNTBLANK('Rate-Based Data'!$Z$38:$Z$67),1)</definedName>
    <definedName name="B2SO2D_Range" localSheetId="0">OFFSET('Rate-Based Data'!$A$38,0,50,COUNTA('Rate-Based Data'!$AY$38:$AY$67)-COUNTBLANK('Rate-Based Data'!$AY$38:$AY$67),1)</definedName>
    <definedName name="B2SO2N_Range" localSheetId="0">OFFSET('Rate-Based Data'!$A$38,0,49,COUNTA('Rate-Based Data'!$AX$38:$AX$67)-COUNTBLANK('Rate-Based Data'!$AX$38:$AX$67),1)</definedName>
    <definedName name="EGRD_Range" localSheetId="0">OFFSET('Rate-Based Data'!$A$38,0,35,COUNTA('Rate-Based Data'!$AJ$38:$AJ$67)-COUNTBLANK('Rate-Based Data'!$AJ$38:$AJ$67),1)</definedName>
    <definedName name="EGRN_Range" localSheetId="0">OFFSET('Rate-Based Data'!$A$38,0,34,COUNTA('Rate-Based Data'!$AI$38:$AI$67)-COUNTBLANK('Rate-Based Data'!$AI$38:$AI$67),1)</definedName>
    <definedName name="EvapD_Range" localSheetId="0">OFFSET('Rate-Based Data'!$A$38,0,44,COUNTA('Rate-Based Data'!$AS$38:$AS$67)-COUNTBLANK('Rate-Based Data'!$AS$38:$AS$67),1)</definedName>
    <definedName name="EvapN_Range" localSheetId="0">OFFSET('Rate-Based Data'!$A$38,0,43,COUNTA('Rate-Based Data'!$AR$38:$AR$67)-COUNTBLANK('Rate-Based Data'!$AR$38:$AR$67),1)</definedName>
    <definedName name="GenD_Range" localSheetId="0">OFFSET('Rate-Based Data'!$A$38,0,13,COUNTA('Rate-Based Data'!$N$38:$N$67)-COUNTBLANK('Rate-Based Data'!$N$38:$N$67),1)</definedName>
    <definedName name="Ign_Range" localSheetId="0">OFFSET('Rate-Based Data'!$A$38,0,14,COUNTA('Rate-Based Data'!$O$38:$O$67)-COUNTBLANK('Rate-Based Data'!$O$38:$O$67),1)</definedName>
    <definedName name="ODO_Range" localSheetId="0">OFFSET('Rate-Based Data'!$A$38,0,11,COUNTA('Rate-Based Data'!$L$38:$L$67)-COUNTBLANK('Rate-Based Data'!$L$38:$L$67),1)</definedName>
    <definedName name="PHEV_Ign_Range" localSheetId="0">OFFSET('Rate-Based Data'!$A$38,0,15,COUNTA('Rate-Based Data'!$P$38:$P$67)-COUNTBLANK('Rate-Based Data'!$P$38:$P$67),1)</definedName>
    <definedName name="SAIRD_Range" localSheetId="0">OFFSET('Rate-Based Data'!$A$38,0,41,COUNTA('Rate-Based Data'!$AP$38:$AP$67)-COUNTBLANK('Rate-Based Data'!$AP$38:$AP$67),1)</definedName>
    <definedName name="SAIRN_Range" localSheetId="0">OFFSET('Rate-Based Data'!$A$38,0,40,COUNTA('Rate-Based Data'!$AO$38:$AO$67)-COUNTBLANK('Rate-Based Data'!$AO$38:$AO$67),1)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67" i="27" l="1"/>
  <c r="AX67" i="27"/>
  <c r="AY66" i="27"/>
  <c r="AX66" i="27"/>
  <c r="AY65" i="27"/>
  <c r="AX65" i="27"/>
  <c r="AZ65" i="27" s="1"/>
  <c r="AY64" i="27"/>
  <c r="AX64" i="27"/>
  <c r="AZ64" i="27" s="1"/>
  <c r="AY63" i="27"/>
  <c r="AX63" i="27"/>
  <c r="AZ62" i="27"/>
  <c r="AY62" i="27"/>
  <c r="AX62" i="27"/>
  <c r="AY61" i="27"/>
  <c r="AX61" i="27"/>
  <c r="AY60" i="27"/>
  <c r="AX60" i="27"/>
  <c r="AY59" i="27"/>
  <c r="AX59" i="27"/>
  <c r="AZ59" i="27" s="1"/>
  <c r="AY58" i="27"/>
  <c r="AX58" i="27"/>
  <c r="AY57" i="27"/>
  <c r="AX57" i="27"/>
  <c r="AY56" i="27"/>
  <c r="AX56" i="27"/>
  <c r="AY55" i="27"/>
  <c r="AX55" i="27"/>
  <c r="AZ55" i="27" s="1"/>
  <c r="AY54" i="27"/>
  <c r="AX54" i="27"/>
  <c r="AZ54" i="27" s="1"/>
  <c r="AY53" i="27"/>
  <c r="AX53" i="27"/>
  <c r="AY52" i="27"/>
  <c r="AX52" i="27"/>
  <c r="AY51" i="27"/>
  <c r="AX51" i="27"/>
  <c r="AY50" i="27"/>
  <c r="AX50" i="27"/>
  <c r="AY49" i="27"/>
  <c r="AX49" i="27"/>
  <c r="AY48" i="27"/>
  <c r="AX48" i="27"/>
  <c r="AY47" i="27"/>
  <c r="AX47" i="27"/>
  <c r="AZ47" i="27" s="1"/>
  <c r="AY46" i="27"/>
  <c r="AX46" i="27"/>
  <c r="AZ46" i="27" s="1"/>
  <c r="AY45" i="27"/>
  <c r="AX45" i="27"/>
  <c r="AY44" i="27"/>
  <c r="AX44" i="27"/>
  <c r="AY43" i="27"/>
  <c r="AX43" i="27"/>
  <c r="AY42" i="27"/>
  <c r="AX42" i="27"/>
  <c r="AZ42" i="27" s="1"/>
  <c r="AY41" i="27"/>
  <c r="AX41" i="27"/>
  <c r="AY40" i="27"/>
  <c r="AX40" i="27"/>
  <c r="AY39" i="27"/>
  <c r="AX39" i="27"/>
  <c r="AY38" i="27"/>
  <c r="AX38" i="27"/>
  <c r="AZ38" i="27" s="1"/>
  <c r="AV67" i="27"/>
  <c r="AU67" i="27"/>
  <c r="AW67" i="27" s="1"/>
  <c r="AV66" i="27"/>
  <c r="AU66" i="27"/>
  <c r="AW66" i="27" s="1"/>
  <c r="AV65" i="27"/>
  <c r="AU65" i="27"/>
  <c r="AW65" i="27" s="1"/>
  <c r="AV64" i="27"/>
  <c r="AU64" i="27"/>
  <c r="AV63" i="27"/>
  <c r="AU63" i="27"/>
  <c r="AW63" i="27" s="1"/>
  <c r="AV62" i="27"/>
  <c r="AU62" i="27"/>
  <c r="AW62" i="27" s="1"/>
  <c r="AV61" i="27"/>
  <c r="AU61" i="27"/>
  <c r="AW61" i="27" s="1"/>
  <c r="AV60" i="27"/>
  <c r="AU60" i="27"/>
  <c r="AW60" i="27" s="1"/>
  <c r="AV59" i="27"/>
  <c r="AU59" i="27"/>
  <c r="AW59" i="27" s="1"/>
  <c r="AV58" i="27"/>
  <c r="AU58" i="27"/>
  <c r="AW58" i="27" s="1"/>
  <c r="AV57" i="27"/>
  <c r="AU57" i="27"/>
  <c r="AV56" i="27"/>
  <c r="AU56" i="27"/>
  <c r="AW56" i="27" s="1"/>
  <c r="AV55" i="27"/>
  <c r="AU55" i="27"/>
  <c r="AW55" i="27" s="1"/>
  <c r="AV54" i="27"/>
  <c r="AU54" i="27"/>
  <c r="AV53" i="27"/>
  <c r="AU53" i="27"/>
  <c r="AW53" i="27" s="1"/>
  <c r="AV52" i="27"/>
  <c r="AU52" i="27"/>
  <c r="AV51" i="27"/>
  <c r="AU51" i="27"/>
  <c r="AV50" i="27"/>
  <c r="AU50" i="27"/>
  <c r="AV49" i="27"/>
  <c r="AU49" i="27"/>
  <c r="AV48" i="27"/>
  <c r="AU48" i="27"/>
  <c r="AW48" i="27" s="1"/>
  <c r="AV47" i="27"/>
  <c r="AU47" i="27"/>
  <c r="AV46" i="27"/>
  <c r="AU46" i="27"/>
  <c r="AV45" i="27"/>
  <c r="AU45" i="27"/>
  <c r="AW45" i="27" s="1"/>
  <c r="AV44" i="27"/>
  <c r="AU44" i="27"/>
  <c r="AW44" i="27" s="1"/>
  <c r="AV43" i="27"/>
  <c r="AU43" i="27"/>
  <c r="AV42" i="27"/>
  <c r="AU42" i="27"/>
  <c r="AV41" i="27"/>
  <c r="AU41" i="27"/>
  <c r="AW41" i="27" s="1"/>
  <c r="AV40" i="27"/>
  <c r="AU40" i="27"/>
  <c r="AW40" i="27" s="1"/>
  <c r="AV39" i="27"/>
  <c r="AU39" i="27"/>
  <c r="AV38" i="27"/>
  <c r="AU38" i="27"/>
  <c r="AM67" i="27"/>
  <c r="AM66" i="27"/>
  <c r="AM65" i="27"/>
  <c r="AM64" i="27"/>
  <c r="AM63" i="27"/>
  <c r="AM62" i="27"/>
  <c r="AM61" i="27"/>
  <c r="AM60" i="27"/>
  <c r="AM59" i="27"/>
  <c r="AM58" i="27"/>
  <c r="AM57" i="27"/>
  <c r="AM56" i="27"/>
  <c r="AM55" i="27"/>
  <c r="AM54" i="27"/>
  <c r="AM53" i="27"/>
  <c r="AM52" i="27"/>
  <c r="AM51" i="27"/>
  <c r="AM50" i="27"/>
  <c r="AM49" i="27"/>
  <c r="AM48" i="27"/>
  <c r="AM47" i="27"/>
  <c r="AM46" i="27"/>
  <c r="AM45" i="27"/>
  <c r="AM44" i="27"/>
  <c r="AM43" i="27"/>
  <c r="AM42" i="27"/>
  <c r="AM41" i="27"/>
  <c r="AM40" i="27"/>
  <c r="AM39" i="27"/>
  <c r="AM38" i="27"/>
  <c r="AJ67" i="27"/>
  <c r="AJ66" i="27"/>
  <c r="AJ65" i="27"/>
  <c r="AJ64" i="27"/>
  <c r="AJ63" i="27"/>
  <c r="AJ62" i="27"/>
  <c r="AJ61" i="27"/>
  <c r="AJ60" i="27"/>
  <c r="AJ59" i="27"/>
  <c r="AJ58" i="27"/>
  <c r="AJ57" i="27"/>
  <c r="AJ56" i="27"/>
  <c r="AJ55" i="27"/>
  <c r="AJ54" i="27"/>
  <c r="AJ53" i="27"/>
  <c r="AJ52" i="27"/>
  <c r="AJ51" i="27"/>
  <c r="AJ50" i="27"/>
  <c r="AJ49" i="27"/>
  <c r="AJ48" i="27"/>
  <c r="AJ47" i="27"/>
  <c r="AJ46" i="27"/>
  <c r="AJ45" i="27"/>
  <c r="AJ44" i="27"/>
  <c r="AJ43" i="27"/>
  <c r="AJ42" i="27"/>
  <c r="AJ41" i="27"/>
  <c r="AJ40" i="27"/>
  <c r="AJ39" i="27"/>
  <c r="AJ38" i="27"/>
  <c r="AG67" i="27"/>
  <c r="AG66" i="27"/>
  <c r="AG65" i="27"/>
  <c r="AG64" i="27"/>
  <c r="AG63" i="27"/>
  <c r="AG62" i="27"/>
  <c r="AG61" i="27"/>
  <c r="AG60" i="27"/>
  <c r="AG59" i="27"/>
  <c r="AG58" i="27"/>
  <c r="AG57" i="27"/>
  <c r="AG56" i="27"/>
  <c r="AG55" i="27"/>
  <c r="AG54" i="27"/>
  <c r="AG53" i="27"/>
  <c r="AG52" i="27"/>
  <c r="AG51" i="27"/>
  <c r="AG50" i="27"/>
  <c r="AG49" i="27"/>
  <c r="AG48" i="27"/>
  <c r="AG47" i="27"/>
  <c r="AG46" i="27"/>
  <c r="AG45" i="27"/>
  <c r="AG44" i="27"/>
  <c r="AG43" i="27"/>
  <c r="AG42" i="27"/>
  <c r="AG41" i="27"/>
  <c r="AG40" i="27"/>
  <c r="AG39" i="27"/>
  <c r="AG38" i="27"/>
  <c r="AL67" i="27"/>
  <c r="AN67" i="27" s="1"/>
  <c r="AL66" i="27"/>
  <c r="AN66" i="27" s="1"/>
  <c r="AL65" i="27"/>
  <c r="AN65" i="27" s="1"/>
  <c r="AL64" i="27"/>
  <c r="AN64" i="27" s="1"/>
  <c r="AL63" i="27"/>
  <c r="AN63" i="27" s="1"/>
  <c r="AL62" i="27"/>
  <c r="AN62" i="27" s="1"/>
  <c r="AL61" i="27"/>
  <c r="AL60" i="27"/>
  <c r="AN60" i="27" s="1"/>
  <c r="AL59" i="27"/>
  <c r="AN59" i="27" s="1"/>
  <c r="AL58" i="27"/>
  <c r="AN58" i="27" s="1"/>
  <c r="AL57" i="27"/>
  <c r="AN57" i="27" s="1"/>
  <c r="AL56" i="27"/>
  <c r="AN56" i="27" s="1"/>
  <c r="AL55" i="27"/>
  <c r="AL54" i="27"/>
  <c r="AL53" i="27"/>
  <c r="AL52" i="27"/>
  <c r="AN52" i="27" s="1"/>
  <c r="AL51" i="27"/>
  <c r="AN51" i="27" s="1"/>
  <c r="AL50" i="27"/>
  <c r="AN50" i="27" s="1"/>
  <c r="AL49" i="27"/>
  <c r="AN49" i="27" s="1"/>
  <c r="AL48" i="27"/>
  <c r="AN48" i="27" s="1"/>
  <c r="AL47" i="27"/>
  <c r="AL46" i="27"/>
  <c r="AL45" i="27"/>
  <c r="AL44" i="27"/>
  <c r="AN44" i="27" s="1"/>
  <c r="AL43" i="27"/>
  <c r="AN43" i="27" s="1"/>
  <c r="AL42" i="27"/>
  <c r="AN42" i="27" s="1"/>
  <c r="AL41" i="27"/>
  <c r="AN41" i="27" s="1"/>
  <c r="AL40" i="27"/>
  <c r="AN40" i="27" s="1"/>
  <c r="AL39" i="27"/>
  <c r="AL38" i="27"/>
  <c r="L67" i="27"/>
  <c r="L66" i="27"/>
  <c r="L65" i="27"/>
  <c r="L64" i="27"/>
  <c r="L63" i="27"/>
  <c r="L62" i="27"/>
  <c r="L61" i="27"/>
  <c r="L60" i="27"/>
  <c r="L59" i="27"/>
  <c r="L58" i="27"/>
  <c r="L57" i="27"/>
  <c r="L56" i="27"/>
  <c r="L55" i="27"/>
  <c r="L54" i="27"/>
  <c r="L53" i="27"/>
  <c r="L52" i="27"/>
  <c r="L51" i="27"/>
  <c r="L50" i="27"/>
  <c r="L49" i="27"/>
  <c r="L48" i="27"/>
  <c r="L47" i="27"/>
  <c r="L46" i="27"/>
  <c r="L45" i="27"/>
  <c r="L44" i="27"/>
  <c r="L43" i="27"/>
  <c r="L42" i="27"/>
  <c r="L41" i="27"/>
  <c r="L40" i="27"/>
  <c r="L39" i="27"/>
  <c r="L38" i="27"/>
  <c r="AA38" i="27"/>
  <c r="AA39" i="27"/>
  <c r="AA40" i="27"/>
  <c r="AA41" i="27"/>
  <c r="AA42" i="27"/>
  <c r="AA43" i="27"/>
  <c r="AA44" i="27"/>
  <c r="AA45" i="27"/>
  <c r="AA46" i="27"/>
  <c r="AA47" i="27"/>
  <c r="AA48" i="27"/>
  <c r="AA49" i="27"/>
  <c r="AA50" i="27"/>
  <c r="AA51" i="27"/>
  <c r="AA52" i="27"/>
  <c r="AA53" i="27"/>
  <c r="AA54" i="27"/>
  <c r="AA55" i="27"/>
  <c r="AA56" i="27"/>
  <c r="AA57" i="27"/>
  <c r="AA58" i="27"/>
  <c r="AA59" i="27"/>
  <c r="AA60" i="27"/>
  <c r="AA61" i="27"/>
  <c r="AA62" i="27"/>
  <c r="AA63" i="27"/>
  <c r="AA64" i="27"/>
  <c r="AA65" i="27"/>
  <c r="AA66" i="27"/>
  <c r="AA67" i="27"/>
  <c r="AN38" i="27" l="1"/>
  <c r="AN69" i="27" s="1"/>
  <c r="AN46" i="27"/>
  <c r="AN54" i="27"/>
  <c r="AW50" i="27"/>
  <c r="AW39" i="27"/>
  <c r="AW43" i="27"/>
  <c r="AW47" i="27"/>
  <c r="AW54" i="27"/>
  <c r="AZ48" i="27"/>
  <c r="AZ52" i="27"/>
  <c r="AZ50" i="27"/>
  <c r="AZ57" i="27"/>
  <c r="AZ61" i="27"/>
  <c r="AW51" i="27"/>
  <c r="AZ39" i="27"/>
  <c r="AZ43" i="27"/>
  <c r="AZ51" i="27"/>
  <c r="AZ58" i="27"/>
  <c r="AW52" i="27"/>
  <c r="AZ40" i="27"/>
  <c r="AZ44" i="27"/>
  <c r="AZ66" i="27"/>
  <c r="AW49" i="27"/>
  <c r="AZ41" i="27"/>
  <c r="AZ45" i="27"/>
  <c r="AZ63" i="27"/>
  <c r="AZ67" i="27"/>
  <c r="AW38" i="27"/>
  <c r="AW42" i="27"/>
  <c r="AW46" i="27"/>
  <c r="AW57" i="27"/>
  <c r="AW64" i="27"/>
  <c r="AZ49" i="27"/>
  <c r="AZ53" i="27"/>
  <c r="AZ56" i="27"/>
  <c r="AZ60" i="27"/>
  <c r="AN45" i="27"/>
  <c r="AN39" i="27"/>
  <c r="AN53" i="27"/>
  <c r="AN47" i="27"/>
  <c r="AN61" i="27"/>
  <c r="AN55" i="27"/>
  <c r="AN68" i="27"/>
  <c r="U38" i="27"/>
  <c r="U39" i="27"/>
  <c r="U40" i="27"/>
  <c r="U41" i="27"/>
  <c r="U42" i="27"/>
  <c r="U43" i="27"/>
  <c r="U44" i="27"/>
  <c r="U45" i="27"/>
  <c r="U46" i="27"/>
  <c r="U47" i="27"/>
  <c r="U48" i="27"/>
  <c r="U49" i="27"/>
  <c r="U50" i="27"/>
  <c r="U51" i="27"/>
  <c r="U52" i="27"/>
  <c r="U53" i="27"/>
  <c r="U54" i="27"/>
  <c r="U55" i="27"/>
  <c r="U56" i="27"/>
  <c r="U57" i="27"/>
  <c r="U58" i="27"/>
  <c r="U59" i="27"/>
  <c r="U60" i="27"/>
  <c r="U61" i="27"/>
  <c r="U62" i="27"/>
  <c r="U63" i="27"/>
  <c r="U64" i="27"/>
  <c r="U65" i="27"/>
  <c r="U66" i="27"/>
  <c r="U67" i="27"/>
  <c r="AF67" i="27"/>
  <c r="AH67" i="27" s="1"/>
  <c r="AF66" i="27"/>
  <c r="AH66" i="27" s="1"/>
  <c r="AF65" i="27"/>
  <c r="AH65" i="27" s="1"/>
  <c r="AF64" i="27"/>
  <c r="AH64" i="27" s="1"/>
  <c r="AF63" i="27"/>
  <c r="AH63" i="27" s="1"/>
  <c r="AF62" i="27"/>
  <c r="AH62" i="27" s="1"/>
  <c r="AF61" i="27"/>
  <c r="AH61" i="27" s="1"/>
  <c r="AF60" i="27"/>
  <c r="AH60" i="27" s="1"/>
  <c r="AF59" i="27"/>
  <c r="AH59" i="27" s="1"/>
  <c r="AF58" i="27"/>
  <c r="AH58" i="27" s="1"/>
  <c r="AF57" i="27"/>
  <c r="AH57" i="27" s="1"/>
  <c r="AF56" i="27"/>
  <c r="AH56" i="27" s="1"/>
  <c r="AF55" i="27"/>
  <c r="AH55" i="27" s="1"/>
  <c r="AF54" i="27"/>
  <c r="AH54" i="27" s="1"/>
  <c r="AF53" i="27"/>
  <c r="AH53" i="27" s="1"/>
  <c r="AF52" i="27"/>
  <c r="AH52" i="27" s="1"/>
  <c r="AF51" i="27"/>
  <c r="AH51" i="27" s="1"/>
  <c r="AF50" i="27"/>
  <c r="AH50" i="27" s="1"/>
  <c r="AF49" i="27"/>
  <c r="AH49" i="27" s="1"/>
  <c r="AF48" i="27"/>
  <c r="AH48" i="27" s="1"/>
  <c r="AF47" i="27"/>
  <c r="AH47" i="27" s="1"/>
  <c r="AF46" i="27"/>
  <c r="AH46" i="27" s="1"/>
  <c r="AF45" i="27"/>
  <c r="AH45" i="27" s="1"/>
  <c r="AF44" i="27"/>
  <c r="AH44" i="27" s="1"/>
  <c r="AF43" i="27"/>
  <c r="AH43" i="27" s="1"/>
  <c r="AF42" i="27"/>
  <c r="AH42" i="27" s="1"/>
  <c r="AF41" i="27"/>
  <c r="AH41" i="27" s="1"/>
  <c r="AF40" i="27"/>
  <c r="AH40" i="27" s="1"/>
  <c r="AF39" i="27"/>
  <c r="AH39" i="27" s="1"/>
  <c r="AF38" i="27"/>
  <c r="AH38" i="27" s="1"/>
  <c r="AD67" i="27"/>
  <c r="AC67" i="27"/>
  <c r="AD66" i="27"/>
  <c r="AC66" i="27"/>
  <c r="AE66" i="27" s="1"/>
  <c r="AD65" i="27"/>
  <c r="AC65" i="27"/>
  <c r="AE65" i="27" s="1"/>
  <c r="AD64" i="27"/>
  <c r="AC64" i="27"/>
  <c r="AE64" i="27" s="1"/>
  <c r="AD63" i="27"/>
  <c r="AC63" i="27"/>
  <c r="AD62" i="27"/>
  <c r="AC62" i="27"/>
  <c r="AE62" i="27" s="1"/>
  <c r="AD61" i="27"/>
  <c r="AC61" i="27"/>
  <c r="AE61" i="27" s="1"/>
  <c r="AD60" i="27"/>
  <c r="AC60" i="27"/>
  <c r="AE60" i="27" s="1"/>
  <c r="AD59" i="27"/>
  <c r="AC59" i="27"/>
  <c r="AD58" i="27"/>
  <c r="AC58" i="27"/>
  <c r="AE58" i="27" s="1"/>
  <c r="AD57" i="27"/>
  <c r="AC57" i="27"/>
  <c r="AE57" i="27" s="1"/>
  <c r="AD56" i="27"/>
  <c r="AC56" i="27"/>
  <c r="AE56" i="27" s="1"/>
  <c r="AD55" i="27"/>
  <c r="AC55" i="27"/>
  <c r="AD54" i="27"/>
  <c r="AC54" i="27"/>
  <c r="AE54" i="27" s="1"/>
  <c r="AD53" i="27"/>
  <c r="AC53" i="27"/>
  <c r="AD52" i="27"/>
  <c r="AC52" i="27"/>
  <c r="AD51" i="27"/>
  <c r="AC51" i="27"/>
  <c r="AD50" i="27"/>
  <c r="AC50" i="27"/>
  <c r="AE50" i="27" s="1"/>
  <c r="AD49" i="27"/>
  <c r="AC49" i="27"/>
  <c r="AD48" i="27"/>
  <c r="AC48" i="27"/>
  <c r="AD47" i="27"/>
  <c r="AC47" i="27"/>
  <c r="AD46" i="27"/>
  <c r="AC46" i="27"/>
  <c r="AE46" i="27" s="1"/>
  <c r="AD45" i="27"/>
  <c r="AC45" i="27"/>
  <c r="AD44" i="27"/>
  <c r="AC44" i="27"/>
  <c r="AD43" i="27"/>
  <c r="AC43" i="27"/>
  <c r="AD42" i="27"/>
  <c r="AC42" i="27"/>
  <c r="AD41" i="27"/>
  <c r="AC41" i="27"/>
  <c r="AD40" i="27"/>
  <c r="AC40" i="27"/>
  <c r="AD39" i="27"/>
  <c r="AC39" i="27"/>
  <c r="AD38" i="27"/>
  <c r="AC38" i="27"/>
  <c r="DU32" i="28"/>
  <c r="DT32" i="28"/>
  <c r="DS32" i="28"/>
  <c r="DO32" i="28"/>
  <c r="DK32" i="28"/>
  <c r="DG32" i="28"/>
  <c r="DC32" i="28"/>
  <c r="CY32" i="28"/>
  <c r="CU32" i="28"/>
  <c r="CQ32" i="28"/>
  <c r="CM32" i="28"/>
  <c r="CI32" i="28"/>
  <c r="CE32" i="28"/>
  <c r="CA32" i="28"/>
  <c r="BW32" i="28"/>
  <c r="BS32" i="28"/>
  <c r="BO32" i="28"/>
  <c r="BK32" i="28"/>
  <c r="BG32" i="28"/>
  <c r="BC32" i="28"/>
  <c r="AY32" i="28"/>
  <c r="AU32" i="28"/>
  <c r="AQ32" i="28"/>
  <c r="AM32" i="28"/>
  <c r="AI32" i="28"/>
  <c r="AE32" i="28"/>
  <c r="AA32" i="28"/>
  <c r="W32" i="28"/>
  <c r="S32" i="28"/>
  <c r="O32" i="28"/>
  <c r="K32" i="28"/>
  <c r="G32" i="28"/>
  <c r="DU31" i="28"/>
  <c r="DT31" i="28"/>
  <c r="DS31" i="28"/>
  <c r="DO31" i="28"/>
  <c r="DK31" i="28"/>
  <c r="DG31" i="28"/>
  <c r="DC31" i="28"/>
  <c r="CY31" i="28"/>
  <c r="CU31" i="28"/>
  <c r="CQ31" i="28"/>
  <c r="CM31" i="28"/>
  <c r="CI31" i="28"/>
  <c r="CE31" i="28"/>
  <c r="CA31" i="28"/>
  <c r="BW31" i="28"/>
  <c r="BS31" i="28"/>
  <c r="BO31" i="28"/>
  <c r="BK31" i="28"/>
  <c r="BG31" i="28"/>
  <c r="BC31" i="28"/>
  <c r="AY31" i="28"/>
  <c r="AU31" i="28"/>
  <c r="AQ31" i="28"/>
  <c r="AM31" i="28"/>
  <c r="AI31" i="28"/>
  <c r="AE31" i="28"/>
  <c r="AA31" i="28"/>
  <c r="W31" i="28"/>
  <c r="S31" i="28"/>
  <c r="O31" i="28"/>
  <c r="K31" i="28"/>
  <c r="G31" i="28"/>
  <c r="DU30" i="28"/>
  <c r="DT30" i="28"/>
  <c r="DS30" i="28"/>
  <c r="DO30" i="28"/>
  <c r="DK30" i="28"/>
  <c r="DG30" i="28"/>
  <c r="DC30" i="28"/>
  <c r="CY30" i="28"/>
  <c r="CU30" i="28"/>
  <c r="CQ30" i="28"/>
  <c r="CM30" i="28"/>
  <c r="CI30" i="28"/>
  <c r="CE30" i="28"/>
  <c r="CA30" i="28"/>
  <c r="BW30" i="28"/>
  <c r="BS30" i="28"/>
  <c r="BO30" i="28"/>
  <c r="BK30" i="28"/>
  <c r="BG30" i="28"/>
  <c r="BC30" i="28"/>
  <c r="AY30" i="28"/>
  <c r="AU30" i="28"/>
  <c r="AQ30" i="28"/>
  <c r="AM30" i="28"/>
  <c r="AI30" i="28"/>
  <c r="AE30" i="28"/>
  <c r="AA30" i="28"/>
  <c r="W30" i="28"/>
  <c r="S30" i="28"/>
  <c r="O30" i="28"/>
  <c r="K30" i="28"/>
  <c r="G30" i="28"/>
  <c r="DU29" i="28"/>
  <c r="DT29" i="28"/>
  <c r="DS29" i="28"/>
  <c r="DO29" i="28"/>
  <c r="DK29" i="28"/>
  <c r="DG29" i="28"/>
  <c r="DC29" i="28"/>
  <c r="CY29" i="28"/>
  <c r="CU29" i="28"/>
  <c r="CQ29" i="28"/>
  <c r="CM29" i="28"/>
  <c r="CI29" i="28"/>
  <c r="CE29" i="28"/>
  <c r="CA29" i="28"/>
  <c r="BW29" i="28"/>
  <c r="BS29" i="28"/>
  <c r="BO29" i="28"/>
  <c r="BK29" i="28"/>
  <c r="BG29" i="28"/>
  <c r="BC29" i="28"/>
  <c r="AY29" i="28"/>
  <c r="AU29" i="28"/>
  <c r="AQ29" i="28"/>
  <c r="AM29" i="28"/>
  <c r="AI29" i="28"/>
  <c r="AE29" i="28"/>
  <c r="AA29" i="28"/>
  <c r="W29" i="28"/>
  <c r="S29" i="28"/>
  <c r="O29" i="28"/>
  <c r="K29" i="28"/>
  <c r="G29" i="28"/>
  <c r="DU28" i="28"/>
  <c r="DT28" i="28"/>
  <c r="DS28" i="28"/>
  <c r="DO28" i="28"/>
  <c r="DK28" i="28"/>
  <c r="DG28" i="28"/>
  <c r="DC28" i="28"/>
  <c r="CY28" i="28"/>
  <c r="CU28" i="28"/>
  <c r="CQ28" i="28"/>
  <c r="CM28" i="28"/>
  <c r="CI28" i="28"/>
  <c r="CE28" i="28"/>
  <c r="CA28" i="28"/>
  <c r="BW28" i="28"/>
  <c r="BS28" i="28"/>
  <c r="BO28" i="28"/>
  <c r="BK28" i="28"/>
  <c r="BG28" i="28"/>
  <c r="BC28" i="28"/>
  <c r="AY28" i="28"/>
  <c r="AU28" i="28"/>
  <c r="AQ28" i="28"/>
  <c r="AM28" i="28"/>
  <c r="AI28" i="28"/>
  <c r="AE28" i="28"/>
  <c r="AA28" i="28"/>
  <c r="W28" i="28"/>
  <c r="S28" i="28"/>
  <c r="O28" i="28"/>
  <c r="K28" i="28"/>
  <c r="G28" i="28"/>
  <c r="DU27" i="28"/>
  <c r="DT27" i="28"/>
  <c r="DS27" i="28"/>
  <c r="DO27" i="28"/>
  <c r="DK27" i="28"/>
  <c r="DG27" i="28"/>
  <c r="DC27" i="28"/>
  <c r="CY27" i="28"/>
  <c r="CU27" i="28"/>
  <c r="CQ27" i="28"/>
  <c r="CM27" i="28"/>
  <c r="CI27" i="28"/>
  <c r="CE27" i="28"/>
  <c r="CA27" i="28"/>
  <c r="BW27" i="28"/>
  <c r="BS27" i="28"/>
  <c r="BO27" i="28"/>
  <c r="BK27" i="28"/>
  <c r="BG27" i="28"/>
  <c r="BC27" i="28"/>
  <c r="AY27" i="28"/>
  <c r="AU27" i="28"/>
  <c r="AQ27" i="28"/>
  <c r="AM27" i="28"/>
  <c r="AI27" i="28"/>
  <c r="AE27" i="28"/>
  <c r="AA27" i="28"/>
  <c r="W27" i="28"/>
  <c r="S27" i="28"/>
  <c r="O27" i="28"/>
  <c r="K27" i="28"/>
  <c r="G27" i="28"/>
  <c r="DU26" i="28"/>
  <c r="DT26" i="28"/>
  <c r="DS26" i="28"/>
  <c r="DO26" i="28"/>
  <c r="DK26" i="28"/>
  <c r="DG26" i="28"/>
  <c r="DC26" i="28"/>
  <c r="CY26" i="28"/>
  <c r="CU26" i="28"/>
  <c r="CQ26" i="28"/>
  <c r="CM26" i="28"/>
  <c r="CI26" i="28"/>
  <c r="CE26" i="28"/>
  <c r="CA26" i="28"/>
  <c r="BW26" i="28"/>
  <c r="BS26" i="28"/>
  <c r="BO26" i="28"/>
  <c r="BK26" i="28"/>
  <c r="BG26" i="28"/>
  <c r="BC26" i="28"/>
  <c r="AY26" i="28"/>
  <c r="AU26" i="28"/>
  <c r="AQ26" i="28"/>
  <c r="AM26" i="28"/>
  <c r="AI26" i="28"/>
  <c r="AE26" i="28"/>
  <c r="AA26" i="28"/>
  <c r="W26" i="28"/>
  <c r="S26" i="28"/>
  <c r="O26" i="28"/>
  <c r="K26" i="28"/>
  <c r="G26" i="28"/>
  <c r="DU25" i="28"/>
  <c r="DT25" i="28"/>
  <c r="DS25" i="28"/>
  <c r="DO25" i="28"/>
  <c r="DK25" i="28"/>
  <c r="DG25" i="28"/>
  <c r="DC25" i="28"/>
  <c r="CY25" i="28"/>
  <c r="CU25" i="28"/>
  <c r="CQ25" i="28"/>
  <c r="CM25" i="28"/>
  <c r="CI25" i="28"/>
  <c r="CE25" i="28"/>
  <c r="CA25" i="28"/>
  <c r="BW25" i="28"/>
  <c r="BS25" i="28"/>
  <c r="BO25" i="28"/>
  <c r="BK25" i="28"/>
  <c r="BG25" i="28"/>
  <c r="BC25" i="28"/>
  <c r="AY25" i="28"/>
  <c r="AU25" i="28"/>
  <c r="AQ25" i="28"/>
  <c r="AM25" i="28"/>
  <c r="AI25" i="28"/>
  <c r="AE25" i="28"/>
  <c r="AA25" i="28"/>
  <c r="W25" i="28"/>
  <c r="S25" i="28"/>
  <c r="O25" i="28"/>
  <c r="K25" i="28"/>
  <c r="G25" i="28"/>
  <c r="DU24" i="28"/>
  <c r="DT24" i="28"/>
  <c r="DS24" i="28"/>
  <c r="DO24" i="28"/>
  <c r="DK24" i="28"/>
  <c r="DG24" i="28"/>
  <c r="DC24" i="28"/>
  <c r="CY24" i="28"/>
  <c r="CU24" i="28"/>
  <c r="CQ24" i="28"/>
  <c r="CM24" i="28"/>
  <c r="CI24" i="28"/>
  <c r="CE24" i="28"/>
  <c r="CA24" i="28"/>
  <c r="BW24" i="28"/>
  <c r="BS24" i="28"/>
  <c r="BO24" i="28"/>
  <c r="BK24" i="28"/>
  <c r="BG24" i="28"/>
  <c r="BC24" i="28"/>
  <c r="AY24" i="28"/>
  <c r="AU24" i="28"/>
  <c r="AQ24" i="28"/>
  <c r="AM24" i="28"/>
  <c r="AI24" i="28"/>
  <c r="AE24" i="28"/>
  <c r="AA24" i="28"/>
  <c r="W24" i="28"/>
  <c r="S24" i="28"/>
  <c r="O24" i="28"/>
  <c r="K24" i="28"/>
  <c r="G24" i="28"/>
  <c r="DU23" i="28"/>
  <c r="DT23" i="28"/>
  <c r="DS23" i="28"/>
  <c r="DO23" i="28"/>
  <c r="DK23" i="28"/>
  <c r="DG23" i="28"/>
  <c r="DC23" i="28"/>
  <c r="CY23" i="28"/>
  <c r="CU23" i="28"/>
  <c r="CQ23" i="28"/>
  <c r="CM23" i="28"/>
  <c r="CI23" i="28"/>
  <c r="CE23" i="28"/>
  <c r="CA23" i="28"/>
  <c r="BW23" i="28"/>
  <c r="BS23" i="28"/>
  <c r="BO23" i="28"/>
  <c r="BK23" i="28"/>
  <c r="BG23" i="28"/>
  <c r="BC23" i="28"/>
  <c r="AY23" i="28"/>
  <c r="AU23" i="28"/>
  <c r="AQ23" i="28"/>
  <c r="AM23" i="28"/>
  <c r="AI23" i="28"/>
  <c r="AE23" i="28"/>
  <c r="AA23" i="28"/>
  <c r="W23" i="28"/>
  <c r="S23" i="28"/>
  <c r="O23" i="28"/>
  <c r="K23" i="28"/>
  <c r="G23" i="28"/>
  <c r="DU22" i="28"/>
  <c r="DT22" i="28"/>
  <c r="DS22" i="28"/>
  <c r="DO22" i="28"/>
  <c r="DK22" i="28"/>
  <c r="DG22" i="28"/>
  <c r="DC22" i="28"/>
  <c r="CY22" i="28"/>
  <c r="CU22" i="28"/>
  <c r="CQ22" i="28"/>
  <c r="CM22" i="28"/>
  <c r="CI22" i="28"/>
  <c r="CE22" i="28"/>
  <c r="CA22" i="28"/>
  <c r="BW22" i="28"/>
  <c r="BS22" i="28"/>
  <c r="BO22" i="28"/>
  <c r="BK22" i="28"/>
  <c r="BG22" i="28"/>
  <c r="BC22" i="28"/>
  <c r="AY22" i="28"/>
  <c r="AU22" i="28"/>
  <c r="AQ22" i="28"/>
  <c r="AM22" i="28"/>
  <c r="AI22" i="28"/>
  <c r="AE22" i="28"/>
  <c r="AA22" i="28"/>
  <c r="W22" i="28"/>
  <c r="S22" i="28"/>
  <c r="O22" i="28"/>
  <c r="K22" i="28"/>
  <c r="G22" i="28"/>
  <c r="DU21" i="28"/>
  <c r="DT21" i="28"/>
  <c r="DS21" i="28"/>
  <c r="DO21" i="28"/>
  <c r="DK21" i="28"/>
  <c r="DG21" i="28"/>
  <c r="DC21" i="28"/>
  <c r="CY21" i="28"/>
  <c r="CU21" i="28"/>
  <c r="CQ21" i="28"/>
  <c r="CM21" i="28"/>
  <c r="CI21" i="28"/>
  <c r="CE21" i="28"/>
  <c r="CA21" i="28"/>
  <c r="BW21" i="28"/>
  <c r="BS21" i="28"/>
  <c r="BO21" i="28"/>
  <c r="BK21" i="28"/>
  <c r="BG21" i="28"/>
  <c r="BC21" i="28"/>
  <c r="AY21" i="28"/>
  <c r="AU21" i="28"/>
  <c r="AQ21" i="28"/>
  <c r="AM21" i="28"/>
  <c r="AI21" i="28"/>
  <c r="AE21" i="28"/>
  <c r="AA21" i="28"/>
  <c r="W21" i="28"/>
  <c r="S21" i="28"/>
  <c r="O21" i="28"/>
  <c r="K21" i="28"/>
  <c r="G21" i="28"/>
  <c r="DU20" i="28"/>
  <c r="DT20" i="28"/>
  <c r="DS20" i="28"/>
  <c r="DO20" i="28"/>
  <c r="DK20" i="28"/>
  <c r="DG20" i="28"/>
  <c r="DC20" i="28"/>
  <c r="CY20" i="28"/>
  <c r="CU20" i="28"/>
  <c r="CQ20" i="28"/>
  <c r="CM20" i="28"/>
  <c r="CI20" i="28"/>
  <c r="CE20" i="28"/>
  <c r="CA20" i="28"/>
  <c r="BW20" i="28"/>
  <c r="BS20" i="28"/>
  <c r="BO20" i="28"/>
  <c r="BK20" i="28"/>
  <c r="BG20" i="28"/>
  <c r="BC20" i="28"/>
  <c r="AY20" i="28"/>
  <c r="AU20" i="28"/>
  <c r="AQ20" i="28"/>
  <c r="AM20" i="28"/>
  <c r="AI20" i="28"/>
  <c r="AE20" i="28"/>
  <c r="AA20" i="28"/>
  <c r="W20" i="28"/>
  <c r="S20" i="28"/>
  <c r="O20" i="28"/>
  <c r="K20" i="28"/>
  <c r="G20" i="28"/>
  <c r="DU19" i="28"/>
  <c r="DT19" i="28"/>
  <c r="DS19" i="28"/>
  <c r="DO19" i="28"/>
  <c r="DK19" i="28"/>
  <c r="DG19" i="28"/>
  <c r="DC19" i="28"/>
  <c r="CY19" i="28"/>
  <c r="CU19" i="28"/>
  <c r="CQ19" i="28"/>
  <c r="CM19" i="28"/>
  <c r="CI19" i="28"/>
  <c r="CE19" i="28"/>
  <c r="CA19" i="28"/>
  <c r="BW19" i="28"/>
  <c r="BS19" i="28"/>
  <c r="BO19" i="28"/>
  <c r="BK19" i="28"/>
  <c r="BG19" i="28"/>
  <c r="BC19" i="28"/>
  <c r="AY19" i="28"/>
  <c r="AU19" i="28"/>
  <c r="AQ19" i="28"/>
  <c r="AM19" i="28"/>
  <c r="AI19" i="28"/>
  <c r="AE19" i="28"/>
  <c r="AA19" i="28"/>
  <c r="W19" i="28"/>
  <c r="S19" i="28"/>
  <c r="O19" i="28"/>
  <c r="K19" i="28"/>
  <c r="G19" i="28"/>
  <c r="DU18" i="28"/>
  <c r="DT18" i="28"/>
  <c r="DS18" i="28"/>
  <c r="DO18" i="28"/>
  <c r="DK18" i="28"/>
  <c r="DG18" i="28"/>
  <c r="DC18" i="28"/>
  <c r="CY18" i="28"/>
  <c r="CU18" i="28"/>
  <c r="CQ18" i="28"/>
  <c r="CM18" i="28"/>
  <c r="CI18" i="28"/>
  <c r="CE18" i="28"/>
  <c r="CA18" i="28"/>
  <c r="BW18" i="28"/>
  <c r="BS18" i="28"/>
  <c r="BO18" i="28"/>
  <c r="BK18" i="28"/>
  <c r="BG18" i="28"/>
  <c r="BC18" i="28"/>
  <c r="AY18" i="28"/>
  <c r="AU18" i="28"/>
  <c r="AQ18" i="28"/>
  <c r="AM18" i="28"/>
  <c r="AI18" i="28"/>
  <c r="AE18" i="28"/>
  <c r="AA18" i="28"/>
  <c r="W18" i="28"/>
  <c r="S18" i="28"/>
  <c r="O18" i="28"/>
  <c r="K18" i="28"/>
  <c r="G18" i="28"/>
  <c r="DU17" i="28"/>
  <c r="DT17" i="28"/>
  <c r="DS17" i="28"/>
  <c r="DO17" i="28"/>
  <c r="DK17" i="28"/>
  <c r="DG17" i="28"/>
  <c r="DC17" i="28"/>
  <c r="CY17" i="28"/>
  <c r="CU17" i="28"/>
  <c r="CQ17" i="28"/>
  <c r="CM17" i="28"/>
  <c r="CI17" i="28"/>
  <c r="CE17" i="28"/>
  <c r="CA17" i="28"/>
  <c r="BW17" i="28"/>
  <c r="BS17" i="28"/>
  <c r="BO17" i="28"/>
  <c r="BK17" i="28"/>
  <c r="BG17" i="28"/>
  <c r="BC17" i="28"/>
  <c r="AY17" i="28"/>
  <c r="AU17" i="28"/>
  <c r="AQ17" i="28"/>
  <c r="AM17" i="28"/>
  <c r="AI17" i="28"/>
  <c r="AE17" i="28"/>
  <c r="AA17" i="28"/>
  <c r="W17" i="28"/>
  <c r="S17" i="28"/>
  <c r="O17" i="28"/>
  <c r="K17" i="28"/>
  <c r="G17" i="28"/>
  <c r="DU16" i="28"/>
  <c r="DT16" i="28"/>
  <c r="DS16" i="28"/>
  <c r="DO16" i="28"/>
  <c r="DK16" i="28"/>
  <c r="DG16" i="28"/>
  <c r="DC16" i="28"/>
  <c r="CY16" i="28"/>
  <c r="CU16" i="28"/>
  <c r="CQ16" i="28"/>
  <c r="CM16" i="28"/>
  <c r="CI16" i="28"/>
  <c r="CE16" i="28"/>
  <c r="CA16" i="28"/>
  <c r="BW16" i="28"/>
  <c r="BS16" i="28"/>
  <c r="BO16" i="28"/>
  <c r="BK16" i="28"/>
  <c r="BG16" i="28"/>
  <c r="BC16" i="28"/>
  <c r="AY16" i="28"/>
  <c r="AU16" i="28"/>
  <c r="AQ16" i="28"/>
  <c r="AM16" i="28"/>
  <c r="AI16" i="28"/>
  <c r="AE16" i="28"/>
  <c r="AA16" i="28"/>
  <c r="W16" i="28"/>
  <c r="S16" i="28"/>
  <c r="O16" i="28"/>
  <c r="K16" i="28"/>
  <c r="G16" i="28"/>
  <c r="DU15" i="28"/>
  <c r="DT15" i="28"/>
  <c r="DS15" i="28"/>
  <c r="DO15" i="28"/>
  <c r="DK15" i="28"/>
  <c r="DG15" i="28"/>
  <c r="DC15" i="28"/>
  <c r="CY15" i="28"/>
  <c r="CU15" i="28"/>
  <c r="CQ15" i="28"/>
  <c r="CM15" i="28"/>
  <c r="CI15" i="28"/>
  <c r="CE15" i="28"/>
  <c r="CA15" i="28"/>
  <c r="BW15" i="28"/>
  <c r="BS15" i="28"/>
  <c r="BO15" i="28"/>
  <c r="BK15" i="28"/>
  <c r="BG15" i="28"/>
  <c r="BC15" i="28"/>
  <c r="AY15" i="28"/>
  <c r="AU15" i="28"/>
  <c r="AQ15" i="28"/>
  <c r="AM15" i="28"/>
  <c r="AI15" i="28"/>
  <c r="AE15" i="28"/>
  <c r="AA15" i="28"/>
  <c r="W15" i="28"/>
  <c r="S15" i="28"/>
  <c r="O15" i="28"/>
  <c r="K15" i="28"/>
  <c r="G15" i="28"/>
  <c r="DU14" i="28"/>
  <c r="DT14" i="28"/>
  <c r="DS14" i="28"/>
  <c r="DO14" i="28"/>
  <c r="DK14" i="28"/>
  <c r="DG14" i="28"/>
  <c r="DC14" i="28"/>
  <c r="CY14" i="28"/>
  <c r="CU14" i="28"/>
  <c r="CQ14" i="28"/>
  <c r="CM14" i="28"/>
  <c r="CI14" i="28"/>
  <c r="CE14" i="28"/>
  <c r="CA14" i="28"/>
  <c r="BW14" i="28"/>
  <c r="BS14" i="28"/>
  <c r="BO14" i="28"/>
  <c r="BK14" i="28"/>
  <c r="BG14" i="28"/>
  <c r="BC14" i="28"/>
  <c r="AY14" i="28"/>
  <c r="AU14" i="28"/>
  <c r="AQ14" i="28"/>
  <c r="AM14" i="28"/>
  <c r="AI14" i="28"/>
  <c r="AE14" i="28"/>
  <c r="AA14" i="28"/>
  <c r="W14" i="28"/>
  <c r="S14" i="28"/>
  <c r="O14" i="28"/>
  <c r="K14" i="28"/>
  <c r="G14" i="28"/>
  <c r="DU13" i="28"/>
  <c r="DT13" i="28"/>
  <c r="DS13" i="28"/>
  <c r="DO13" i="28"/>
  <c r="DK13" i="28"/>
  <c r="DG13" i="28"/>
  <c r="DC13" i="28"/>
  <c r="CY13" i="28"/>
  <c r="CU13" i="28"/>
  <c r="CQ13" i="28"/>
  <c r="CM13" i="28"/>
  <c r="CI13" i="28"/>
  <c r="CE13" i="28"/>
  <c r="CA13" i="28"/>
  <c r="BW13" i="28"/>
  <c r="BS13" i="28"/>
  <c r="BO13" i="28"/>
  <c r="BK13" i="28"/>
  <c r="BG13" i="28"/>
  <c r="BC13" i="28"/>
  <c r="AY13" i="28"/>
  <c r="AU13" i="28"/>
  <c r="AQ13" i="28"/>
  <c r="AM13" i="28"/>
  <c r="AI13" i="28"/>
  <c r="AE13" i="28"/>
  <c r="AA13" i="28"/>
  <c r="W13" i="28"/>
  <c r="S13" i="28"/>
  <c r="O13" i="28"/>
  <c r="K13" i="28"/>
  <c r="G13" i="28"/>
  <c r="DU12" i="28"/>
  <c r="DT12" i="28"/>
  <c r="DS12" i="28"/>
  <c r="DO12" i="28"/>
  <c r="DK12" i="28"/>
  <c r="DG12" i="28"/>
  <c r="DC12" i="28"/>
  <c r="CY12" i="28"/>
  <c r="CU12" i="28"/>
  <c r="CQ12" i="28"/>
  <c r="CM12" i="28"/>
  <c r="CI12" i="28"/>
  <c r="CE12" i="28"/>
  <c r="CA12" i="28"/>
  <c r="BW12" i="28"/>
  <c r="BS12" i="28"/>
  <c r="BO12" i="28"/>
  <c r="BK12" i="28"/>
  <c r="BG12" i="28"/>
  <c r="BC12" i="28"/>
  <c r="AY12" i="28"/>
  <c r="AU12" i="28"/>
  <c r="AQ12" i="28"/>
  <c r="AM12" i="28"/>
  <c r="AI12" i="28"/>
  <c r="AE12" i="28"/>
  <c r="AA12" i="28"/>
  <c r="W12" i="28"/>
  <c r="S12" i="28"/>
  <c r="O12" i="28"/>
  <c r="K12" i="28"/>
  <c r="G12" i="28"/>
  <c r="DU11" i="28"/>
  <c r="DT11" i="28"/>
  <c r="DS11" i="28"/>
  <c r="DO11" i="28"/>
  <c r="DK11" i="28"/>
  <c r="DG11" i="28"/>
  <c r="DC11" i="28"/>
  <c r="CY11" i="28"/>
  <c r="CU11" i="28"/>
  <c r="CQ11" i="28"/>
  <c r="CM11" i="28"/>
  <c r="CI11" i="28"/>
  <c r="CE11" i="28"/>
  <c r="CA11" i="28"/>
  <c r="BW11" i="28"/>
  <c r="BS11" i="28"/>
  <c r="BO11" i="28"/>
  <c r="BK11" i="28"/>
  <c r="BG11" i="28"/>
  <c r="BC11" i="28"/>
  <c r="AY11" i="28"/>
  <c r="AU11" i="28"/>
  <c r="AQ11" i="28"/>
  <c r="AM11" i="28"/>
  <c r="AI11" i="28"/>
  <c r="AE11" i="28"/>
  <c r="AA11" i="28"/>
  <c r="W11" i="28"/>
  <c r="S11" i="28"/>
  <c r="O11" i="28"/>
  <c r="K11" i="28"/>
  <c r="G11" i="28"/>
  <c r="DU10" i="28"/>
  <c r="DT10" i="28"/>
  <c r="DS10" i="28"/>
  <c r="DO10" i="28"/>
  <c r="DK10" i="28"/>
  <c r="DG10" i="28"/>
  <c r="DC10" i="28"/>
  <c r="CY10" i="28"/>
  <c r="CU10" i="28"/>
  <c r="CQ10" i="28"/>
  <c r="CM10" i="28"/>
  <c r="CI10" i="28"/>
  <c r="CE10" i="28"/>
  <c r="CA10" i="28"/>
  <c r="BW10" i="28"/>
  <c r="BS10" i="28"/>
  <c r="BO10" i="28"/>
  <c r="BK10" i="28"/>
  <c r="BG10" i="28"/>
  <c r="BC10" i="28"/>
  <c r="AY10" i="28"/>
  <c r="AU10" i="28"/>
  <c r="AQ10" i="28"/>
  <c r="AM10" i="28"/>
  <c r="AI10" i="28"/>
  <c r="AE10" i="28"/>
  <c r="AA10" i="28"/>
  <c r="W10" i="28"/>
  <c r="S10" i="28"/>
  <c r="O10" i="28"/>
  <c r="K10" i="28"/>
  <c r="G10" i="28"/>
  <c r="DU9" i="28"/>
  <c r="DT9" i="28"/>
  <c r="DS9" i="28"/>
  <c r="DO9" i="28"/>
  <c r="DK9" i="28"/>
  <c r="DG9" i="28"/>
  <c r="DC9" i="28"/>
  <c r="CY9" i="28"/>
  <c r="CU9" i="28"/>
  <c r="CQ9" i="28"/>
  <c r="CM9" i="28"/>
  <c r="CI9" i="28"/>
  <c r="CE9" i="28"/>
  <c r="CA9" i="28"/>
  <c r="BW9" i="28"/>
  <c r="BS9" i="28"/>
  <c r="BO9" i="28"/>
  <c r="BK9" i="28"/>
  <c r="BG9" i="28"/>
  <c r="BC9" i="28"/>
  <c r="AY9" i="28"/>
  <c r="AU9" i="28"/>
  <c r="AQ9" i="28"/>
  <c r="AM9" i="28"/>
  <c r="AI9" i="28"/>
  <c r="AE9" i="28"/>
  <c r="AA9" i="28"/>
  <c r="W9" i="28"/>
  <c r="S9" i="28"/>
  <c r="O9" i="28"/>
  <c r="K9" i="28"/>
  <c r="G9" i="28"/>
  <c r="DU8" i="28"/>
  <c r="DT8" i="28"/>
  <c r="DS8" i="28"/>
  <c r="DO8" i="28"/>
  <c r="DK8" i="28"/>
  <c r="DG8" i="28"/>
  <c r="DC8" i="28"/>
  <c r="CY8" i="28"/>
  <c r="CU8" i="28"/>
  <c r="CQ8" i="28"/>
  <c r="CM8" i="28"/>
  <c r="CI8" i="28"/>
  <c r="CE8" i="28"/>
  <c r="CA8" i="28"/>
  <c r="BW8" i="28"/>
  <c r="BS8" i="28"/>
  <c r="BO8" i="28"/>
  <c r="BK8" i="28"/>
  <c r="BG8" i="28"/>
  <c r="BC8" i="28"/>
  <c r="AY8" i="28"/>
  <c r="AU8" i="28"/>
  <c r="AQ8" i="28"/>
  <c r="AM8" i="28"/>
  <c r="AI8" i="28"/>
  <c r="AE8" i="28"/>
  <c r="AA8" i="28"/>
  <c r="W8" i="28"/>
  <c r="S8" i="28"/>
  <c r="O8" i="28"/>
  <c r="K8" i="28"/>
  <c r="G8" i="28"/>
  <c r="AE44" i="27" l="1"/>
  <c r="AE48" i="27"/>
  <c r="AE52" i="27"/>
  <c r="AH69" i="27"/>
  <c r="AE43" i="27"/>
  <c r="AE47" i="27"/>
  <c r="AE51" i="27"/>
  <c r="AE55" i="27"/>
  <c r="AE59" i="27"/>
  <c r="AE63" i="27"/>
  <c r="AE67" i="27"/>
  <c r="AE39" i="27"/>
  <c r="AE38" i="27"/>
  <c r="AE68" i="27" s="1"/>
  <c r="AE42" i="27"/>
  <c r="AM110" i="27" a="1"/>
  <c r="AM110" i="27" s="1"/>
  <c r="AM111" i="27" a="1"/>
  <c r="AM111" i="27" s="1"/>
  <c r="AE40" i="27"/>
  <c r="AE69" i="27" s="1"/>
  <c r="AH68" i="27"/>
  <c r="AE41" i="27"/>
  <c r="AE45" i="27"/>
  <c r="AE49" i="27"/>
  <c r="AE53" i="27"/>
  <c r="BC67" i="27"/>
  <c r="BB67" i="27"/>
  <c r="BA67" i="27"/>
  <c r="AS67" i="27"/>
  <c r="AR67" i="27"/>
  <c r="AP67" i="27"/>
  <c r="AO67" i="27"/>
  <c r="AQ67" i="27" s="1"/>
  <c r="AI67" i="27"/>
  <c r="AK67" i="27" s="1"/>
  <c r="Z67" i="27"/>
  <c r="AB67" i="27" s="1"/>
  <c r="X67" i="27"/>
  <c r="W67" i="27"/>
  <c r="T67" i="27"/>
  <c r="V67" i="27" s="1"/>
  <c r="R67" i="27"/>
  <c r="Q67" i="27"/>
  <c r="P67" i="27"/>
  <c r="O67" i="27"/>
  <c r="N67" i="27"/>
  <c r="M67" i="27"/>
  <c r="K67" i="27"/>
  <c r="J67" i="27"/>
  <c r="I67" i="27"/>
  <c r="H67" i="27"/>
  <c r="G67" i="27"/>
  <c r="F67" i="27"/>
  <c r="E67" i="27"/>
  <c r="D67" i="27"/>
  <c r="C67" i="27"/>
  <c r="B67" i="27"/>
  <c r="A67" i="27"/>
  <c r="BC66" i="27"/>
  <c r="BB66" i="27"/>
  <c r="BA66" i="27"/>
  <c r="AS66" i="27"/>
  <c r="AR66" i="27"/>
  <c r="AT66" i="27" s="1"/>
  <c r="AP66" i="27"/>
  <c r="AO66" i="27"/>
  <c r="AI66" i="27"/>
  <c r="Z66" i="27"/>
  <c r="AB66" i="27" s="1"/>
  <c r="X66" i="27"/>
  <c r="W66" i="27"/>
  <c r="T66" i="27"/>
  <c r="V66" i="27" s="1"/>
  <c r="R66" i="27"/>
  <c r="Q66" i="27"/>
  <c r="P66" i="27"/>
  <c r="O66" i="27"/>
  <c r="N66" i="27"/>
  <c r="M66" i="27"/>
  <c r="K66" i="27"/>
  <c r="J66" i="27"/>
  <c r="I66" i="27"/>
  <c r="H66" i="27"/>
  <c r="G66" i="27"/>
  <c r="F66" i="27"/>
  <c r="E66" i="27"/>
  <c r="D66" i="27"/>
  <c r="C66" i="27"/>
  <c r="B66" i="27"/>
  <c r="A66" i="27"/>
  <c r="BC65" i="27"/>
  <c r="BB65" i="27"/>
  <c r="BA65" i="27"/>
  <c r="AS65" i="27"/>
  <c r="AR65" i="27"/>
  <c r="AP65" i="27"/>
  <c r="AO65" i="27"/>
  <c r="AQ65" i="27" s="1"/>
  <c r="AI65" i="27"/>
  <c r="Z65" i="27"/>
  <c r="X65" i="27"/>
  <c r="W65" i="27"/>
  <c r="T65" i="27"/>
  <c r="R65" i="27"/>
  <c r="Q65" i="27"/>
  <c r="P65" i="27"/>
  <c r="O65" i="27"/>
  <c r="N65" i="27"/>
  <c r="M65" i="27"/>
  <c r="K65" i="27"/>
  <c r="J65" i="27"/>
  <c r="I65" i="27"/>
  <c r="H65" i="27"/>
  <c r="G65" i="27"/>
  <c r="F65" i="27"/>
  <c r="E65" i="27"/>
  <c r="D65" i="27"/>
  <c r="C65" i="27"/>
  <c r="B65" i="27"/>
  <c r="A65" i="27"/>
  <c r="BC64" i="27"/>
  <c r="BB64" i="27"/>
  <c r="BA64" i="27"/>
  <c r="AS64" i="27"/>
  <c r="AR64" i="27"/>
  <c r="AT64" i="27" s="1"/>
  <c r="AP64" i="27"/>
  <c r="AO64" i="27"/>
  <c r="AI64" i="27"/>
  <c r="Z64" i="27"/>
  <c r="AB64" i="27" s="1"/>
  <c r="X64" i="27"/>
  <c r="W64" i="27"/>
  <c r="Y64" i="27" s="1"/>
  <c r="T64" i="27"/>
  <c r="V64" i="27" s="1"/>
  <c r="R64" i="27"/>
  <c r="Q64" i="27"/>
  <c r="S64" i="27" s="1"/>
  <c r="P64" i="27"/>
  <c r="O64" i="27"/>
  <c r="N64" i="27"/>
  <c r="M64" i="27"/>
  <c r="K64" i="27"/>
  <c r="J64" i="27"/>
  <c r="I64" i="27"/>
  <c r="H64" i="27"/>
  <c r="G64" i="27"/>
  <c r="F64" i="27"/>
  <c r="E64" i="27"/>
  <c r="D64" i="27"/>
  <c r="C64" i="27"/>
  <c r="B64" i="27"/>
  <c r="A64" i="27"/>
  <c r="BC63" i="27"/>
  <c r="BB63" i="27"/>
  <c r="BA63" i="27"/>
  <c r="AS63" i="27"/>
  <c r="AR63" i="27"/>
  <c r="AT63" i="27" s="1"/>
  <c r="AP63" i="27"/>
  <c r="AO63" i="27"/>
  <c r="AI63" i="27"/>
  <c r="Z63" i="27"/>
  <c r="AB63" i="27" s="1"/>
  <c r="X63" i="27"/>
  <c r="W63" i="27"/>
  <c r="T63" i="27"/>
  <c r="V63" i="27" s="1"/>
  <c r="R63" i="27"/>
  <c r="Q63" i="27"/>
  <c r="P63" i="27"/>
  <c r="O63" i="27"/>
  <c r="N63" i="27"/>
  <c r="M63" i="27"/>
  <c r="K63" i="27"/>
  <c r="J63" i="27"/>
  <c r="I63" i="27"/>
  <c r="H63" i="27"/>
  <c r="G63" i="27"/>
  <c r="F63" i="27"/>
  <c r="E63" i="27"/>
  <c r="D63" i="27"/>
  <c r="C63" i="27"/>
  <c r="B63" i="27"/>
  <c r="A63" i="27"/>
  <c r="BC62" i="27"/>
  <c r="BB62" i="27"/>
  <c r="BA62" i="27"/>
  <c r="AS62" i="27"/>
  <c r="AR62" i="27"/>
  <c r="AP62" i="27"/>
  <c r="AO62" i="27"/>
  <c r="AI62" i="27"/>
  <c r="AK62" i="27" s="1"/>
  <c r="Z62" i="27"/>
  <c r="AB62" i="27" s="1"/>
  <c r="X62" i="27"/>
  <c r="W62" i="27"/>
  <c r="Y62" i="27" s="1"/>
  <c r="T62" i="27"/>
  <c r="V62" i="27" s="1"/>
  <c r="R62" i="27"/>
  <c r="Q62" i="27"/>
  <c r="P62" i="27"/>
  <c r="O62" i="27"/>
  <c r="N62" i="27"/>
  <c r="M62" i="27"/>
  <c r="K62" i="27"/>
  <c r="J62" i="27"/>
  <c r="I62" i="27"/>
  <c r="H62" i="27"/>
  <c r="G62" i="27"/>
  <c r="F62" i="27"/>
  <c r="E62" i="27"/>
  <c r="D62" i="27"/>
  <c r="C62" i="27"/>
  <c r="B62" i="27"/>
  <c r="A62" i="27"/>
  <c r="BC61" i="27"/>
  <c r="BB61" i="27"/>
  <c r="BA61" i="27"/>
  <c r="AS61" i="27"/>
  <c r="AR61" i="27"/>
  <c r="AP61" i="27"/>
  <c r="AO61" i="27"/>
  <c r="AI61" i="27"/>
  <c r="AK61" i="27" s="1"/>
  <c r="Z61" i="27"/>
  <c r="X61" i="27"/>
  <c r="W61" i="27"/>
  <c r="T61" i="27"/>
  <c r="R61" i="27"/>
  <c r="Q61" i="27"/>
  <c r="P61" i="27"/>
  <c r="O61" i="27"/>
  <c r="N61" i="27"/>
  <c r="M61" i="27"/>
  <c r="K61" i="27"/>
  <c r="J61" i="27"/>
  <c r="I61" i="27"/>
  <c r="H61" i="27"/>
  <c r="G61" i="27"/>
  <c r="F61" i="27"/>
  <c r="E61" i="27"/>
  <c r="D61" i="27"/>
  <c r="C61" i="27"/>
  <c r="B61" i="27"/>
  <c r="A61" i="27"/>
  <c r="BC60" i="27"/>
  <c r="BB60" i="27"/>
  <c r="BA60" i="27"/>
  <c r="AS60" i="27"/>
  <c r="AR60" i="27"/>
  <c r="AP60" i="27"/>
  <c r="AO60" i="27"/>
  <c r="AI60" i="27"/>
  <c r="AK60" i="27" s="1"/>
  <c r="Z60" i="27"/>
  <c r="X60" i="27"/>
  <c r="W60" i="27"/>
  <c r="Y60" i="27" s="1"/>
  <c r="T60" i="27"/>
  <c r="V60" i="27" s="1"/>
  <c r="R60" i="27"/>
  <c r="Q60" i="27"/>
  <c r="P60" i="27"/>
  <c r="O60" i="27"/>
  <c r="N60" i="27"/>
  <c r="M60" i="27"/>
  <c r="K60" i="27"/>
  <c r="J60" i="27"/>
  <c r="I60" i="27"/>
  <c r="H60" i="27"/>
  <c r="G60" i="27"/>
  <c r="F60" i="27"/>
  <c r="E60" i="27"/>
  <c r="D60" i="27"/>
  <c r="C60" i="27"/>
  <c r="B60" i="27"/>
  <c r="A60" i="27"/>
  <c r="BC59" i="27"/>
  <c r="BB59" i="27"/>
  <c r="BA59" i="27"/>
  <c r="AS59" i="27"/>
  <c r="AR59" i="27"/>
  <c r="AP59" i="27"/>
  <c r="AO59" i="27"/>
  <c r="AQ59" i="27" s="1"/>
  <c r="AI59" i="27"/>
  <c r="AK59" i="27" s="1"/>
  <c r="Z59" i="27"/>
  <c r="AB59" i="27" s="1"/>
  <c r="X59" i="27"/>
  <c r="W59" i="27"/>
  <c r="T59" i="27"/>
  <c r="V59" i="27" s="1"/>
  <c r="R59" i="27"/>
  <c r="Q59" i="27"/>
  <c r="P59" i="27"/>
  <c r="O59" i="27"/>
  <c r="N59" i="27"/>
  <c r="M59" i="27"/>
  <c r="K59" i="27"/>
  <c r="J59" i="27"/>
  <c r="I59" i="27"/>
  <c r="H59" i="27"/>
  <c r="G59" i="27"/>
  <c r="F59" i="27"/>
  <c r="E59" i="27"/>
  <c r="D59" i="27"/>
  <c r="C59" i="27"/>
  <c r="B59" i="27"/>
  <c r="A59" i="27"/>
  <c r="BC58" i="27"/>
  <c r="BB58" i="27"/>
  <c r="BA58" i="27"/>
  <c r="AS58" i="27"/>
  <c r="AR58" i="27"/>
  <c r="AT58" i="27" s="1"/>
  <c r="AP58" i="27"/>
  <c r="AO58" i="27"/>
  <c r="AI58" i="27"/>
  <c r="Z58" i="27"/>
  <c r="AB58" i="27" s="1"/>
  <c r="X58" i="27"/>
  <c r="W58" i="27"/>
  <c r="T58" i="27"/>
  <c r="V58" i="27" s="1"/>
  <c r="R58" i="27"/>
  <c r="Q58" i="27"/>
  <c r="P58" i="27"/>
  <c r="O58" i="27"/>
  <c r="N58" i="27"/>
  <c r="M58" i="27"/>
  <c r="K58" i="27"/>
  <c r="J58" i="27"/>
  <c r="I58" i="27"/>
  <c r="H58" i="27"/>
  <c r="G58" i="27"/>
  <c r="F58" i="27"/>
  <c r="E58" i="27"/>
  <c r="D58" i="27"/>
  <c r="C58" i="27"/>
  <c r="B58" i="27"/>
  <c r="A58" i="27"/>
  <c r="BC57" i="27"/>
  <c r="BB57" i="27"/>
  <c r="BA57" i="27"/>
  <c r="AS57" i="27"/>
  <c r="AR57" i="27"/>
  <c r="AP57" i="27"/>
  <c r="AO57" i="27"/>
  <c r="AQ57" i="27" s="1"/>
  <c r="AI57" i="27"/>
  <c r="Z57" i="27"/>
  <c r="X57" i="27"/>
  <c r="W57" i="27"/>
  <c r="Y57" i="27" s="1"/>
  <c r="T57" i="27"/>
  <c r="R57" i="27"/>
  <c r="Q57" i="27"/>
  <c r="P57" i="27"/>
  <c r="O57" i="27"/>
  <c r="N57" i="27"/>
  <c r="M57" i="27"/>
  <c r="K57" i="27"/>
  <c r="J57" i="27"/>
  <c r="I57" i="27"/>
  <c r="H57" i="27"/>
  <c r="G57" i="27"/>
  <c r="F57" i="27"/>
  <c r="E57" i="27"/>
  <c r="D57" i="27"/>
  <c r="C57" i="27"/>
  <c r="B57" i="27"/>
  <c r="A57" i="27"/>
  <c r="BC56" i="27"/>
  <c r="BB56" i="27"/>
  <c r="BA56" i="27"/>
  <c r="AS56" i="27"/>
  <c r="AR56" i="27"/>
  <c r="AT56" i="27" s="1"/>
  <c r="AP56" i="27"/>
  <c r="AO56" i="27"/>
  <c r="AI56" i="27"/>
  <c r="Z56" i="27"/>
  <c r="AB56" i="27" s="1"/>
  <c r="X56" i="27"/>
  <c r="W56" i="27"/>
  <c r="Y56" i="27" s="1"/>
  <c r="T56" i="27"/>
  <c r="V56" i="27" s="1"/>
  <c r="R56" i="27"/>
  <c r="Q56" i="27"/>
  <c r="S56" i="27" s="1"/>
  <c r="P56" i="27"/>
  <c r="O56" i="27"/>
  <c r="N56" i="27"/>
  <c r="M56" i="27"/>
  <c r="K56" i="27"/>
  <c r="J56" i="27"/>
  <c r="I56" i="27"/>
  <c r="H56" i="27"/>
  <c r="G56" i="27"/>
  <c r="F56" i="27"/>
  <c r="E56" i="27"/>
  <c r="D56" i="27"/>
  <c r="C56" i="27"/>
  <c r="B56" i="27"/>
  <c r="A56" i="27"/>
  <c r="BC55" i="27"/>
  <c r="BB55" i="27"/>
  <c r="BA55" i="27"/>
  <c r="AS55" i="27"/>
  <c r="AR55" i="27"/>
  <c r="AT55" i="27" s="1"/>
  <c r="AP55" i="27"/>
  <c r="AO55" i="27"/>
  <c r="AI55" i="27"/>
  <c r="Z55" i="27"/>
  <c r="AB55" i="27" s="1"/>
  <c r="X55" i="27"/>
  <c r="W55" i="27"/>
  <c r="T55" i="27"/>
  <c r="V55" i="27" s="1"/>
  <c r="R55" i="27"/>
  <c r="Q55" i="27"/>
  <c r="P55" i="27"/>
  <c r="O55" i="27"/>
  <c r="N55" i="27"/>
  <c r="M55" i="27"/>
  <c r="K55" i="27"/>
  <c r="J55" i="27"/>
  <c r="I55" i="27"/>
  <c r="H55" i="27"/>
  <c r="G55" i="27"/>
  <c r="F55" i="27"/>
  <c r="E55" i="27"/>
  <c r="D55" i="27"/>
  <c r="C55" i="27"/>
  <c r="B55" i="27"/>
  <c r="A55" i="27"/>
  <c r="BC54" i="27"/>
  <c r="BB54" i="27"/>
  <c r="BA54" i="27"/>
  <c r="AS54" i="27"/>
  <c r="AR54" i="27"/>
  <c r="AP54" i="27"/>
  <c r="AO54" i="27"/>
  <c r="AI54" i="27"/>
  <c r="AK54" i="27" s="1"/>
  <c r="Z54" i="27"/>
  <c r="AB54" i="27" s="1"/>
  <c r="X54" i="27"/>
  <c r="W54" i="27"/>
  <c r="Y54" i="27" s="1"/>
  <c r="T54" i="27"/>
  <c r="V54" i="27" s="1"/>
  <c r="R54" i="27"/>
  <c r="Q54" i="27"/>
  <c r="P54" i="27"/>
  <c r="O54" i="27"/>
  <c r="N54" i="27"/>
  <c r="M54" i="27"/>
  <c r="K54" i="27"/>
  <c r="J54" i="27"/>
  <c r="I54" i="27"/>
  <c r="H54" i="27"/>
  <c r="G54" i="27"/>
  <c r="F54" i="27"/>
  <c r="E54" i="27"/>
  <c r="D54" i="27"/>
  <c r="C54" i="27"/>
  <c r="B54" i="27"/>
  <c r="A54" i="27"/>
  <c r="BC53" i="27"/>
  <c r="BB53" i="27"/>
  <c r="BA53" i="27"/>
  <c r="AS53" i="27"/>
  <c r="AR53" i="27"/>
  <c r="AP53" i="27"/>
  <c r="AO53" i="27"/>
  <c r="AI53" i="27"/>
  <c r="Z53" i="27"/>
  <c r="X53" i="27"/>
  <c r="W53" i="27"/>
  <c r="T53" i="27"/>
  <c r="R53" i="27"/>
  <c r="Q53" i="27"/>
  <c r="P53" i="27"/>
  <c r="O53" i="27"/>
  <c r="N53" i="27"/>
  <c r="M53" i="27"/>
  <c r="K53" i="27"/>
  <c r="J53" i="27"/>
  <c r="I53" i="27"/>
  <c r="H53" i="27"/>
  <c r="G53" i="27"/>
  <c r="F53" i="27"/>
  <c r="E53" i="27"/>
  <c r="D53" i="27"/>
  <c r="C53" i="27"/>
  <c r="B53" i="27"/>
  <c r="A53" i="27"/>
  <c r="BC52" i="27"/>
  <c r="BB52" i="27"/>
  <c r="BA52" i="27"/>
  <c r="AS52" i="27"/>
  <c r="AR52" i="27"/>
  <c r="AP52" i="27"/>
  <c r="AO52" i="27"/>
  <c r="AI52" i="27"/>
  <c r="AK52" i="27" s="1"/>
  <c r="Z52" i="27"/>
  <c r="AB52" i="27" s="1"/>
  <c r="X52" i="27"/>
  <c r="W52" i="27"/>
  <c r="T52" i="27"/>
  <c r="V52" i="27" s="1"/>
  <c r="R52" i="27"/>
  <c r="Q52" i="27"/>
  <c r="P52" i="27"/>
  <c r="O52" i="27"/>
  <c r="N52" i="27"/>
  <c r="M52" i="27"/>
  <c r="K52" i="27"/>
  <c r="J52" i="27"/>
  <c r="I52" i="27"/>
  <c r="H52" i="27"/>
  <c r="G52" i="27"/>
  <c r="F52" i="27"/>
  <c r="E52" i="27"/>
  <c r="D52" i="27"/>
  <c r="C52" i="27"/>
  <c r="B52" i="27"/>
  <c r="A52" i="27"/>
  <c r="BC51" i="27"/>
  <c r="BB51" i="27"/>
  <c r="BA51" i="27"/>
  <c r="AS51" i="27"/>
  <c r="AR51" i="27"/>
  <c r="AP51" i="27"/>
  <c r="AO51" i="27"/>
  <c r="AI51" i="27"/>
  <c r="Z51" i="27"/>
  <c r="X51" i="27"/>
  <c r="W51" i="27"/>
  <c r="T51" i="27"/>
  <c r="R51" i="27"/>
  <c r="Q51" i="27"/>
  <c r="P51" i="27"/>
  <c r="O51" i="27"/>
  <c r="N51" i="27"/>
  <c r="M51" i="27"/>
  <c r="K51" i="27"/>
  <c r="J51" i="27"/>
  <c r="I51" i="27"/>
  <c r="H51" i="27"/>
  <c r="G51" i="27"/>
  <c r="F51" i="27"/>
  <c r="E51" i="27"/>
  <c r="D51" i="27"/>
  <c r="C51" i="27"/>
  <c r="B51" i="27"/>
  <c r="A51" i="27"/>
  <c r="BC50" i="27"/>
  <c r="BB50" i="27"/>
  <c r="BA50" i="27"/>
  <c r="AS50" i="27"/>
  <c r="AR50" i="27"/>
  <c r="AP50" i="27"/>
  <c r="AO50" i="27"/>
  <c r="AQ50" i="27" s="1"/>
  <c r="AI50" i="27"/>
  <c r="Z50" i="27"/>
  <c r="AB50" i="27" s="1"/>
  <c r="X50" i="27"/>
  <c r="W50" i="27"/>
  <c r="Y50" i="27" s="1"/>
  <c r="T50" i="27"/>
  <c r="V50" i="27" s="1"/>
  <c r="R50" i="27"/>
  <c r="Q50" i="27"/>
  <c r="P50" i="27"/>
  <c r="O50" i="27"/>
  <c r="N50" i="27"/>
  <c r="M50" i="27"/>
  <c r="K50" i="27"/>
  <c r="J50" i="27"/>
  <c r="I50" i="27"/>
  <c r="H50" i="27"/>
  <c r="G50" i="27"/>
  <c r="F50" i="27"/>
  <c r="E50" i="27"/>
  <c r="D50" i="27"/>
  <c r="C50" i="27"/>
  <c r="B50" i="27"/>
  <c r="A50" i="27"/>
  <c r="BC49" i="27"/>
  <c r="BB49" i="27"/>
  <c r="BA49" i="27"/>
  <c r="AS49" i="27"/>
  <c r="AR49" i="27"/>
  <c r="AT49" i="27" s="1"/>
  <c r="AP49" i="27"/>
  <c r="AO49" i="27"/>
  <c r="AI49" i="27"/>
  <c r="Z49" i="27"/>
  <c r="X49" i="27"/>
  <c r="W49" i="27"/>
  <c r="T49" i="27"/>
  <c r="R49" i="27"/>
  <c r="Q49" i="27"/>
  <c r="P49" i="27"/>
  <c r="O49" i="27"/>
  <c r="N49" i="27"/>
  <c r="M49" i="27"/>
  <c r="K49" i="27"/>
  <c r="J49" i="27"/>
  <c r="I49" i="27"/>
  <c r="H49" i="27"/>
  <c r="G49" i="27"/>
  <c r="F49" i="27"/>
  <c r="E49" i="27"/>
  <c r="D49" i="27"/>
  <c r="C49" i="27"/>
  <c r="B49" i="27"/>
  <c r="A49" i="27"/>
  <c r="BC48" i="27"/>
  <c r="BB48" i="27"/>
  <c r="BA48" i="27"/>
  <c r="AS48" i="27"/>
  <c r="AR48" i="27"/>
  <c r="AT48" i="27" s="1"/>
  <c r="AP48" i="27"/>
  <c r="AO48" i="27"/>
  <c r="AI48" i="27"/>
  <c r="Z48" i="27"/>
  <c r="AB48" i="27" s="1"/>
  <c r="X48" i="27"/>
  <c r="W48" i="27"/>
  <c r="T48" i="27"/>
  <c r="V48" i="27" s="1"/>
  <c r="R48" i="27"/>
  <c r="Q48" i="27"/>
  <c r="P48" i="27"/>
  <c r="O48" i="27"/>
  <c r="N48" i="27"/>
  <c r="M48" i="27"/>
  <c r="K48" i="27"/>
  <c r="J48" i="27"/>
  <c r="I48" i="27"/>
  <c r="H48" i="27"/>
  <c r="G48" i="27"/>
  <c r="F48" i="27"/>
  <c r="E48" i="27"/>
  <c r="D48" i="27"/>
  <c r="C48" i="27"/>
  <c r="B48" i="27"/>
  <c r="A48" i="27"/>
  <c r="BC47" i="27"/>
  <c r="BB47" i="27"/>
  <c r="BA47" i="27"/>
  <c r="AS47" i="27"/>
  <c r="AR47" i="27"/>
  <c r="AP47" i="27"/>
  <c r="AO47" i="27"/>
  <c r="AI47" i="27"/>
  <c r="Z47" i="27"/>
  <c r="X47" i="27"/>
  <c r="W47" i="27"/>
  <c r="T47" i="27"/>
  <c r="R47" i="27"/>
  <c r="Q47" i="27"/>
  <c r="P47" i="27"/>
  <c r="O47" i="27"/>
  <c r="N47" i="27"/>
  <c r="M47" i="27"/>
  <c r="K47" i="27"/>
  <c r="J47" i="27"/>
  <c r="I47" i="27"/>
  <c r="H47" i="27"/>
  <c r="G47" i="27"/>
  <c r="F47" i="27"/>
  <c r="E47" i="27"/>
  <c r="D47" i="27"/>
  <c r="C47" i="27"/>
  <c r="B47" i="27"/>
  <c r="A47" i="27"/>
  <c r="BC46" i="27"/>
  <c r="BB46" i="27"/>
  <c r="BA46" i="27"/>
  <c r="AS46" i="27"/>
  <c r="AR46" i="27"/>
  <c r="AP46" i="27"/>
  <c r="AO46" i="27"/>
  <c r="AI46" i="27"/>
  <c r="AK46" i="27" s="1"/>
  <c r="Z46" i="27"/>
  <c r="AB46" i="27" s="1"/>
  <c r="X46" i="27"/>
  <c r="W46" i="27"/>
  <c r="Y46" i="27" s="1"/>
  <c r="T46" i="27"/>
  <c r="V46" i="27" s="1"/>
  <c r="R46" i="27"/>
  <c r="Q46" i="27"/>
  <c r="S46" i="27" s="1"/>
  <c r="P46" i="27"/>
  <c r="O46" i="27"/>
  <c r="N46" i="27"/>
  <c r="M46" i="27"/>
  <c r="K46" i="27"/>
  <c r="J46" i="27"/>
  <c r="I46" i="27"/>
  <c r="H46" i="27"/>
  <c r="G46" i="27"/>
  <c r="F46" i="27"/>
  <c r="E46" i="27"/>
  <c r="D46" i="27"/>
  <c r="C46" i="27"/>
  <c r="B46" i="27"/>
  <c r="A46" i="27"/>
  <c r="BC45" i="27"/>
  <c r="BB45" i="27"/>
  <c r="BA45" i="27"/>
  <c r="AS45" i="27"/>
  <c r="AR45" i="27"/>
  <c r="AP45" i="27"/>
  <c r="AO45" i="27"/>
  <c r="AI45" i="27"/>
  <c r="AK45" i="27" s="1"/>
  <c r="Z45" i="27"/>
  <c r="X45" i="27"/>
  <c r="W45" i="27"/>
  <c r="T45" i="27"/>
  <c r="R45" i="27"/>
  <c r="Q45" i="27"/>
  <c r="P45" i="27"/>
  <c r="O45" i="27"/>
  <c r="N45" i="27"/>
  <c r="M45" i="27"/>
  <c r="K45" i="27"/>
  <c r="J45" i="27"/>
  <c r="I45" i="27"/>
  <c r="H45" i="27"/>
  <c r="G45" i="27"/>
  <c r="F45" i="27"/>
  <c r="E45" i="27"/>
  <c r="D45" i="27"/>
  <c r="C45" i="27"/>
  <c r="B45" i="27"/>
  <c r="A45" i="27"/>
  <c r="BC44" i="27"/>
  <c r="BB44" i="27"/>
  <c r="BA44" i="27"/>
  <c r="AS44" i="27"/>
  <c r="AR44" i="27"/>
  <c r="AP44" i="27"/>
  <c r="AO44" i="27"/>
  <c r="AI44" i="27"/>
  <c r="AK44" i="27" s="1"/>
  <c r="Z44" i="27"/>
  <c r="AB44" i="27" s="1"/>
  <c r="X44" i="27"/>
  <c r="W44" i="27"/>
  <c r="T44" i="27"/>
  <c r="V44" i="27" s="1"/>
  <c r="R44" i="27"/>
  <c r="Q44" i="27"/>
  <c r="P44" i="27"/>
  <c r="O44" i="27"/>
  <c r="N44" i="27"/>
  <c r="M44" i="27"/>
  <c r="K44" i="27"/>
  <c r="J44" i="27"/>
  <c r="I44" i="27"/>
  <c r="H44" i="27"/>
  <c r="G44" i="27"/>
  <c r="F44" i="27"/>
  <c r="E44" i="27"/>
  <c r="D44" i="27"/>
  <c r="C44" i="27"/>
  <c r="B44" i="27"/>
  <c r="A44" i="27"/>
  <c r="BC43" i="27"/>
  <c r="BB43" i="27"/>
  <c r="BA43" i="27"/>
  <c r="AS43" i="27"/>
  <c r="AR43" i="27"/>
  <c r="AP43" i="27"/>
  <c r="AO43" i="27"/>
  <c r="AI43" i="27"/>
  <c r="Z43" i="27"/>
  <c r="X43" i="27"/>
  <c r="W43" i="27"/>
  <c r="T43" i="27"/>
  <c r="R43" i="27"/>
  <c r="Q43" i="27"/>
  <c r="P43" i="27"/>
  <c r="O43" i="27"/>
  <c r="N43" i="27"/>
  <c r="M43" i="27"/>
  <c r="K43" i="27"/>
  <c r="J43" i="27"/>
  <c r="I43" i="27"/>
  <c r="H43" i="27"/>
  <c r="G43" i="27"/>
  <c r="F43" i="27"/>
  <c r="E43" i="27"/>
  <c r="D43" i="27"/>
  <c r="C43" i="27"/>
  <c r="B43" i="27"/>
  <c r="A43" i="27"/>
  <c r="BC42" i="27"/>
  <c r="BB42" i="27"/>
  <c r="BA42" i="27"/>
  <c r="AS42" i="27"/>
  <c r="AR42" i="27"/>
  <c r="AP42" i="27"/>
  <c r="AO42" i="27"/>
  <c r="AI42" i="27"/>
  <c r="Z42" i="27"/>
  <c r="AB42" i="27" s="1"/>
  <c r="X42" i="27"/>
  <c r="W42" i="27"/>
  <c r="T42" i="27"/>
  <c r="V42" i="27" s="1"/>
  <c r="R42" i="27"/>
  <c r="Q42" i="27"/>
  <c r="P42" i="27"/>
  <c r="O42" i="27"/>
  <c r="N42" i="27"/>
  <c r="M42" i="27"/>
  <c r="K42" i="27"/>
  <c r="J42" i="27"/>
  <c r="I42" i="27"/>
  <c r="H42" i="27"/>
  <c r="G42" i="27"/>
  <c r="F42" i="27"/>
  <c r="E42" i="27"/>
  <c r="D42" i="27"/>
  <c r="C42" i="27"/>
  <c r="B42" i="27"/>
  <c r="A42" i="27"/>
  <c r="BC41" i="27"/>
  <c r="BB41" i="27"/>
  <c r="BA41" i="27"/>
  <c r="AS41" i="27"/>
  <c r="AR41" i="27"/>
  <c r="AP41" i="27"/>
  <c r="AO41" i="27"/>
  <c r="AI41" i="27"/>
  <c r="Z41" i="27"/>
  <c r="X41" i="27"/>
  <c r="W41" i="27"/>
  <c r="T41" i="27"/>
  <c r="R41" i="27"/>
  <c r="Q41" i="27"/>
  <c r="P41" i="27"/>
  <c r="O41" i="27"/>
  <c r="N41" i="27"/>
  <c r="M41" i="27"/>
  <c r="K41" i="27"/>
  <c r="J41" i="27"/>
  <c r="I41" i="27"/>
  <c r="H41" i="27"/>
  <c r="G41" i="27"/>
  <c r="F41" i="27"/>
  <c r="E41" i="27"/>
  <c r="D41" i="27"/>
  <c r="C41" i="27"/>
  <c r="B41" i="27"/>
  <c r="A41" i="27"/>
  <c r="BC40" i="27"/>
  <c r="BB40" i="27"/>
  <c r="BA40" i="27"/>
  <c r="AS40" i="27"/>
  <c r="AR40" i="27"/>
  <c r="AP40" i="27"/>
  <c r="AO40" i="27"/>
  <c r="AI40" i="27"/>
  <c r="Z40" i="27"/>
  <c r="AB40" i="27" s="1"/>
  <c r="X40" i="27"/>
  <c r="W40" i="27"/>
  <c r="T40" i="27"/>
  <c r="V40" i="27" s="1"/>
  <c r="R40" i="27"/>
  <c r="Q40" i="27"/>
  <c r="P40" i="27"/>
  <c r="O40" i="27"/>
  <c r="N40" i="27"/>
  <c r="M40" i="27"/>
  <c r="K40" i="27"/>
  <c r="J40" i="27"/>
  <c r="I40" i="27"/>
  <c r="H40" i="27"/>
  <c r="G40" i="27"/>
  <c r="F40" i="27"/>
  <c r="E40" i="27"/>
  <c r="D40" i="27"/>
  <c r="C40" i="27"/>
  <c r="B40" i="27"/>
  <c r="A40" i="27"/>
  <c r="BC39" i="27"/>
  <c r="BB39" i="27"/>
  <c r="BA39" i="27"/>
  <c r="AS39" i="27"/>
  <c r="AR39" i="27"/>
  <c r="AP39" i="27"/>
  <c r="AO39" i="27"/>
  <c r="AI39" i="27"/>
  <c r="Z39" i="27"/>
  <c r="X39" i="27"/>
  <c r="W39" i="27"/>
  <c r="T39" i="27"/>
  <c r="R39" i="27"/>
  <c r="Q39" i="27"/>
  <c r="P39" i="27"/>
  <c r="O39" i="27"/>
  <c r="N39" i="27"/>
  <c r="M39" i="27"/>
  <c r="K39" i="27"/>
  <c r="J39" i="27"/>
  <c r="I39" i="27"/>
  <c r="H39" i="27"/>
  <c r="G39" i="27"/>
  <c r="F39" i="27"/>
  <c r="E39" i="27"/>
  <c r="D39" i="27"/>
  <c r="C39" i="27"/>
  <c r="B39" i="27"/>
  <c r="A39" i="27"/>
  <c r="BC38" i="27"/>
  <c r="BB38" i="27"/>
  <c r="BA38" i="27"/>
  <c r="AS38" i="27"/>
  <c r="AR38" i="27"/>
  <c r="AP38" i="27"/>
  <c r="AO38" i="27"/>
  <c r="AI38" i="27"/>
  <c r="AK38" i="27" s="1"/>
  <c r="Z38" i="27"/>
  <c r="X38" i="27"/>
  <c r="W38" i="27"/>
  <c r="T38" i="27"/>
  <c r="V38" i="27" s="1"/>
  <c r="R38" i="27"/>
  <c r="Q38" i="27"/>
  <c r="S38" i="27" s="1"/>
  <c r="P38" i="27"/>
  <c r="O38" i="27"/>
  <c r="N38" i="27"/>
  <c r="M38" i="27"/>
  <c r="K38" i="27"/>
  <c r="J38" i="27"/>
  <c r="I38" i="27"/>
  <c r="H38" i="27"/>
  <c r="G38" i="27"/>
  <c r="F38" i="27"/>
  <c r="E38" i="27"/>
  <c r="D38" i="27"/>
  <c r="C38" i="27"/>
  <c r="B38" i="27"/>
  <c r="A38" i="27"/>
  <c r="AG110" i="27" l="1" a="1"/>
  <c r="AG110" i="27" s="1"/>
  <c r="AG111" i="27" a="1"/>
  <c r="AG111" i="27" s="1"/>
  <c r="AD111" i="27" a="1"/>
  <c r="AD111" i="27" s="1"/>
  <c r="Y52" i="27"/>
  <c r="AQ60" i="27"/>
  <c r="AT54" i="27"/>
  <c r="AQ48" i="27"/>
  <c r="AQ56" i="27"/>
  <c r="S50" i="27"/>
  <c r="S60" i="27"/>
  <c r="Y61" i="27"/>
  <c r="Y58" i="27"/>
  <c r="Y66" i="27"/>
  <c r="AT38" i="27"/>
  <c r="AT40" i="27"/>
  <c r="AQ42" i="27"/>
  <c r="Y42" i="27"/>
  <c r="Y38" i="27"/>
  <c r="AN96" i="27"/>
  <c r="AN83" i="27"/>
  <c r="AN73" i="27"/>
  <c r="AN74" i="27"/>
  <c r="AN95" i="27"/>
  <c r="AN82" i="27"/>
  <c r="AN106" i="27"/>
  <c r="AN93" i="27"/>
  <c r="AN81" i="27"/>
  <c r="AN105" i="27"/>
  <c r="AN92" i="27"/>
  <c r="AN79" i="27"/>
  <c r="AN97" i="27"/>
  <c r="AN101" i="27"/>
  <c r="AN91" i="27"/>
  <c r="AN78" i="27"/>
  <c r="AN100" i="27"/>
  <c r="AN89" i="27"/>
  <c r="AN77" i="27"/>
  <c r="AN99" i="27"/>
  <c r="AN88" i="27"/>
  <c r="AN75" i="27"/>
  <c r="AN87" i="27"/>
  <c r="AQ49" i="27"/>
  <c r="AQ44" i="27"/>
  <c r="AT50" i="27"/>
  <c r="AQ52" i="27"/>
  <c r="S52" i="27"/>
  <c r="AQ40" i="27"/>
  <c r="AQ41" i="27"/>
  <c r="AT41" i="27"/>
  <c r="AT42" i="27"/>
  <c r="S40" i="27"/>
  <c r="S44" i="27"/>
  <c r="S48" i="27"/>
  <c r="Y44" i="27"/>
  <c r="AT57" i="27"/>
  <c r="AQ58" i="27"/>
  <c r="AT65" i="27"/>
  <c r="AQ66" i="27"/>
  <c r="S57" i="27"/>
  <c r="S65" i="27"/>
  <c r="Y48" i="27"/>
  <c r="S42" i="27"/>
  <c r="S54" i="27"/>
  <c r="S58" i="27"/>
  <c r="S62" i="27"/>
  <c r="Y65" i="27"/>
  <c r="AQ38" i="27"/>
  <c r="AQ43" i="27"/>
  <c r="AQ51" i="27"/>
  <c r="AT39" i="27"/>
  <c r="AK43" i="27"/>
  <c r="AT47" i="27"/>
  <c r="AK51" i="27"/>
  <c r="AB39" i="27"/>
  <c r="V43" i="27"/>
  <c r="Y49" i="27"/>
  <c r="V51" i="27"/>
  <c r="S53" i="27"/>
  <c r="AB38" i="27"/>
  <c r="AH92" i="27" s="1"/>
  <c r="Y40" i="27"/>
  <c r="V39" i="27"/>
  <c r="S41" i="27"/>
  <c r="AB43" i="27"/>
  <c r="Y45" i="27"/>
  <c r="V47" i="27"/>
  <c r="S49" i="27"/>
  <c r="AB51" i="27"/>
  <c r="Y53" i="27"/>
  <c r="O69" i="27"/>
  <c r="AB45" i="27"/>
  <c r="AB53" i="27"/>
  <c r="AB61" i="27"/>
  <c r="AB47" i="27"/>
  <c r="AB60" i="27"/>
  <c r="AB41" i="27"/>
  <c r="AB49" i="27"/>
  <c r="AB57" i="27"/>
  <c r="AB65" i="27"/>
  <c r="AQ39" i="27"/>
  <c r="AK41" i="27"/>
  <c r="AT45" i="27"/>
  <c r="AQ47" i="27"/>
  <c r="AK49" i="27"/>
  <c r="AT53" i="27"/>
  <c r="AQ55" i="27"/>
  <c r="AK57" i="27"/>
  <c r="AT61" i="27"/>
  <c r="AQ63" i="27"/>
  <c r="AK65" i="27"/>
  <c r="AK40" i="27"/>
  <c r="AT44" i="27"/>
  <c r="AQ46" i="27"/>
  <c r="AK48" i="27"/>
  <c r="AT52" i="27"/>
  <c r="AQ54" i="27"/>
  <c r="AK56" i="27"/>
  <c r="AT60" i="27"/>
  <c r="AQ62" i="27"/>
  <c r="AK64" i="27"/>
  <c r="AK53" i="27"/>
  <c r="AK42" i="27"/>
  <c r="AT46" i="27"/>
  <c r="AK50" i="27"/>
  <c r="AK58" i="27"/>
  <c r="AT62" i="27"/>
  <c r="AQ64" i="27"/>
  <c r="AK66" i="27"/>
  <c r="AK39" i="27"/>
  <c r="AT43" i="27"/>
  <c r="AQ45" i="27"/>
  <c r="AK47" i="27"/>
  <c r="AT51" i="27"/>
  <c r="AQ53" i="27"/>
  <c r="AK55" i="27"/>
  <c r="AT59" i="27"/>
  <c r="AQ61" i="27"/>
  <c r="AK63" i="27"/>
  <c r="AT67" i="27"/>
  <c r="AE73" i="27"/>
  <c r="Y39" i="27"/>
  <c r="V41" i="27"/>
  <c r="S43" i="27"/>
  <c r="Y47" i="27"/>
  <c r="V49" i="27"/>
  <c r="S51" i="27"/>
  <c r="Y55" i="27"/>
  <c r="V57" i="27"/>
  <c r="S59" i="27"/>
  <c r="Y63" i="27"/>
  <c r="V65" i="27"/>
  <c r="S67" i="27"/>
  <c r="Y41" i="27"/>
  <c r="S45" i="27"/>
  <c r="S61" i="27"/>
  <c r="S66" i="27"/>
  <c r="S39" i="27"/>
  <c r="Y43" i="27"/>
  <c r="V45" i="27"/>
  <c r="S47" i="27"/>
  <c r="Y51" i="27"/>
  <c r="V53" i="27"/>
  <c r="S55" i="27"/>
  <c r="Y59" i="27"/>
  <c r="V61" i="27"/>
  <c r="S63" i="27"/>
  <c r="Y67" i="27"/>
  <c r="L69" i="27"/>
  <c r="AH106" i="27"/>
  <c r="AH81" i="27"/>
  <c r="AE105" i="27"/>
  <c r="AE79" i="27"/>
  <c r="AE97" i="27"/>
  <c r="AH79" i="27"/>
  <c r="AE101" i="27"/>
  <c r="AE78" i="27"/>
  <c r="AE87" i="27"/>
  <c r="AH101" i="27"/>
  <c r="AH78" i="27"/>
  <c r="AE100" i="27"/>
  <c r="AE89" i="27"/>
  <c r="AE77" i="27"/>
  <c r="AH88" i="27"/>
  <c r="AH100" i="27"/>
  <c r="AH89" i="27"/>
  <c r="AH77" i="27"/>
  <c r="AE99" i="27"/>
  <c r="AE88" i="27"/>
  <c r="AH99" i="27"/>
  <c r="AH97" i="27"/>
  <c r="AH87" i="27"/>
  <c r="AE96" i="27"/>
  <c r="AE83" i="27"/>
  <c r="AH95" i="27"/>
  <c r="AE81" i="27"/>
  <c r="AH96" i="27"/>
  <c r="AH83" i="27"/>
  <c r="AE95" i="27"/>
  <c r="AE82" i="27"/>
  <c r="AH82" i="27"/>
  <c r="AE106" i="27"/>
  <c r="L126" i="27" a="1"/>
  <c r="L126" i="27" s="1"/>
  <c r="K126" i="27" a="1"/>
  <c r="K126" i="27" s="1"/>
  <c r="K122" i="27" a="1"/>
  <c r="K122" i="27" s="1"/>
  <c r="P68" i="27"/>
  <c r="L125" i="27" a="1"/>
  <c r="L125" i="27" s="1"/>
  <c r="L121" i="27" a="1"/>
  <c r="L121" i="27" s="1"/>
  <c r="P69" i="27"/>
  <c r="K129" i="27" a="1"/>
  <c r="K129" i="27" s="1"/>
  <c r="Y87" i="27"/>
  <c r="AT95" i="27"/>
  <c r="L68" i="27"/>
  <c r="AT77" i="27"/>
  <c r="S88" i="27"/>
  <c r="AK96" i="27"/>
  <c r="AK78" i="27"/>
  <c r="AZ88" i="27"/>
  <c r="Y97" i="27"/>
  <c r="Y79" i="27"/>
  <c r="AT89" i="27"/>
  <c r="N69" i="27"/>
  <c r="N68" i="27"/>
  <c r="L111" i="27" s="1" a="1"/>
  <c r="L111" i="27" s="1"/>
  <c r="BC68" i="27"/>
  <c r="BC69" i="27"/>
  <c r="K121" i="27" a="1"/>
  <c r="K121" i="27" s="1"/>
  <c r="V97" i="27"/>
  <c r="AB96" i="27"/>
  <c r="AQ95" i="27"/>
  <c r="AQ89" i="27"/>
  <c r="AW88" i="27"/>
  <c r="V87" i="27"/>
  <c r="V79" i="27"/>
  <c r="AB78" i="27"/>
  <c r="AQ77" i="27"/>
  <c r="AZ97" i="27"/>
  <c r="S97" i="27"/>
  <c r="Y96" i="27"/>
  <c r="AK95" i="27"/>
  <c r="AK89" i="27"/>
  <c r="AT88" i="27"/>
  <c r="AZ87" i="27"/>
  <c r="S87" i="27"/>
  <c r="AZ79" i="27"/>
  <c r="S79" i="27"/>
  <c r="Y78" i="27"/>
  <c r="AK77" i="27"/>
  <c r="AW97" i="27"/>
  <c r="V96" i="27"/>
  <c r="AB95" i="27"/>
  <c r="AB89" i="27"/>
  <c r="AQ88" i="27"/>
  <c r="AW87" i="27"/>
  <c r="AW79" i="27"/>
  <c r="V78" i="27"/>
  <c r="AB77" i="27"/>
  <c r="AT97" i="27"/>
  <c r="AZ96" i="27"/>
  <c r="S96" i="27"/>
  <c r="Y95" i="27"/>
  <c r="Y89" i="27"/>
  <c r="AK88" i="27"/>
  <c r="AT87" i="27"/>
  <c r="AT79" i="27"/>
  <c r="AZ78" i="27"/>
  <c r="S78" i="27"/>
  <c r="Y77" i="27"/>
  <c r="AQ97" i="27"/>
  <c r="AW96" i="27"/>
  <c r="V95" i="27"/>
  <c r="V89" i="27"/>
  <c r="AB88" i="27"/>
  <c r="AQ87" i="27"/>
  <c r="AQ79" i="27"/>
  <c r="AW78" i="27"/>
  <c r="V77" i="27"/>
  <c r="AK97" i="27"/>
  <c r="AT96" i="27"/>
  <c r="AZ95" i="27"/>
  <c r="S95" i="27"/>
  <c r="AZ89" i="27"/>
  <c r="S89" i="27"/>
  <c r="Y88" i="27"/>
  <c r="AK87" i="27"/>
  <c r="AK79" i="27"/>
  <c r="AT78" i="27"/>
  <c r="AZ77" i="27"/>
  <c r="S77" i="27"/>
  <c r="AB97" i="27"/>
  <c r="AQ96" i="27"/>
  <c r="AW95" i="27"/>
  <c r="AW89" i="27"/>
  <c r="V88" i="27"/>
  <c r="AB87" i="27"/>
  <c r="AB79" i="27"/>
  <c r="AQ78" i="27"/>
  <c r="AW77" i="27"/>
  <c r="K125" i="27" a="1"/>
  <c r="K125" i="27" s="1"/>
  <c r="L123" i="27" a="1"/>
  <c r="L123" i="27" s="1"/>
  <c r="O68" i="27"/>
  <c r="AQ68" i="27" l="1"/>
  <c r="AQ106" i="27" s="1"/>
  <c r="AQ69" i="27"/>
  <c r="D110" i="27"/>
  <c r="L129" i="27" a="1"/>
  <c r="L129" i="27" s="1"/>
  <c r="AZ68" i="27"/>
  <c r="AY110" i="27" s="1" a="1"/>
  <c r="AY110" i="27" s="1"/>
  <c r="AK68" i="27"/>
  <c r="AK83" i="27" s="1"/>
  <c r="AK69" i="27"/>
  <c r="S68" i="27"/>
  <c r="S101" i="27" s="1"/>
  <c r="V68" i="27"/>
  <c r="V82" i="27" s="1"/>
  <c r="S69" i="27"/>
  <c r="Y68" i="27"/>
  <c r="X111" i="27" s="1" a="1"/>
  <c r="X111" i="27" s="1"/>
  <c r="V69" i="27"/>
  <c r="AQ91" i="27"/>
  <c r="AQ92" i="27"/>
  <c r="AQ73" i="27"/>
  <c r="AT68" i="27"/>
  <c r="AQ93" i="27"/>
  <c r="AT69" i="27"/>
  <c r="AB69" i="27"/>
  <c r="AB68" i="27"/>
  <c r="AA111" i="27" s="1" a="1"/>
  <c r="AA111" i="27" s="1"/>
  <c r="AZ105" i="27"/>
  <c r="AZ93" i="27"/>
  <c r="AZ73" i="27"/>
  <c r="AZ69" i="27"/>
  <c r="AZ75" i="27"/>
  <c r="AZ91" i="27"/>
  <c r="AW68" i="27"/>
  <c r="AW93" i="27" s="1"/>
  <c r="AW69" i="27"/>
  <c r="AE92" i="27"/>
  <c r="AE74" i="27"/>
  <c r="AE91" i="27"/>
  <c r="AE75" i="27"/>
  <c r="AE93" i="27"/>
  <c r="AT93" i="27"/>
  <c r="AT73" i="27"/>
  <c r="AK73" i="27"/>
  <c r="AK74" i="27"/>
  <c r="AK91" i="27"/>
  <c r="AK92" i="27"/>
  <c r="AK93" i="27"/>
  <c r="AQ74" i="27"/>
  <c r="AQ105" i="27"/>
  <c r="AQ75" i="27"/>
  <c r="AH75" i="27"/>
  <c r="AH105" i="27"/>
  <c r="AB93" i="27"/>
  <c r="AD110" i="27" a="1"/>
  <c r="AD110" i="27" s="1"/>
  <c r="AH93" i="27"/>
  <c r="AB74" i="27"/>
  <c r="AH73" i="27"/>
  <c r="AH74" i="27"/>
  <c r="AH91" i="27"/>
  <c r="Y73" i="27"/>
  <c r="Y105" i="27"/>
  <c r="Y69" i="27"/>
  <c r="S93" i="27"/>
  <c r="S73" i="27"/>
  <c r="S92" i="27"/>
  <c r="S105" i="27"/>
  <c r="V93" i="27"/>
  <c r="S75" i="27"/>
  <c r="S74" i="27"/>
  <c r="AK99" i="27"/>
  <c r="AZ82" i="27"/>
  <c r="AK106" i="27"/>
  <c r="D121" i="27"/>
  <c r="L130" i="27" a="1"/>
  <c r="L130" i="27" s="1"/>
  <c r="AZ99" i="27"/>
  <c r="S81" i="27"/>
  <c r="S100" i="27"/>
  <c r="K114" i="27" a="1"/>
  <c r="K114" i="27" s="1"/>
  <c r="L113" i="27" a="1"/>
  <c r="L113" i="27" s="1"/>
  <c r="L110" i="27" a="1"/>
  <c r="L110" i="27" s="1"/>
  <c r="K113" i="27" a="1"/>
  <c r="K113" i="27" s="1"/>
  <c r="K110" i="27" a="1"/>
  <c r="K110" i="27" s="1"/>
  <c r="L114" i="27" a="1"/>
  <c r="L114" i="27" s="1"/>
  <c r="AZ100" i="27"/>
  <c r="AZ106" i="27"/>
  <c r="R110" i="27" a="1"/>
  <c r="R110" i="27" s="1"/>
  <c r="AZ101" i="27"/>
  <c r="AK100" i="27"/>
  <c r="L122" i="27" a="1"/>
  <c r="L122" i="27" s="1"/>
  <c r="AK101" i="27"/>
  <c r="AK82" i="27"/>
  <c r="K111" i="27" a="1"/>
  <c r="K111" i="27" s="1"/>
  <c r="K123" i="27" a="1"/>
  <c r="K123" i="27" s="1"/>
  <c r="S106" i="27"/>
  <c r="AQ100" i="27" l="1"/>
  <c r="AJ112" i="27" a="1"/>
  <c r="AJ112" i="27" s="1"/>
  <c r="K117" i="27" a="1"/>
  <c r="K117" i="27" s="1"/>
  <c r="AJ113" i="27" a="1"/>
  <c r="AJ113" i="27" s="1"/>
  <c r="AQ81" i="27"/>
  <c r="AJ114" i="27" a="1"/>
  <c r="AJ114" i="27" s="1"/>
  <c r="AQ83" i="27"/>
  <c r="K118" i="27" a="1"/>
  <c r="K118" i="27" s="1"/>
  <c r="AQ99" i="27"/>
  <c r="L117" i="27" a="1"/>
  <c r="L117" i="27" s="1"/>
  <c r="AQ82" i="27"/>
  <c r="K130" i="27" a="1"/>
  <c r="K130" i="27" s="1"/>
  <c r="AQ101" i="27"/>
  <c r="V100" i="27"/>
  <c r="L118" i="27" a="1"/>
  <c r="L118" i="27" s="1"/>
  <c r="V106" i="27"/>
  <c r="V81" i="27"/>
  <c r="S83" i="27"/>
  <c r="AF113" i="27" a="1"/>
  <c r="AF113" i="27" s="1"/>
  <c r="S99" i="27"/>
  <c r="R111" i="27" a="1"/>
  <c r="R111" i="27" s="1"/>
  <c r="V83" i="27"/>
  <c r="AZ92" i="27"/>
  <c r="AK75" i="27"/>
  <c r="V101" i="27"/>
  <c r="V99" i="27"/>
  <c r="AV112" i="27" a="1"/>
  <c r="AV112" i="27" s="1"/>
  <c r="AZ74" i="27"/>
  <c r="V91" i="27"/>
  <c r="Y74" i="27"/>
  <c r="AB73" i="27"/>
  <c r="AB92" i="27"/>
  <c r="AB105" i="27"/>
  <c r="U110" i="27" a="1"/>
  <c r="U110" i="27" s="1"/>
  <c r="V74" i="27"/>
  <c r="AA112" i="27" a="1"/>
  <c r="AA112" i="27" s="1"/>
  <c r="AK105" i="27"/>
  <c r="U112" i="27" a="1"/>
  <c r="U112" i="27" s="1"/>
  <c r="AJ110" i="27" a="1"/>
  <c r="AJ110" i="27" s="1"/>
  <c r="AJ111" i="27" a="1"/>
  <c r="AJ111" i="27" s="1"/>
  <c r="AK81" i="27"/>
  <c r="AT106" i="27"/>
  <c r="V92" i="27"/>
  <c r="V75" i="27"/>
  <c r="U111" i="27" a="1"/>
  <c r="U111" i="27" s="1"/>
  <c r="Y91" i="27"/>
  <c r="S82" i="27"/>
  <c r="S91" i="27"/>
  <c r="U113" i="27" a="1"/>
  <c r="U113" i="27" s="1"/>
  <c r="V73" i="27"/>
  <c r="Y92" i="27"/>
  <c r="V105" i="27"/>
  <c r="Y93" i="27"/>
  <c r="Y75" i="27"/>
  <c r="Y83" i="27"/>
  <c r="Y106" i="27"/>
  <c r="X110" i="27" a="1"/>
  <c r="X110" i="27" s="1"/>
  <c r="Y99" i="27"/>
  <c r="L127" i="27" a="1"/>
  <c r="L127" i="27" s="1"/>
  <c r="AY111" i="27" a="1"/>
  <c r="AY111" i="27" s="1"/>
  <c r="AV113" i="27" a="1"/>
  <c r="AV113" i="27" s="1"/>
  <c r="AZ81" i="27"/>
  <c r="AZ83" i="27"/>
  <c r="AB81" i="27"/>
  <c r="AA113" i="27" a="1"/>
  <c r="AA113" i="27" s="1"/>
  <c r="AB106" i="27"/>
  <c r="AT75" i="27"/>
  <c r="L124" i="27" a="1"/>
  <c r="L124" i="27" s="1"/>
  <c r="K124" i="27" a="1"/>
  <c r="K124" i="27" s="1"/>
  <c r="L112" i="27" a="1"/>
  <c r="L112" i="27" s="1"/>
  <c r="K112" i="27" a="1"/>
  <c r="K112" i="27" s="1"/>
  <c r="AB100" i="27"/>
  <c r="AT81" i="27"/>
  <c r="AF112" i="27" a="1"/>
  <c r="AF112" i="27" s="1"/>
  <c r="AW99" i="27"/>
  <c r="AB82" i="27"/>
  <c r="AW83" i="27"/>
  <c r="AW100" i="27"/>
  <c r="AW101" i="27"/>
  <c r="AW82" i="27"/>
  <c r="AW106" i="27"/>
  <c r="AA110" i="27" a="1"/>
  <c r="AA110" i="27" s="1"/>
  <c r="Y101" i="27"/>
  <c r="Y100" i="27"/>
  <c r="Y81" i="27"/>
  <c r="Y82" i="27"/>
  <c r="AW81" i="27"/>
  <c r="AT82" i="27"/>
  <c r="AT99" i="27"/>
  <c r="K127" i="27" a="1"/>
  <c r="K127" i="27" s="1"/>
  <c r="AP114" i="27" a="1"/>
  <c r="AP114" i="27" s="1"/>
  <c r="AT100" i="27"/>
  <c r="L115" i="27" a="1"/>
  <c r="L115" i="27" s="1"/>
  <c r="AT101" i="27"/>
  <c r="AT83" i="27"/>
  <c r="AB91" i="27"/>
  <c r="AB101" i="27"/>
  <c r="AB83" i="27"/>
  <c r="AB99" i="27"/>
  <c r="K116" i="27" a="1"/>
  <c r="K116" i="27" s="1"/>
  <c r="AT74" i="27"/>
  <c r="K128" i="27" a="1"/>
  <c r="K128" i="27" s="1"/>
  <c r="AT91" i="27"/>
  <c r="K115" i="27" a="1"/>
  <c r="K115" i="27" s="1"/>
  <c r="AT92" i="27"/>
  <c r="L116" i="27" a="1"/>
  <c r="L116" i="27" s="1"/>
  <c r="AT105" i="27"/>
  <c r="L128" i="27" a="1"/>
  <c r="L128" i="27" s="1"/>
  <c r="AB75" i="27"/>
  <c r="AW91" i="27"/>
  <c r="AV111" i="27" a="1"/>
  <c r="AV111" i="27" s="1"/>
  <c r="AV110" i="27" a="1"/>
  <c r="AV110" i="27" s="1"/>
  <c r="AW105" i="27"/>
  <c r="AW73" i="27"/>
  <c r="AW74" i="27"/>
  <c r="AW92" i="27"/>
  <c r="AW75" i="27"/>
  <c r="CQ17" i="24"/>
  <c r="CQ18" i="24"/>
  <c r="CQ19" i="24"/>
  <c r="CQ20" i="24"/>
  <c r="CP17" i="24"/>
  <c r="CP18" i="24"/>
  <c r="CP19" i="24"/>
  <c r="CP20" i="24"/>
  <c r="CQ16" i="24"/>
  <c r="CP16" i="24"/>
  <c r="CQ15" i="24"/>
  <c r="CP15" i="24"/>
  <c r="CQ14" i="24"/>
  <c r="CP14" i="24"/>
  <c r="CQ13" i="24"/>
  <c r="CP13" i="24"/>
  <c r="CQ12" i="24"/>
  <c r="CP12" i="24"/>
  <c r="CQ11" i="24"/>
  <c r="CP11" i="24"/>
  <c r="CQ10" i="24"/>
  <c r="CP10" i="24"/>
  <c r="CQ9" i="24"/>
  <c r="CP9" i="24"/>
  <c r="CQ8" i="24"/>
  <c r="CP8" i="24"/>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<sst xmlns="http://schemas.openxmlformats.org/spreadsheetml/2006/main" count="1199" uniqueCount="521">
  <si>
    <t xml:space="preserve">HD OBD Gasoline Rate-Based Data  </t>
  </si>
  <si>
    <t>No.</t>
  </si>
  <si>
    <t>Engine MY</t>
  </si>
  <si>
    <t>Engine Manufacturer</t>
  </si>
  <si>
    <t xml:space="preserve">OBD Certification Documentation Group </t>
  </si>
  <si>
    <t>Alternate-Fueled Vehicle</t>
  </si>
  <si>
    <t xml:space="preserve">Powertrain Type </t>
  </si>
  <si>
    <t>Engine Family</t>
  </si>
  <si>
    <t>Engine Serial No.</t>
  </si>
  <si>
    <t>Vehicle/Chassis VIN</t>
  </si>
  <si>
    <t>Mon. Perf. Group</t>
  </si>
  <si>
    <t>Date</t>
  </si>
  <si>
    <t>ODO</t>
  </si>
  <si>
    <t>CAL ID</t>
  </si>
  <si>
    <t>Gen Den</t>
  </si>
  <si>
    <t>Ign Cycle</t>
  </si>
  <si>
    <t>PHEV Ign Cycle</t>
  </si>
  <si>
    <t>B1CatNum</t>
  </si>
  <si>
    <t>B1CatDen</t>
  </si>
  <si>
    <t>B1CatRat</t>
  </si>
  <si>
    <t>B2CatNum</t>
  </si>
  <si>
    <t>B2CatDen</t>
  </si>
  <si>
    <t>B2CatRat</t>
  </si>
  <si>
    <t>B1O2Num</t>
  </si>
  <si>
    <t>B1O2Den</t>
  </si>
  <si>
    <t>B1O2Rat</t>
  </si>
  <si>
    <t>B2O2Num</t>
  </si>
  <si>
    <t>B2O2Den</t>
  </si>
  <si>
    <t>B2O2Rat</t>
  </si>
  <si>
    <t>B1AFRINum</t>
  </si>
  <si>
    <t>B1AFRIDen</t>
  </si>
  <si>
    <t>B1AFRIRat</t>
  </si>
  <si>
    <t>B2AFRINum</t>
  </si>
  <si>
    <t>B2AFRIDen</t>
  </si>
  <si>
    <t>B2AFRIRat</t>
  </si>
  <si>
    <t>SAIRNum</t>
  </si>
  <si>
    <t>SAIRDen</t>
  </si>
  <si>
    <t>SAIRRat</t>
  </si>
  <si>
    <t>EVAPNum</t>
  </si>
  <si>
    <t>EVAPDen</t>
  </si>
  <si>
    <t>EVAPRat</t>
  </si>
  <si>
    <t>B1SO2Num</t>
  </si>
  <si>
    <t>B1SO2Den</t>
  </si>
  <si>
    <t>B1SO2Rat</t>
  </si>
  <si>
    <t>B2SO2Num</t>
  </si>
  <si>
    <t>B2SO2Den</t>
  </si>
  <si>
    <t>B2SO2Rat</t>
  </si>
  <si>
    <t>GPFNum</t>
  </si>
  <si>
    <t>GPFDen</t>
  </si>
  <si>
    <t>GPFRat</t>
  </si>
  <si>
    <t xml:space="preserve">Powertrain type </t>
  </si>
  <si>
    <t>Average</t>
  </si>
  <si>
    <t>Standard Deviation</t>
  </si>
  <si>
    <t xml:space="preserve"> </t>
  </si>
  <si>
    <t>Mandatory Recall Ratios</t>
  </si>
  <si>
    <t>2013-2023 MY</t>
  </si>
  <si>
    <t>Average less than</t>
  </si>
  <si>
    <t>?</t>
  </si>
  <si>
    <t>66% of vehicles less than</t>
  </si>
  <si>
    <t>Actual % of vehicles less than</t>
  </si>
  <si>
    <t>2024-2027 MY</t>
  </si>
  <si>
    <t>2028+ MY</t>
  </si>
  <si>
    <t>Finding of Noncompliance Criteria:</t>
  </si>
  <si>
    <t>2013-2015 MY</t>
  </si>
  <si>
    <t>2016-2023MY</t>
  </si>
  <si>
    <t>2024-2027MY</t>
  </si>
  <si>
    <t>Minimum Ratios</t>
  </si>
  <si>
    <t>2013-2023MY</t>
  </si>
  <si>
    <t>2024 + MY</t>
  </si>
  <si>
    <t>Average miles per Ign Cycle</t>
  </si>
  <si>
    <t># of cars w/this D &lt; 95% of Gen D</t>
  </si>
  <si>
    <t>Average miles per General Den</t>
  </si>
  <si>
    <t># of cars w/ this D &gt; Gen D</t>
  </si>
  <si>
    <t>Average miles per EVAP Den</t>
  </si>
  <si>
    <t># of cars w/ B2 Ns &lt;&gt; +/- 5% of B1 Ns</t>
  </si>
  <si>
    <t>General Den per Ign Cycle</t>
  </si>
  <si>
    <t># of cars w/ B2 Ds &lt;&gt; +/- 5% of B1 Ds</t>
  </si>
  <si>
    <t>EVAP Den per Ign Cycle</t>
  </si>
  <si>
    <t>EVAP Den per General Den</t>
  </si>
  <si>
    <t># of cars w/ (EVAP Ds/Gen Ds) &lt; 0.05</t>
  </si>
  <si>
    <t>EVAP Ratio using General Den</t>
  </si>
  <si>
    <t>SAIR Den per Ign Cycle</t>
  </si>
  <si>
    <t>SAIR Ratio using General Den</t>
  </si>
  <si>
    <t>PHEV Ign Cyle per Ign Cycle</t>
  </si>
  <si>
    <t>Average miles per PHEV Ign Cycle</t>
  </si>
  <si>
    <t>General Den per PHEV Ign Cycle</t>
  </si>
  <si>
    <t>EVAP Den per PHEV Ign Cycle</t>
  </si>
  <si>
    <t>SAIR Den per PHEV Ign Cycle</t>
  </si>
  <si>
    <t>HD OBD SAE J1979-2 Additional Gasoline Rate-Based Data</t>
  </si>
  <si>
    <t>VIN</t>
  </si>
  <si>
    <t>Monitor Group</t>
  </si>
  <si>
    <t>Fault Code</t>
  </si>
  <si>
    <t>Monitor Description</t>
  </si>
  <si>
    <t>Numerator</t>
  </si>
  <si>
    <t>Denominator</t>
  </si>
  <si>
    <t>Ratio</t>
  </si>
  <si>
    <t>Average Ratio</t>
  </si>
  <si>
    <t>Standard Deviation Ratio</t>
  </si>
  <si>
    <t>Bank 1 catalyst (B1Cat) monitors</t>
  </si>
  <si>
    <t>Bank 2 catalyst (B2Cat) monitors</t>
  </si>
  <si>
    <t>Bank 1 front oxygen or air/fuel ratio sensor (B1O2) monitors</t>
  </si>
  <si>
    <t>Bank 2 front oxygen or air/fuel ratio sensor (B2O2) monitors</t>
  </si>
  <si>
    <t>Bank 1 air fuel ratio cylinder imbalance (B1AFRI) monitors</t>
  </si>
  <si>
    <t>Bank 2 air fuel ratio cylinder imbalance (B2AFRI) monitors</t>
  </si>
  <si>
    <t>Exhaust gas recirculation (EGR) monitors</t>
  </si>
  <si>
    <t>Variable valve timing, lift, and/or control (VVT) monitors</t>
  </si>
  <si>
    <t>Secondary air (SAIR) monitors</t>
  </si>
  <si>
    <t>0.020 inch evaporative system leak (EVAP) monitors</t>
  </si>
  <si>
    <t>Bank 1 secondary oxygen or air/fuel ratio sensor (B1SO2) monitors</t>
  </si>
  <si>
    <t>Bank 2 secondary oxygen or air/fuel ratio sensor (B2SO2) monitors</t>
  </si>
  <si>
    <t>Gasoline particulate filter (GPF) system monitors</t>
  </si>
  <si>
    <t xml:space="preserve">Supplemental Monitor Activity Data </t>
  </si>
  <si>
    <t>Mini-Numerator</t>
  </si>
  <si>
    <t>Mini-Denominator</t>
  </si>
  <si>
    <t>MAR</t>
  </si>
  <si>
    <t>Current 
Mini-N/Mini-D</t>
  </si>
  <si>
    <t>Average MAR</t>
  </si>
  <si>
    <t>Standard Deviation MAR</t>
  </si>
  <si>
    <t>REAL GHG Tracking Data</t>
  </si>
  <si>
    <t>Units</t>
  </si>
  <si>
    <t xml:space="preserve">Active 100-hr:  Vehicle fuel consumption </t>
  </si>
  <si>
    <t>liters</t>
  </si>
  <si>
    <t xml:space="preserve">Active 100-hr:  Engine fuel consumption </t>
  </si>
  <si>
    <t xml:space="preserve">Active 100-hr:  Engine idle fuel consumption </t>
  </si>
  <si>
    <t xml:space="preserve">Active 100-hr:  Engine PTO fuel consumption </t>
  </si>
  <si>
    <t xml:space="preserve">Active 100-hr:  Distance traveled </t>
  </si>
  <si>
    <t>km</t>
  </si>
  <si>
    <t xml:space="preserve">Active 100-hr:  Engine output energy </t>
  </si>
  <si>
    <t>kWh</t>
  </si>
  <si>
    <t>Active 100-hr:  Positive kinetic energy</t>
  </si>
  <si>
    <t>km²/h²</t>
  </si>
  <si>
    <t xml:space="preserve">Active 100-hr:  Engine run time </t>
  </si>
  <si>
    <t>hours</t>
  </si>
  <si>
    <t xml:space="preserve">Active 100-hr:  Idle run time </t>
  </si>
  <si>
    <t xml:space="preserve">Active 100-hr:  Urban speed run time </t>
  </si>
  <si>
    <t xml:space="preserve">Active 100-hr:  PTO run time </t>
  </si>
  <si>
    <t xml:space="preserve">Stored 100-hr:  Vehicle fuel consumption </t>
  </si>
  <si>
    <t xml:space="preserve">Stored 100-hr:  Engine fuel consumption </t>
  </si>
  <si>
    <t xml:space="preserve">Stored 100-hr:  Engine idle fuel consumption </t>
  </si>
  <si>
    <t xml:space="preserve">Stored 100-hr:  Engine PTO fuel consumption </t>
  </si>
  <si>
    <t xml:space="preserve">Stored 100-hr:  Distance traveled </t>
  </si>
  <si>
    <t xml:space="preserve">Stored 100-hr:  Engine output energy </t>
  </si>
  <si>
    <t>Stored 100-hr:  Positive kinetic energy</t>
  </si>
  <si>
    <t xml:space="preserve">Stored 100-hr:  Engine run time </t>
  </si>
  <si>
    <t xml:space="preserve">Stored 100-hr:  Idle run time </t>
  </si>
  <si>
    <t xml:space="preserve">Stored 100-hr:  Urban speed run time </t>
  </si>
  <si>
    <t xml:space="preserve">Stored 100-hr:  PTO run time </t>
  </si>
  <si>
    <t xml:space="preserve">Lifetime:  Vehicle fuel consumption </t>
  </si>
  <si>
    <t xml:space="preserve">Lifetime:  Engine fuel consumption </t>
  </si>
  <si>
    <t xml:space="preserve">Lifetime:  Engine idle fuel consumption </t>
  </si>
  <si>
    <t xml:space="preserve">Lifetime:  Engine PTO fuel consumption </t>
  </si>
  <si>
    <t xml:space="preserve">Lifetime:  Distance traveled </t>
  </si>
  <si>
    <t xml:space="preserve">Lifetime:  Engine output energy </t>
  </si>
  <si>
    <t>Lifetime:  Positive kinetic energy</t>
  </si>
  <si>
    <t xml:space="preserve">Lifetime:  Engine run time </t>
  </si>
  <si>
    <t xml:space="preserve">Lifetime:  Idle run time </t>
  </si>
  <si>
    <t xml:space="preserve">Lifetime:  Urban speed run time </t>
  </si>
  <si>
    <t xml:space="preserve">Lifetime:  PTO run time </t>
  </si>
  <si>
    <t>REAL GHG Tracking Data:  If So Equipped</t>
  </si>
  <si>
    <t xml:space="preserve">Active 100-hr:  Distance traveled while engine Waste Heat Recovery (WHR) technology active </t>
  </si>
  <si>
    <t xml:space="preserve">Active 100-hr:  WHR technology run time </t>
  </si>
  <si>
    <t>Active 100-hr:  Start-stop technology run time (for non-hybrid vehicles)</t>
  </si>
  <si>
    <t xml:space="preserve">Active 100-hr:  Automatic engine shutdown technology run time </t>
  </si>
  <si>
    <t xml:space="preserve">Active 100-hr:  Active technology #1 run time </t>
  </si>
  <si>
    <t xml:space="preserve">Active 100-hr:  Distance traveled while active technology #1 is active </t>
  </si>
  <si>
    <t xml:space="preserve">Active 100-hr:  Active technology #n run time </t>
  </si>
  <si>
    <t xml:space="preserve">Active 100-hr:  Distance traveled while active technology #n is active </t>
  </si>
  <si>
    <t xml:space="preserve">Stored 100-hr:  Distance traveled while engine WHR technology active </t>
  </si>
  <si>
    <t xml:space="preserve">Stored 100-hr:  WHR technology run time </t>
  </si>
  <si>
    <t>Stored 100-hr:  Start-stop technology run time (for non-hybrid vehicles)</t>
  </si>
  <si>
    <t xml:space="preserve">Stored 100-hr:  Automatic engine shutdown technology run time </t>
  </si>
  <si>
    <t xml:space="preserve">Stored 100-hr:  Active technology #1 run time </t>
  </si>
  <si>
    <t xml:space="preserve">Stored 100-hr:  Distance traveled while active technology #1 is active </t>
  </si>
  <si>
    <t xml:space="preserve">Stored 100-hr:  Active technology #n run time </t>
  </si>
  <si>
    <t xml:space="preserve">Stored 100-hr:  Distance traveled while active technology #n is active </t>
  </si>
  <si>
    <t xml:space="preserve">Lifetime:  Distance traveled while engine WHR technology active </t>
  </si>
  <si>
    <t xml:space="preserve">Lifetime:  WHR technology run time </t>
  </si>
  <si>
    <t>Lifetime:  Start-stop technology run time (for non-hybrid vehicles)</t>
  </si>
  <si>
    <t xml:space="preserve">Lifetime:  Automatic engine shutdown technology run time </t>
  </si>
  <si>
    <t xml:space="preserve">Lifetime:  Active technology #1 run time </t>
  </si>
  <si>
    <t xml:space="preserve">Lifetime:  Distance traveled while active technology #1 is active </t>
  </si>
  <si>
    <t xml:space="preserve">Lifetime:  Active technology #n run time </t>
  </si>
  <si>
    <t xml:space="preserve">Lifetime:  Distance traveled while active technology #n is active </t>
  </si>
  <si>
    <t>REAL GHG Tracking Data:  Hybrid Vehicles</t>
  </si>
  <si>
    <t xml:space="preserve">Active 100-hr:  Propulsion system active run time </t>
  </si>
  <si>
    <t xml:space="preserve">Active 100-hr:  Idle propulsion system active run time </t>
  </si>
  <si>
    <t xml:space="preserve">Active 100-hr:  Urban propulsion system active run time </t>
  </si>
  <si>
    <t xml:space="preserve">Stored 100-hr:  Propulsion system active run time </t>
  </si>
  <si>
    <t xml:space="preserve">Stored 100-hr:  Idle propulsion system active run time </t>
  </si>
  <si>
    <t xml:space="preserve">Stored 100-hr:  Urban propulsion system active run time </t>
  </si>
  <si>
    <t xml:space="preserve">Lifetime:  Propulsion system active run time </t>
  </si>
  <si>
    <t xml:space="preserve">Lifetime:  Idle propulsion system active run time </t>
  </si>
  <si>
    <t xml:space="preserve">Lifetime:  Urban propulsion system active run time </t>
  </si>
  <si>
    <t>REAL GHG Tracking Data:  Plug-In Hybrid Vehicles</t>
  </si>
  <si>
    <t xml:space="preserve">Active 100-hr:  Total distance traveled in charge depleting operation with engine off </t>
  </si>
  <si>
    <t xml:space="preserve">Active 100-hr:  Total distance traveled in charge depleting operation with engine running </t>
  </si>
  <si>
    <t xml:space="preserve">Active 100-hr:  Total distance traveled in driver-selectable charge increasing operation </t>
  </si>
  <si>
    <t xml:space="preserve">Active 100-hr:  Total fuel consumed in charge depleting operation </t>
  </si>
  <si>
    <t xml:space="preserve">Active 100-hr:  Total fuel consumed in driver-selectable charge increasing operation </t>
  </si>
  <si>
    <t xml:space="preserve">Active 100-hr:  Total grid energy consumed in charge depleting operation with engine off </t>
  </si>
  <si>
    <t xml:space="preserve">Active 100-hr:  Total grid energy consumed in charge depleting operation with engine running </t>
  </si>
  <si>
    <t xml:space="preserve">Active 100-hr:  Total grid energy into the battery </t>
  </si>
  <si>
    <t xml:space="preserve">Stored 100-hr:  Total distance traveled in charge depleting operation with engine off </t>
  </si>
  <si>
    <t xml:space="preserve">Stored 100-hr:  Total distance traveled in charge depleting operation with engine running </t>
  </si>
  <si>
    <t xml:space="preserve">Stored 100-hr:  Total distance traveled in driver-selectable charge increasing operation </t>
  </si>
  <si>
    <t xml:space="preserve">Stored 100-hr:  Total fuel consumed in charge depleting operation </t>
  </si>
  <si>
    <t xml:space="preserve">Stored 100-hr:  Total fuel consumed in driver-selectable charge increasing operation </t>
  </si>
  <si>
    <t xml:space="preserve">Stored 100-hr:  Total grid energy consumed in charge depleting operation with engine off </t>
  </si>
  <si>
    <t xml:space="preserve">Stored 100-hr:  Total grid energy consumed in charge depleting operation with engine running </t>
  </si>
  <si>
    <t xml:space="preserve">Stored 100-hr:  Total grid energy into the battery </t>
  </si>
  <si>
    <t xml:space="preserve">Lifetime:  Total distance traveled in charge depleting operation with engine off </t>
  </si>
  <si>
    <t xml:space="preserve">Lifetime:  Total distance traveled in charge depleting operation with engine running </t>
  </si>
  <si>
    <t xml:space="preserve">Lifetime:  Total distance traveled in driver-selectable charge increasing operation </t>
  </si>
  <si>
    <t xml:space="preserve">Lifetime:  Total fuel consumed in charge depleting operation </t>
  </si>
  <si>
    <t xml:space="preserve">Lifetime:  Total fuel consumed in driver-selectable charge increasing operation </t>
  </si>
  <si>
    <t xml:space="preserve">Lifetime:  Total grid energy consumed in charge depleting operation with engine off </t>
  </si>
  <si>
    <t xml:space="preserve">Lifetime:  Total grid energy consumed in charge depleting operation with engine running </t>
  </si>
  <si>
    <t xml:space="preserve">Lifetime:  Total grid energy into the battery </t>
  </si>
  <si>
    <t>OBD Snapshot Data</t>
  </si>
  <si>
    <t>---</t>
  </si>
  <si>
    <t>ESN</t>
  </si>
  <si>
    <t>ECU Name</t>
  </si>
  <si>
    <t>CAL ID &amp; CVN Data</t>
  </si>
  <si>
    <t>CAL ID #1</t>
  </si>
  <si>
    <t>CVN #1</t>
  </si>
  <si>
    <t>CAL ID #n</t>
  </si>
  <si>
    <t>CVN #n</t>
  </si>
  <si>
    <t>Fault Codes</t>
  </si>
  <si>
    <t>Pending DTC #1</t>
  </si>
  <si>
    <t>Pending DTC #1 Description</t>
  </si>
  <si>
    <t>Pending DTC #n</t>
  </si>
  <si>
    <t>Pending DTC #n Description</t>
  </si>
  <si>
    <t>Confirmed/MIL-On DTC #1</t>
  </si>
  <si>
    <t>Confirmed/MIL-On DTC #1 Description</t>
  </si>
  <si>
    <t>Confirmed/MIL-On DTC #n</t>
  </si>
  <si>
    <t>Confirmed/MIL-On DTC #n Description</t>
  </si>
  <si>
    <t>Permanent DTC #1</t>
  </si>
  <si>
    <t>Permanent DTC #1 Description</t>
  </si>
  <si>
    <t>Permanent DTC #n</t>
  </si>
  <si>
    <t>Permanent DTC #n Description</t>
  </si>
  <si>
    <t>Previously-active DTC #1</t>
  </si>
  <si>
    <t>Previously-active DTC #1 Description</t>
  </si>
  <si>
    <t>Previously-active DTC #n</t>
  </si>
  <si>
    <t>Previously-active DTC #n Description</t>
  </si>
  <si>
    <t>Readiness Status Since DTCs Cleared</t>
  </si>
  <si>
    <t>CCM (Supported / Not Supported)</t>
  </si>
  <si>
    <t>CCM (Complete / Not Complete)</t>
  </si>
  <si>
    <t>Fuel System (Supported / Not Supported)</t>
  </si>
  <si>
    <t>Fuel System (Complete / Not Complete)</t>
  </si>
  <si>
    <t>Misfire (Supported / Not Supported)</t>
  </si>
  <si>
    <t>Misfire (Complete / Not Complete)</t>
  </si>
  <si>
    <t>EGR (Supported / Not Supported) (SAE J1979-2 only)</t>
  </si>
  <si>
    <t>EGR (Complete / Not Complete) (SAE J1979-2 only)</t>
  </si>
  <si>
    <t>VVT (Supported / Not Supported) (SAE J1979-2 only)</t>
  </si>
  <si>
    <t>VVT (Complete / Not Complete) (SAE J1979-2 only)</t>
  </si>
  <si>
    <t>EGR/VVT (Supported / Not Supported) (SAE J1979 or J1939)</t>
  </si>
  <si>
    <t>Exhaust Gas Sensor Heater (Supported / Not Supported)</t>
  </si>
  <si>
    <t>Exhaust Gas Sensor Heater (Complete / Not Complete)</t>
  </si>
  <si>
    <t>Exhaust Gas Sensor (Supported / Not Supported)</t>
  </si>
  <si>
    <t>Exhaust Gas Sensor (Complete / Not Complete)</t>
  </si>
  <si>
    <t>Secondary Air (Supported / Not Supported)</t>
  </si>
  <si>
    <t>Secondary Air (Complete / Not Complete)</t>
  </si>
  <si>
    <t>Evaporative System (Supported / Not Supported)</t>
  </si>
  <si>
    <t>Evaporative System (Complete / Not Complete)</t>
  </si>
  <si>
    <t>Heated Catalyst (Supported / Not Supported)</t>
  </si>
  <si>
    <t>Heated Catalyst (Complete / Not Complete)</t>
  </si>
  <si>
    <t>Catalyst (Supported / Not Supported)</t>
  </si>
  <si>
    <t>Catalyst (Complete / Not Complete)</t>
  </si>
  <si>
    <t>NMHC Converting Catalyst (Supported / Not Supported)</t>
  </si>
  <si>
    <t>NMHC Converting Catalyst (Complete / Not Complete)</t>
  </si>
  <si>
    <t>NOx Converting Catalyst (Supported / Not Supported)</t>
  </si>
  <si>
    <t>NOx Converting Catalyst (Complete / Not Complete)</t>
  </si>
  <si>
    <t>NOx Adsorber (Supported / Not Supported)</t>
  </si>
  <si>
    <t>NOx Adsorber (Complete / Not Complete)</t>
  </si>
  <si>
    <t>PM Filter (Supported / Not Supported)</t>
  </si>
  <si>
    <t>PM Filter (Complete / Not Complete)</t>
  </si>
  <si>
    <t>Boost Pressure (Supported / Not Supported)</t>
  </si>
  <si>
    <t>Boost Pressure (Complete / Not Complete)</t>
  </si>
  <si>
    <t>Readiness Status Current Driving Cycle</t>
  </si>
  <si>
    <t>Data Stream Parameters</t>
  </si>
  <si>
    <t>SPN / PID</t>
  </si>
  <si>
    <t>Parameter #1 description</t>
  </si>
  <si>
    <t>Parameter #n description</t>
  </si>
  <si>
    <t>Test Results</t>
  </si>
  <si>
    <t>SPN-FMI / OBDMID TID</t>
  </si>
  <si>
    <t>Diagnostic #1 description - Minimum</t>
  </si>
  <si>
    <t>Diagnostic #1 description - Test result</t>
  </si>
  <si>
    <t>Diagnostic #1 description - Maximum</t>
  </si>
  <si>
    <t>Diagnostic #n description - Minimum</t>
  </si>
  <si>
    <t>Diagnostic #n description - Test result</t>
  </si>
  <si>
    <t>Diagnostic #n description - Maximum</t>
  </si>
  <si>
    <t>Tracking Parameters</t>
  </si>
  <si>
    <t>Total engine run time</t>
  </si>
  <si>
    <t>Total idle run time</t>
  </si>
  <si>
    <t>Total run time with PTO active</t>
  </si>
  <si>
    <t>EI-AECD #1, Timer 1</t>
  </si>
  <si>
    <t>EI-AECD #1, Timer 2</t>
  </si>
  <si>
    <t>EI-AECD #n, Timer 1</t>
  </si>
  <si>
    <t>EI-AECD #n, Timer 2</t>
  </si>
  <si>
    <t>Total run time with no delivery of reductant</t>
  </si>
  <si>
    <t>Total run time with exhaust temperature below 200 degC</t>
  </si>
  <si>
    <t>Odometer readings before/after last 3 regens</t>
  </si>
  <si>
    <t>Lifetime counter of PM filter regeneration events</t>
  </si>
  <si>
    <t>Freeze Frame Data</t>
  </si>
  <si>
    <t>Freeze frame #1 DTC</t>
  </si>
  <si>
    <t>Parameter #j description</t>
  </si>
  <si>
    <t>Freeze frame #n DTC</t>
  </si>
  <si>
    <t xml:space="preserve">CAL ID &amp; CVN Data table: </t>
  </si>
  <si>
    <t>This table is used to input the software calibration identfication number (CAL ID) and calibration verification number (CVN) data required in sections 1971.1(h)(4.6) and (h)(4.7). The manufacturer shall report all CAL IDs and CVNs that are reported by the DEC-ECU. Each CAL ID and its corresponding CVN (i.e., CAL ID and CVN combination) shall be reported in CAL ID and CVN rows with the same #. For DEC-ECUs with multiple CAL ID and CVN combinations, the combinations shall be reported in the same order they are reported to a scan tool (i.e., the first CAL ID and CVN combination reported by the scan tool shall be reported in the rows for CAL ID #1 and CVN #1, the second CAL ID and CVN combination reported by the scan tool shall be reported in the rows for CAL ID #2 and CVN #2, and so on). The manufacturer shall add more rows as needed to accommodate all CAL ID and CVN combinations in the DEC-ECU.</t>
  </si>
  <si>
    <t xml:space="preserve">Fault Codes table: </t>
  </si>
  <si>
    <t>Data Stream Parameters table:</t>
  </si>
  <si>
    <t>This table is used to input the data stream parameters required in section 1971.1(h)(4.2). The manufacturer shall report all data stream parameters supported by the DEC-ECU. In place of "Parameter #n" under the "Data stream parameters" column, the manufacturer shall report the parameter name and associated parameter ID (PID) (for engines using the ISO 15765-4 protocol) or suspect parameter number (SPN) (for engines using the SAE J1939 protocol). The manufacturer shall add more rows to accommodate all the required data stream parameters in the vehicle.</t>
  </si>
  <si>
    <t>Test Results table:</t>
  </si>
  <si>
    <t>Tracking Parameters table:</t>
  </si>
  <si>
    <t>Freeze Frame Data table:</t>
  </si>
  <si>
    <t>This table is used to input the freeze frame data required in section 1971.1(h)(4.3). The manufacturer shall report all freeze frame data stored in the DEC-ECU. For each set of freeze frame data, the manufacturer shall report the DTC associated with the freeze frame data stored starting in column D, and shall report the name of the parameter in the freeze frame data in place of "Parameter #j description" under the "Freeze Frame Data" column, the corresponding SPN/PID and units under the SPN/PID and Units columns, and the value for the parameter starting in column D.  The manufacturer shall add more rows to accommodate all the stored freeze frame data in the vehicle.</t>
  </si>
  <si>
    <t>EGRNum or EGR/VVTNum</t>
  </si>
  <si>
    <t>EGRDen or EGR/VVTDen</t>
  </si>
  <si>
    <t>EGRRat or EGR/VVTRat</t>
  </si>
  <si>
    <t>VVTNum</t>
  </si>
  <si>
    <t>VVTDen</t>
  </si>
  <si>
    <t>VVTRat</t>
  </si>
  <si>
    <t>Readiness Status tables:</t>
  </si>
  <si>
    <t xml:space="preserve">These tables (Readiness Status Since DTCs Cleared and Readiness Status Current Dricving Cycle) are used to input the readiness status as required in section 1971.1(h)(4.1). The manufacturer shall report whether each readiness group is "Supported" or "Not Supported" and whether the readiness status for each readiness group is "Complete" or "Not Complete" starting in column D.  </t>
  </si>
  <si>
    <t xml:space="preserve">The manufacturer shall submit one form for each monitoring performance group (as defined in section 1971.1(l)(3.2)). One form should not contain data from more than one monitoring performance group. </t>
  </si>
  <si>
    <t>This table is used to input the tracking parameter data required in sections 1971.1(h)(5.2) and (h)(5.8). The manufacturer shall report the data value for tracking parameters that are supported by the DEC-ECU. For each parameter specified in the "Tracking parameters" column, report the data values in the appropriate field for each vehicle starting from column D and the corresponding units under the Units column. The manufacturer shall add more rows to accommodate all the EI-AECD timers in the vehicle.</t>
  </si>
  <si>
    <t>This table is used to input the fault codes/diagnostic trouble codes (DTC) required in section 1971.1(h)(4.4). For engines using the ISO 15765-4 protocol, the manufacturer report all pending, confirmed, and permanent DTCs stored in the DEC-ECU. For engines using the SAE J1939 protocol, the manufacturer shall report all pending, MIL-on, permanent, and previously-active DTCs stored in the DEC-ECU. The manufacturer shall report the fault code in the "DTC #n" row (e.g., "Pending DTC #1" row) and the fault code name in the associated "DTC #n Description" row (e.g., "Pending DTC #1 Description" row). The manufacturer shall add more rows as needed to accommodate all fault codes stored in the vehicle.</t>
  </si>
  <si>
    <t>The CARB spreadsheets in this form are used to report the data required under section 1971.1(l)(3.4) of title 13, California Code of Regulations for heavy-duty gasoline vehicles. The manufacturer may submit the completed form to CARB in an electronic format through CARB's electronic documentation system via the website https://ww2.arb.ca.gov/certification-document-management-system . These instructions detail how to fill in each sheet in the form.</t>
  </si>
  <si>
    <t>"Rate-Based Data" sheet</t>
  </si>
  <si>
    <t>This sheet contains the HD OBD Diesel Rate-Based Data table to input the in-use monitoring performance ratio data required in section 1971.1(d)(3.2), (d)(4), and (d)(5). For engines using SAE J1979 or J1939, the manufacturer shall report the data for the monitor groups listed in the table. For engines using SAE J1979-2, for each monitor group listed in the table, the manufacturer shall report the data for the monitor with the lowest average ratio. The manufacturer shall input the data in rows 5 up to 34. For parameters that are not supported in the vehicle, the field should be left blank unless otherwise specified below. The manufacturer may not use the abbreviation NA in any field. For the calculated ratio for each monitor, the manufacturer shall report the ratio with a minimum of three decimal places. Below are additional details for each field in the table:</t>
  </si>
  <si>
    <t>"J1979-2 Additional Rate-Based Data" sheet</t>
  </si>
  <si>
    <t xml:space="preserve">This sheet contains the HD OBD SAE J1979-2 Additional Diesel Rate-Based Data table to input the complete in-use monitoring performance ratio data required in section 1971.1(d)(3.2), (d)(4), and (d)(5) for engines using SAE J1979-2. The manufacturer shall report the in-use monitoring performance ratio data for every supported fault code associated with every monitor group listed in the table. The manufacturer shall add more rows as needed to account for all the required fault codes associated with a particular monitor group - the additional rows shall be added such that all the fault codes for the same monitor group are situated together. For example, if the exhaust gas recirculation (EGR) monitor group has separate monitors and fault codes to meet the low flow and high flow monitoring requirements, the manufacturer will need to add a second row for the "Exhaust gas recirculation (EGR) monitors" monitor group in order to allow input of the data for both monitors. For parameters that are not supported in the vehicle, the fields should be left blank. Below are additional details for each field in the table: </t>
  </si>
  <si>
    <t>"SMAD" sheet</t>
  </si>
  <si>
    <t>"REAL GHG Tracking Data" sheet</t>
  </si>
  <si>
    <t xml:space="preserve">"OBD Snapshot Data" sheet </t>
  </si>
  <si>
    <t>Below are instructions for filling out each table in the sheet. Alternatively, the data in the tables may be reported in another format determined by the manufacturer provided all indicated data are submitted and contained within one column per vehicle.</t>
  </si>
  <si>
    <t>All sheets in each template allow for inputting data from up to 30 vehicles. If a manufacturer needs to add data from more than 30 vehicles, then the manufacturer will need to create additional sheets for each sheet tab, with each new sheet continuing the numbering for the vehicle number (i.e., No.) from the previous sheet instead of restarting at vehicle number 1 (e.g., the duplicated sheet should start with vehicle number 31). To create an additional sheet for each sheet tab, select all sheet tabs except for the “Instructions” sheet, right-click any selected sheet tab, select “Move or Copy…”, select “(move to end)”, check the “Create a copy” box, then finally click the “OK” button. The name of the duplicated sheet should keep the same name as the original but include at the end of the name a number inside parentheses starting with 2 (e.g., original sheet named “Rate-Based Data” and the duplicated sheet named “Rate-Based Data (2)”).</t>
  </si>
  <si>
    <t>This table is used to input the test results information required in section 1971.1(h)(4.5). The manufacturer shall report test results information from all monitors that support test results in the DEC-ECU. In place of "Diagnostic #n description" under the "Test Results" column, the manufacturer shall report the name of the diagnostic test described in SAE J1979 or SAE J1939-DA for the specific OBDMID TID or SPN/FMI. The manufacturer shall report the minimum test limit values in the "Minimum" rows, the test result values in the "Test result" rows, and the maximum test limit values in the "Maximum" rows for each monitor in the respective rows. The manufacturer shall add more rows to accommodate all the required test results information in the vehicle.</t>
  </si>
  <si>
    <r>
      <rPr>
        <b/>
        <sz val="12"/>
        <color theme="1"/>
        <rFont val="Arial"/>
        <family val="2"/>
      </rPr>
      <t>No.:</t>
    </r>
    <r>
      <rPr>
        <sz val="12"/>
        <color theme="1"/>
        <rFont val="Arial"/>
        <family val="2"/>
      </rPr>
      <t xml:space="preserve"> Number the data sets starting from the number 1.</t>
    </r>
  </si>
  <si>
    <r>
      <rPr>
        <b/>
        <sz val="12"/>
        <color theme="1"/>
        <rFont val="Arial"/>
        <family val="2"/>
      </rPr>
      <t xml:space="preserve">Engine MY: </t>
    </r>
    <r>
      <rPr>
        <sz val="12"/>
        <color theme="1"/>
        <rFont val="Arial"/>
        <family val="2"/>
      </rPr>
      <t>Report the model year for the engine.</t>
    </r>
  </si>
  <si>
    <r>
      <rPr>
        <b/>
        <sz val="12"/>
        <color theme="1"/>
        <rFont val="Arial"/>
        <family val="2"/>
      </rPr>
      <t>Engine Manufacturer:</t>
    </r>
    <r>
      <rPr>
        <sz val="12"/>
        <color theme="1"/>
        <rFont val="Arial"/>
        <family val="2"/>
      </rPr>
      <t xml:space="preserve"> Report the manufacturer name. The manufacturer name shall be consistent with all data submitted.</t>
    </r>
  </si>
  <si>
    <r>
      <rPr>
        <b/>
        <sz val="12"/>
        <color theme="1"/>
        <rFont val="Arial"/>
        <family val="2"/>
      </rPr>
      <t>OBD Certification Documentation Group:</t>
    </r>
    <r>
      <rPr>
        <sz val="12"/>
        <color theme="1"/>
        <rFont val="Arial"/>
        <family val="2"/>
      </rPr>
      <t xml:space="preserve"> Report the OBD certification documentation group if applicable.</t>
    </r>
  </si>
  <si>
    <r>
      <rPr>
        <b/>
        <sz val="12"/>
        <color theme="1"/>
        <rFont val="Arial"/>
        <family val="2"/>
      </rPr>
      <t>Alternate-Fueled Vehicle:</t>
    </r>
    <r>
      <rPr>
        <sz val="12"/>
        <color theme="1"/>
        <rFont val="Arial"/>
        <family val="2"/>
      </rPr>
      <t xml:space="preserve"> Report "Yes" if the vehicle is an alternate-fueled vehicle or "No" if the vehicle is not an alternate-fueled vehicle.</t>
    </r>
  </si>
  <si>
    <r>
      <t xml:space="preserve">Powertrain Type: </t>
    </r>
    <r>
      <rPr>
        <sz val="12"/>
        <color theme="1"/>
        <rFont val="Arial"/>
        <family val="2"/>
      </rPr>
      <t>Report the powertrain type of the vehicle - conventional, mild hybrid electric, strong hybrid electric, or plug-in hybrid electric vehicle.</t>
    </r>
  </si>
  <si>
    <r>
      <t xml:space="preserve">Engine Family: </t>
    </r>
    <r>
      <rPr>
        <sz val="12"/>
        <color theme="1"/>
        <rFont val="Arial"/>
        <family val="2"/>
      </rPr>
      <t>Report the California engine family name.</t>
    </r>
  </si>
  <si>
    <r>
      <t>Engine Serial No.:</t>
    </r>
    <r>
      <rPr>
        <sz val="12"/>
        <color theme="1"/>
        <rFont val="Arial"/>
        <family val="2"/>
      </rPr>
      <t xml:space="preserve"> Report the serial number of the engine.</t>
    </r>
  </si>
  <si>
    <r>
      <t xml:space="preserve">Vehicle/Chassis VIN: </t>
    </r>
    <r>
      <rPr>
        <sz val="12"/>
        <color theme="1"/>
        <rFont val="Arial"/>
        <family val="2"/>
      </rPr>
      <t xml:space="preserve">Report the vehicle identification number or the alternate vehicle identifier of the chassis. </t>
    </r>
  </si>
  <si>
    <r>
      <t xml:space="preserve">Mon. Perf. Group: </t>
    </r>
    <r>
      <rPr>
        <sz val="12"/>
        <color theme="1"/>
        <rFont val="Arial"/>
        <family val="2"/>
      </rPr>
      <t>Report the monitoring performance group - line-haul, urban delivery, or other.</t>
    </r>
  </si>
  <si>
    <r>
      <t>Date:</t>
    </r>
    <r>
      <rPr>
        <sz val="12"/>
        <color theme="1"/>
        <rFont val="Arial"/>
        <family val="2"/>
      </rPr>
      <t xml:space="preserve"> Report the date that the data were taken.</t>
    </r>
  </si>
  <si>
    <r>
      <t xml:space="preserve">ODO: </t>
    </r>
    <r>
      <rPr>
        <sz val="12"/>
        <color theme="1"/>
        <rFont val="Arial"/>
        <family val="2"/>
      </rPr>
      <t>Report the odometer reading on the vehicle in miles.</t>
    </r>
  </si>
  <si>
    <r>
      <t>CAL ID:</t>
    </r>
    <r>
      <rPr>
        <sz val="12"/>
        <color theme="1"/>
        <rFont val="Arial"/>
        <family val="2"/>
      </rPr>
      <t xml:space="preserve"> Report the calibration identification number (CAL ID). For engines with more than one CAL ID, the CAL ID field should be filled with the CAL ID that best represents the HD OBD software in the electronic controller unit (i.e., the CAL ID with the highest priority as defined in section 1971.1(h)(4.6.3)). </t>
    </r>
  </si>
  <si>
    <r>
      <t>Gen Den:</t>
    </r>
    <r>
      <rPr>
        <sz val="12"/>
        <color theme="1"/>
        <rFont val="Arial"/>
        <family val="2"/>
      </rPr>
      <t xml:space="preserve"> Report the general denominator.</t>
    </r>
  </si>
  <si>
    <r>
      <t xml:space="preserve">Ign Cycle: </t>
    </r>
    <r>
      <rPr>
        <sz val="12"/>
        <color theme="1"/>
        <rFont val="Arial"/>
        <family val="2"/>
      </rPr>
      <t>Report the number of ignition cycles.</t>
    </r>
  </si>
  <si>
    <r>
      <t xml:space="preserve">PHEV Ign Cycle: </t>
    </r>
    <r>
      <rPr>
        <sz val="12"/>
        <color theme="1"/>
        <rFont val="Arial"/>
        <family val="2"/>
      </rPr>
      <t>Report the number of plug-in hybrid electric vehicle (PHEV) ignition cycles. If a PHEV ignition cycle counter is not present, report a value of "0".</t>
    </r>
  </si>
  <si>
    <r>
      <rPr>
        <b/>
        <sz val="12"/>
        <color theme="1"/>
        <rFont val="Arial"/>
        <family val="2"/>
      </rPr>
      <t>B1CatNum:</t>
    </r>
    <r>
      <rPr>
        <sz val="12"/>
        <color theme="1"/>
        <rFont val="Arial"/>
        <family val="2"/>
      </rPr>
      <t xml:space="preserve"> Report the numerator for the Bank 1 catalyst (B1Cat) monitor.</t>
    </r>
  </si>
  <si>
    <r>
      <rPr>
        <b/>
        <sz val="12"/>
        <color theme="1"/>
        <rFont val="Arial"/>
        <family val="2"/>
      </rPr>
      <t>B1CatDen:</t>
    </r>
    <r>
      <rPr>
        <sz val="12"/>
        <color theme="1"/>
        <rFont val="Arial"/>
        <family val="2"/>
      </rPr>
      <t xml:space="preserve"> Report the denominator for the B1Cat monitor.</t>
    </r>
  </si>
  <si>
    <r>
      <rPr>
        <b/>
        <sz val="12"/>
        <color theme="1"/>
        <rFont val="Arial"/>
        <family val="2"/>
      </rPr>
      <t>B1CatRat:</t>
    </r>
    <r>
      <rPr>
        <sz val="12"/>
        <color theme="1"/>
        <rFont val="Arial"/>
        <family val="2"/>
      </rPr>
      <t xml:space="preserve"> Report the ratio for the B1Cat monitor.</t>
    </r>
  </si>
  <si>
    <r>
      <rPr>
        <b/>
        <sz val="12"/>
        <color theme="1"/>
        <rFont val="Arial"/>
        <family val="2"/>
      </rPr>
      <t>B2CatNum:</t>
    </r>
    <r>
      <rPr>
        <sz val="12"/>
        <color theme="1"/>
        <rFont val="Arial"/>
        <family val="2"/>
      </rPr>
      <t xml:space="preserve"> Report the numerator for the Bank 2 catalyst (B2Cat) monitor.</t>
    </r>
  </si>
  <si>
    <r>
      <rPr>
        <b/>
        <sz val="12"/>
        <color theme="1"/>
        <rFont val="Arial"/>
        <family val="2"/>
      </rPr>
      <t>B2CatDen:</t>
    </r>
    <r>
      <rPr>
        <sz val="12"/>
        <color theme="1"/>
        <rFont val="Arial"/>
        <family val="2"/>
      </rPr>
      <t xml:space="preserve"> Report the denominator for the B2Cat monitor.</t>
    </r>
  </si>
  <si>
    <r>
      <rPr>
        <b/>
        <sz val="12"/>
        <color theme="1"/>
        <rFont val="Arial"/>
        <family val="2"/>
      </rPr>
      <t>B2CatRat:</t>
    </r>
    <r>
      <rPr>
        <sz val="12"/>
        <color theme="1"/>
        <rFont val="Arial"/>
        <family val="2"/>
      </rPr>
      <t xml:space="preserve"> Report the ratio for the B2Cat monitor.</t>
    </r>
  </si>
  <si>
    <r>
      <rPr>
        <b/>
        <sz val="12"/>
        <color theme="1"/>
        <rFont val="Arial"/>
        <family val="2"/>
      </rPr>
      <t xml:space="preserve">B1O2Num: </t>
    </r>
    <r>
      <rPr>
        <sz val="12"/>
        <color theme="1"/>
        <rFont val="Arial"/>
        <family val="2"/>
      </rPr>
      <t>Report the numerator for the Bank 1 primary oxygen or air/fuel ratio sensor (B1O2) monitor.</t>
    </r>
  </si>
  <si>
    <r>
      <rPr>
        <b/>
        <sz val="12"/>
        <color theme="1"/>
        <rFont val="Arial"/>
        <family val="2"/>
      </rPr>
      <t>B1O2Den</t>
    </r>
    <r>
      <rPr>
        <sz val="12"/>
        <color theme="1"/>
        <rFont val="Arial"/>
        <family val="2"/>
      </rPr>
      <t>:  Report the denominator for the B1O2 monitor.</t>
    </r>
  </si>
  <si>
    <r>
      <rPr>
        <b/>
        <sz val="12"/>
        <color theme="1"/>
        <rFont val="Arial"/>
        <family val="2"/>
      </rPr>
      <t>B1O2Rat</t>
    </r>
    <r>
      <rPr>
        <sz val="12"/>
        <color theme="1"/>
        <rFont val="Arial"/>
        <family val="2"/>
      </rPr>
      <t>:  Report the ratio for the B1O2 monitor.</t>
    </r>
  </si>
  <si>
    <r>
      <rPr>
        <b/>
        <sz val="12"/>
        <color theme="1"/>
        <rFont val="Arial"/>
        <family val="2"/>
      </rPr>
      <t xml:space="preserve">B2O2Num:  </t>
    </r>
    <r>
      <rPr>
        <sz val="12"/>
        <color theme="1"/>
        <rFont val="Arial"/>
        <family val="2"/>
      </rPr>
      <t>Report the numerator for the Bank 2 primary oxygen or air/fuel ratio sensor (B2O2) monitor.</t>
    </r>
  </si>
  <si>
    <r>
      <rPr>
        <b/>
        <sz val="12"/>
        <color theme="1"/>
        <rFont val="Arial"/>
        <family val="2"/>
      </rPr>
      <t xml:space="preserve">B2O2Den:  </t>
    </r>
    <r>
      <rPr>
        <sz val="12"/>
        <color theme="1"/>
        <rFont val="Arial"/>
        <family val="2"/>
      </rPr>
      <t>Report the denominator for the B2O2 monitor.</t>
    </r>
  </si>
  <si>
    <r>
      <rPr>
        <b/>
        <sz val="12"/>
        <color theme="1"/>
        <rFont val="Arial"/>
        <family val="2"/>
      </rPr>
      <t xml:space="preserve">B2O2Rat:  </t>
    </r>
    <r>
      <rPr>
        <sz val="12"/>
        <color theme="1"/>
        <rFont val="Arial"/>
        <family val="2"/>
      </rPr>
      <t>Report the ratio for the B2O2 monitor.</t>
    </r>
  </si>
  <si>
    <r>
      <rPr>
        <b/>
        <sz val="12"/>
        <color theme="1"/>
        <rFont val="Arial"/>
        <family val="2"/>
      </rPr>
      <t xml:space="preserve">B1AFRINum:  </t>
    </r>
    <r>
      <rPr>
        <sz val="12"/>
        <color theme="1"/>
        <rFont val="Arial"/>
        <family val="2"/>
      </rPr>
      <t>Report the numerator for the Bank 1 fuel system air fuel ratio cylinder imbalance (B1AFRI) monitor.</t>
    </r>
  </si>
  <si>
    <r>
      <rPr>
        <b/>
        <sz val="12"/>
        <color theme="1"/>
        <rFont val="Arial"/>
        <family val="2"/>
      </rPr>
      <t xml:space="preserve">B1AFRIDen:  </t>
    </r>
    <r>
      <rPr>
        <sz val="12"/>
        <color theme="1"/>
        <rFont val="Arial"/>
        <family val="2"/>
      </rPr>
      <t>Report the denominator for the B1AFRI monitor.</t>
    </r>
  </si>
  <si>
    <r>
      <rPr>
        <b/>
        <sz val="12"/>
        <color theme="1"/>
        <rFont val="Arial"/>
        <family val="2"/>
      </rPr>
      <t xml:space="preserve">B1AFRIRat:  </t>
    </r>
    <r>
      <rPr>
        <sz val="12"/>
        <color theme="1"/>
        <rFont val="Arial"/>
        <family val="2"/>
      </rPr>
      <t>Report the ratio for the B1AFRI monitor.</t>
    </r>
  </si>
  <si>
    <r>
      <rPr>
        <b/>
        <sz val="12"/>
        <color theme="1"/>
        <rFont val="Arial"/>
        <family val="2"/>
      </rPr>
      <t xml:space="preserve">B2AFRINum:  </t>
    </r>
    <r>
      <rPr>
        <sz val="12"/>
        <color theme="1"/>
        <rFont val="Arial"/>
        <family val="2"/>
      </rPr>
      <t>Report the numerator for the Bank 2 fuel system air fuel ratio cylinder imbalance (B2AFRI) monitor.</t>
    </r>
  </si>
  <si>
    <r>
      <rPr>
        <b/>
        <sz val="12"/>
        <color theme="1"/>
        <rFont val="Arial"/>
        <family val="2"/>
      </rPr>
      <t xml:space="preserve">B2AFRIDen:  </t>
    </r>
    <r>
      <rPr>
        <sz val="12"/>
        <color theme="1"/>
        <rFont val="Arial"/>
        <family val="2"/>
      </rPr>
      <t>Report the denominator for the B2AFRI monitor.</t>
    </r>
  </si>
  <si>
    <r>
      <rPr>
        <b/>
        <sz val="12"/>
        <color theme="1"/>
        <rFont val="Arial"/>
        <family val="2"/>
      </rPr>
      <t xml:space="preserve">B2AFRIRat:  </t>
    </r>
    <r>
      <rPr>
        <sz val="12"/>
        <color theme="1"/>
        <rFont val="Arial"/>
        <family val="2"/>
      </rPr>
      <t>Report the ratio for the B2AFRI monitor.</t>
    </r>
  </si>
  <si>
    <r>
      <rPr>
        <b/>
        <sz val="12"/>
        <color theme="1"/>
        <rFont val="Arial"/>
        <family val="2"/>
      </rPr>
      <t>EGRNum or EGR/VVTNum:</t>
    </r>
    <r>
      <rPr>
        <sz val="12"/>
        <color theme="1"/>
        <rFont val="Arial"/>
        <family val="2"/>
      </rPr>
      <t xml:space="preserve"> For engines using SAE J1979 or J1939, report the numerator for the exhaust gas recirculation (EGR) system monitor or variable valve timing, lift, and/or control (VVT) system monitor. For engines using SAE J1979-2, report the numerator for the EGR monitor.</t>
    </r>
  </si>
  <si>
    <r>
      <rPr>
        <b/>
        <sz val="12"/>
        <color theme="1"/>
        <rFont val="Arial"/>
        <family val="2"/>
      </rPr>
      <t xml:space="preserve">EGRDen or EGR/VVTDen: </t>
    </r>
    <r>
      <rPr>
        <sz val="12"/>
        <color theme="1"/>
        <rFont val="Arial"/>
        <family val="2"/>
      </rPr>
      <t>For engines using SAE J1979 or J1939, report the denominator for the EGR system monitor or VVT system monitor. For engines using SAE J1979-2, report the denominator for the EGR system monitor.</t>
    </r>
  </si>
  <si>
    <r>
      <rPr>
        <b/>
        <sz val="12"/>
        <color theme="1"/>
        <rFont val="Arial"/>
        <family val="2"/>
      </rPr>
      <t>EGRRat or EGR/VVTRat:</t>
    </r>
    <r>
      <rPr>
        <sz val="12"/>
        <color theme="1"/>
        <rFont val="Arial"/>
        <family val="2"/>
      </rPr>
      <t xml:space="preserve"> For engines using SAE J1979 or J1939, report the ratio for the EGR system monitor or VVT system monitor. For engines using SAE J1979-2, report the ratio for the EGR system monitor.</t>
    </r>
  </si>
  <si>
    <r>
      <rPr>
        <b/>
        <sz val="12"/>
        <color theme="1"/>
        <rFont val="Arial"/>
        <family val="2"/>
      </rPr>
      <t xml:space="preserve">VVTNum: </t>
    </r>
    <r>
      <rPr>
        <sz val="12"/>
        <color theme="1"/>
        <rFont val="Arial"/>
        <family val="2"/>
      </rPr>
      <t>For engines using SAE J1979-2, report the numerator for the VVT system monitor.</t>
    </r>
  </si>
  <si>
    <r>
      <rPr>
        <b/>
        <sz val="12"/>
        <color theme="1"/>
        <rFont val="Arial"/>
        <family val="2"/>
      </rPr>
      <t>VVTDen:</t>
    </r>
    <r>
      <rPr>
        <sz val="12"/>
        <color theme="1"/>
        <rFont val="Arial"/>
        <family val="2"/>
      </rPr>
      <t xml:space="preserve"> For engines using SAE J1979-2, report the denominator for the VVT system monitor.</t>
    </r>
  </si>
  <si>
    <r>
      <rPr>
        <b/>
        <sz val="12"/>
        <color theme="1"/>
        <rFont val="Arial"/>
        <family val="2"/>
      </rPr>
      <t xml:space="preserve">VVTRat: </t>
    </r>
    <r>
      <rPr>
        <sz val="12"/>
        <color theme="1"/>
        <rFont val="Arial"/>
        <family val="2"/>
      </rPr>
      <t>For engines using SAE J1979-2, report the ratio for the VVT system monitor.</t>
    </r>
  </si>
  <si>
    <r>
      <t xml:space="preserve">SAIRNum: </t>
    </r>
    <r>
      <rPr>
        <sz val="12"/>
        <color theme="1"/>
        <rFont val="Arial"/>
        <family val="2"/>
      </rPr>
      <t>Report the numerator for the secondary air (SAIR) system monitor.</t>
    </r>
  </si>
  <si>
    <r>
      <t>SAIRDen:</t>
    </r>
    <r>
      <rPr>
        <sz val="12"/>
        <color theme="1"/>
        <rFont val="Arial"/>
        <family val="2"/>
      </rPr>
      <t xml:space="preserve"> Report the denominator for the SAIR system monitor.</t>
    </r>
  </si>
  <si>
    <r>
      <t>SAIRRat:</t>
    </r>
    <r>
      <rPr>
        <sz val="12"/>
        <color theme="1"/>
        <rFont val="Arial"/>
        <family val="2"/>
      </rPr>
      <t xml:space="preserve"> Report the ratio for the SAIR system monitor.</t>
    </r>
  </si>
  <si>
    <r>
      <t>EVAPNum:</t>
    </r>
    <r>
      <rPr>
        <sz val="12"/>
        <color theme="1"/>
        <rFont val="Arial"/>
        <family val="2"/>
      </rPr>
      <t xml:space="preserve"> Report the numerator for the evaporative 0.150 inch leak detection (EVAP) monitor. </t>
    </r>
  </si>
  <si>
    <r>
      <t>EVAPDen:</t>
    </r>
    <r>
      <rPr>
        <sz val="12"/>
        <color theme="1"/>
        <rFont val="Arial"/>
        <family val="2"/>
      </rPr>
      <t xml:space="preserve"> Report the denominator for the EVAP monitor. </t>
    </r>
  </si>
  <si>
    <r>
      <t>EVAPRat:</t>
    </r>
    <r>
      <rPr>
        <sz val="12"/>
        <color theme="1"/>
        <rFont val="Arial"/>
        <family val="2"/>
      </rPr>
      <t xml:space="preserve"> Report the ratio for the EVAP monitor. </t>
    </r>
  </si>
  <si>
    <r>
      <t xml:space="preserve">B1SO2Num: </t>
    </r>
    <r>
      <rPr>
        <sz val="12"/>
        <color theme="1"/>
        <rFont val="Arial"/>
        <family val="2"/>
      </rPr>
      <t>Report the numerator for the Bank 1 secondary oxygen or air/fuel ratio sensor (B1SO2) monitor.</t>
    </r>
  </si>
  <si>
    <r>
      <t xml:space="preserve">B1SO2Den: </t>
    </r>
    <r>
      <rPr>
        <sz val="12"/>
        <color theme="1"/>
        <rFont val="Arial"/>
        <family val="2"/>
      </rPr>
      <t>Report the denominator for the B1SO2 monitor.</t>
    </r>
  </si>
  <si>
    <r>
      <t>B1SO2Rat</t>
    </r>
    <r>
      <rPr>
        <sz val="12"/>
        <color theme="1"/>
        <rFont val="Arial"/>
        <family val="2"/>
      </rPr>
      <t>: Report the ratio for the B1SO2 monitor.</t>
    </r>
  </si>
  <si>
    <r>
      <t xml:space="preserve">B2SO2Num: </t>
    </r>
    <r>
      <rPr>
        <sz val="12"/>
        <color theme="1"/>
        <rFont val="Arial"/>
        <family val="2"/>
      </rPr>
      <t>Report the numerator for the Bank 2 secondary oxygen or air/fuel ratio sensor (B2SO2) monitor.</t>
    </r>
  </si>
  <si>
    <r>
      <t>B2SO2Den:</t>
    </r>
    <r>
      <rPr>
        <sz val="12"/>
        <color theme="1"/>
        <rFont val="Arial"/>
        <family val="2"/>
      </rPr>
      <t xml:space="preserve"> Report the denominator for the B2SO2 monitor.</t>
    </r>
  </si>
  <si>
    <r>
      <t>B2SO2Rat:</t>
    </r>
    <r>
      <rPr>
        <sz val="12"/>
        <color theme="1"/>
        <rFont val="Arial"/>
        <family val="2"/>
      </rPr>
      <t xml:space="preserve"> Report the ratio for the B2SO2 monitor.</t>
    </r>
  </si>
  <si>
    <r>
      <t>GPFNum:</t>
    </r>
    <r>
      <rPr>
        <sz val="12"/>
        <color theme="1"/>
        <rFont val="Arial"/>
        <family val="2"/>
      </rPr>
      <t xml:space="preserve"> Report the numerator for the gasoline particulate filter (GPF) system monitor.</t>
    </r>
  </si>
  <si>
    <r>
      <t>GPFDen:</t>
    </r>
    <r>
      <rPr>
        <sz val="12"/>
        <color theme="1"/>
        <rFont val="Arial"/>
        <family val="2"/>
      </rPr>
      <t xml:space="preserve"> Report the denominator for the GPF system monitor.</t>
    </r>
  </si>
  <si>
    <r>
      <t>GPFRat:</t>
    </r>
    <r>
      <rPr>
        <sz val="12"/>
        <color theme="1"/>
        <rFont val="Arial"/>
        <family val="2"/>
      </rPr>
      <t xml:space="preserve"> Report the ratio for the GPF sytem monitor.</t>
    </r>
  </si>
  <si>
    <r>
      <t xml:space="preserve">Engine Family: </t>
    </r>
    <r>
      <rPr>
        <sz val="12"/>
        <color theme="1"/>
        <rFont val="Arial"/>
        <family val="2"/>
      </rPr>
      <t xml:space="preserve">Report the California engine family name. </t>
    </r>
  </si>
  <si>
    <r>
      <t xml:space="preserve">VIN: </t>
    </r>
    <r>
      <rPr>
        <sz val="12"/>
        <color theme="1"/>
        <rFont val="Arial"/>
        <family val="2"/>
      </rPr>
      <t xml:space="preserve">Report the vehicle identification number or the alternate vehicle identifier of the chassis. </t>
    </r>
  </si>
  <si>
    <r>
      <t>Date:</t>
    </r>
    <r>
      <rPr>
        <sz val="12"/>
        <color theme="1"/>
        <rFont val="Arial"/>
        <family val="2"/>
      </rPr>
      <t xml:space="preserve"> Report the date that the data were taken. </t>
    </r>
  </si>
  <si>
    <r>
      <t xml:space="preserve">Monitor Group: </t>
    </r>
    <r>
      <rPr>
        <sz val="12"/>
        <color theme="1"/>
        <rFont val="Arial"/>
        <family val="2"/>
      </rPr>
      <t xml:space="preserve">This lists the component/system group of monitors to which the monitor belongs to. </t>
    </r>
  </si>
  <si>
    <r>
      <t>Fault Code:</t>
    </r>
    <r>
      <rPr>
        <sz val="12"/>
        <color theme="1"/>
        <rFont val="Arial"/>
        <family val="2"/>
      </rPr>
      <t xml:space="preserve"> Report the fault code for the monitor. The fault code should include the failure type byte.</t>
    </r>
  </si>
  <si>
    <r>
      <t>Monitor Description:</t>
    </r>
    <r>
      <rPr>
        <sz val="12"/>
        <color theme="1"/>
        <rFont val="Arial"/>
        <family val="2"/>
      </rPr>
      <t xml:space="preserve"> Report the name of the monitor, including the name of the component/system.</t>
    </r>
  </si>
  <si>
    <r>
      <t>Numerator:</t>
    </r>
    <r>
      <rPr>
        <sz val="12"/>
        <color theme="1"/>
        <rFont val="Arial"/>
        <family val="2"/>
      </rPr>
      <t xml:space="preserve"> Report the numerator for the monitor.</t>
    </r>
  </si>
  <si>
    <r>
      <t xml:space="preserve">Denominator: </t>
    </r>
    <r>
      <rPr>
        <sz val="12"/>
        <color theme="1"/>
        <rFont val="Arial"/>
        <family val="2"/>
      </rPr>
      <t>Report the denominator for the monitor.</t>
    </r>
  </si>
  <si>
    <r>
      <t xml:space="preserve">Ratio: </t>
    </r>
    <r>
      <rPr>
        <sz val="12"/>
        <color theme="1"/>
        <rFont val="Arial"/>
        <family val="2"/>
      </rPr>
      <t>Report the ratio for the monitor. For the calculated ratio for each monitor, the manufacturer shall report the ratio with a minimum of three decimal places.</t>
    </r>
  </si>
  <si>
    <r>
      <t xml:space="preserve">ECU Name: </t>
    </r>
    <r>
      <rPr>
        <sz val="12"/>
        <color theme="1"/>
        <rFont val="Arial"/>
        <family val="2"/>
      </rPr>
      <t>Report the name of the control module where the SMAD data are stored.</t>
    </r>
  </si>
  <si>
    <r>
      <t xml:space="preserve">Monitor Description: </t>
    </r>
    <r>
      <rPr>
        <sz val="12"/>
        <color theme="1"/>
        <rFont val="Arial"/>
        <family val="2"/>
      </rPr>
      <t>Report the name of the monitor, including the name of the component/system</t>
    </r>
    <r>
      <rPr>
        <b/>
        <sz val="12"/>
        <color theme="1"/>
        <rFont val="Arial"/>
        <family val="2"/>
      </rPr>
      <t>.</t>
    </r>
  </si>
  <si>
    <r>
      <t xml:space="preserve">Mini-Numerator: </t>
    </r>
    <r>
      <rPr>
        <sz val="12"/>
        <color theme="1"/>
        <rFont val="Arial"/>
        <family val="2"/>
      </rPr>
      <t>Report the mini-numerator for the monitor.</t>
    </r>
  </si>
  <si>
    <r>
      <t xml:space="preserve">Mini-Denominator: </t>
    </r>
    <r>
      <rPr>
        <sz val="12"/>
        <color theme="1"/>
        <rFont val="Arial"/>
        <family val="2"/>
      </rPr>
      <t>Report the mini-denominator for the monitor.</t>
    </r>
  </si>
  <si>
    <r>
      <t xml:space="preserve">MAR: </t>
    </r>
    <r>
      <rPr>
        <sz val="12"/>
        <color theme="1"/>
        <rFont val="Arial"/>
        <family val="2"/>
      </rPr>
      <t>Report the monitor activity ratio (MAR) for the monitor.</t>
    </r>
  </si>
  <si>
    <r>
      <t xml:space="preserve">Current Mini-N/Mini-D: </t>
    </r>
    <r>
      <rPr>
        <sz val="12"/>
        <color theme="1"/>
        <rFont val="Arial"/>
        <family val="2"/>
      </rPr>
      <t xml:space="preserve">This value will automatically be calculated by dividing the value in the mini-numerator field with the value in the mini-denominator field. </t>
    </r>
  </si>
  <si>
    <r>
      <rPr>
        <b/>
        <sz val="12"/>
        <color theme="1"/>
        <rFont val="Arial"/>
        <family val="2"/>
      </rPr>
      <t>Date:</t>
    </r>
    <r>
      <rPr>
        <sz val="12"/>
        <color theme="1"/>
        <rFont val="Arial"/>
        <family val="2"/>
      </rPr>
      <t xml:space="preserve"> Report the date that the data were taken. </t>
    </r>
  </si>
  <si>
    <r>
      <t>Active 100-hr: Vehicle fuel consumption:</t>
    </r>
    <r>
      <rPr>
        <sz val="12"/>
        <color theme="1"/>
        <rFont val="Arial"/>
        <family val="2"/>
      </rPr>
      <t xml:space="preserve"> Report the vehicle fuel consumption data from the Active 100-hour array.</t>
    </r>
  </si>
  <si>
    <r>
      <t>Active 100-hr: Engine fuel consumption:</t>
    </r>
    <r>
      <rPr>
        <sz val="12"/>
        <color theme="1"/>
        <rFont val="Arial"/>
        <family val="2"/>
      </rPr>
      <t xml:space="preserve"> Report the engine fuel consumption data from the Active 100-hour array.</t>
    </r>
  </si>
  <si>
    <r>
      <t xml:space="preserve">Active 100-hr: Engine idle fuel consumption: </t>
    </r>
    <r>
      <rPr>
        <sz val="12"/>
        <color theme="1"/>
        <rFont val="Arial"/>
        <family val="2"/>
      </rPr>
      <t>Report the engine idle fuel consumption data from the Active 100-hour array.</t>
    </r>
  </si>
  <si>
    <r>
      <t>Active 100-hr: Engine PTO fuel consumption:</t>
    </r>
    <r>
      <rPr>
        <sz val="12"/>
        <color theme="1"/>
        <rFont val="Arial"/>
        <family val="2"/>
      </rPr>
      <t xml:space="preserve"> Report the engine power take-off (PTO) fuel consumption data from the Active 100-hour array.</t>
    </r>
  </si>
  <si>
    <r>
      <t xml:space="preserve">Active 100-hr: Distance traveled: </t>
    </r>
    <r>
      <rPr>
        <sz val="12"/>
        <color theme="1"/>
        <rFont val="Arial"/>
        <family val="2"/>
      </rPr>
      <t>Report the distance traveled data from the Active 100-hour array.</t>
    </r>
  </si>
  <si>
    <r>
      <t xml:space="preserve">Active 100-hr: Engine output energy: </t>
    </r>
    <r>
      <rPr>
        <sz val="12"/>
        <color theme="1"/>
        <rFont val="Arial"/>
        <family val="2"/>
      </rPr>
      <t>Report the engine output energy data from the Active 100-hour array.</t>
    </r>
  </si>
  <si>
    <r>
      <t>Active 100-hr: Positive kinetic energy:</t>
    </r>
    <r>
      <rPr>
        <sz val="12"/>
        <color theme="1"/>
        <rFont val="Arial"/>
        <family val="2"/>
      </rPr>
      <t xml:space="preserve"> Report the positive kinetic energy data from the Active 100-hour array.</t>
    </r>
  </si>
  <si>
    <r>
      <t>Active 100-hr: Engine run time:</t>
    </r>
    <r>
      <rPr>
        <sz val="12"/>
        <color theme="1"/>
        <rFont val="Arial"/>
        <family val="2"/>
      </rPr>
      <t xml:space="preserve"> Report the engine run time data from the Active 100-hour array.</t>
    </r>
  </si>
  <si>
    <r>
      <t xml:space="preserve">Active 100-hr: Idle run time: </t>
    </r>
    <r>
      <rPr>
        <sz val="12"/>
        <color theme="1"/>
        <rFont val="Arial"/>
        <family val="2"/>
      </rPr>
      <t>Report the idle run time data from the Active 100-hour array.</t>
    </r>
  </si>
  <si>
    <r>
      <t>Active 100-hr: Urban speed run time:</t>
    </r>
    <r>
      <rPr>
        <sz val="12"/>
        <color theme="1"/>
        <rFont val="Arial"/>
        <family val="2"/>
      </rPr>
      <t xml:space="preserve"> Report the urban speed run time data from the Active 100-hour array.</t>
    </r>
  </si>
  <si>
    <r>
      <t>Active 100-hr: PTO run time:</t>
    </r>
    <r>
      <rPr>
        <sz val="12"/>
        <color theme="1"/>
        <rFont val="Arial"/>
        <family val="2"/>
      </rPr>
      <t xml:space="preserve"> Report the PTO run time data from the Active 100-hour array.</t>
    </r>
  </si>
  <si>
    <r>
      <t xml:space="preserve">Stored 100-hr: Vehicle fuel consumption: </t>
    </r>
    <r>
      <rPr>
        <sz val="12"/>
        <color theme="1"/>
        <rFont val="Arial"/>
        <family val="2"/>
      </rPr>
      <t>Report the vehicle fuel consumption data from the Stored 100-hour array.</t>
    </r>
  </si>
  <si>
    <r>
      <t xml:space="preserve">Stored 100-hr: Engine fuel consumption: </t>
    </r>
    <r>
      <rPr>
        <sz val="12"/>
        <color theme="1"/>
        <rFont val="Arial"/>
        <family val="2"/>
      </rPr>
      <t>Report the engine fuel consumption data from the Stored 100-hour array.</t>
    </r>
  </si>
  <si>
    <r>
      <t xml:space="preserve">Stored 100-hr: Engine idle fuel consumption: </t>
    </r>
    <r>
      <rPr>
        <sz val="12"/>
        <color theme="1"/>
        <rFont val="Arial"/>
        <family val="2"/>
      </rPr>
      <t>Report the engine idle fuel consumption data from the Stored 100-hour array.</t>
    </r>
  </si>
  <si>
    <r>
      <t xml:space="preserve">Stored 100-hr: Engine PTO fuel consumption: </t>
    </r>
    <r>
      <rPr>
        <sz val="12"/>
        <color theme="1"/>
        <rFont val="Arial"/>
        <family val="2"/>
      </rPr>
      <t>Report the engine PTO fuel consumption data from the Stored 100-hour array.</t>
    </r>
  </si>
  <si>
    <r>
      <t xml:space="preserve">Stored 100-hr: Distance traveled: </t>
    </r>
    <r>
      <rPr>
        <sz val="12"/>
        <color theme="1"/>
        <rFont val="Arial"/>
        <family val="2"/>
      </rPr>
      <t>Report the distance traveled data from the Stored 100-hour array.</t>
    </r>
  </si>
  <si>
    <r>
      <t xml:space="preserve">Stored 100-hr: Engine output energy: </t>
    </r>
    <r>
      <rPr>
        <sz val="12"/>
        <color theme="1"/>
        <rFont val="Arial"/>
        <family val="2"/>
      </rPr>
      <t>Report the engine output energy data from the Stored 100-hour array.</t>
    </r>
  </si>
  <si>
    <r>
      <t xml:space="preserve">Stored 100-hr: Positive kinetic energy: </t>
    </r>
    <r>
      <rPr>
        <sz val="12"/>
        <color theme="1"/>
        <rFont val="Arial"/>
        <family val="2"/>
      </rPr>
      <t>Report the positive kinetic energy data from the Stored 100-hour array.</t>
    </r>
  </si>
  <si>
    <r>
      <t xml:space="preserve">Stored 100-hr: Engine run time: </t>
    </r>
    <r>
      <rPr>
        <sz val="12"/>
        <color theme="1"/>
        <rFont val="Arial"/>
        <family val="2"/>
      </rPr>
      <t>Report the engine run time data from the Stored 100-hour array.</t>
    </r>
  </si>
  <si>
    <r>
      <t>Stored 100-hr: Idle run time:</t>
    </r>
    <r>
      <rPr>
        <sz val="12"/>
        <color theme="1"/>
        <rFont val="Arial"/>
        <family val="2"/>
      </rPr>
      <t xml:space="preserve"> Report the idle run time data from the Stored 100-hour array.</t>
    </r>
  </si>
  <si>
    <r>
      <t xml:space="preserve">Stored 100-hr: Urban speed run time: </t>
    </r>
    <r>
      <rPr>
        <sz val="12"/>
        <color theme="1"/>
        <rFont val="Arial"/>
        <family val="2"/>
      </rPr>
      <t>Report the urban speed run time data from the Stored 100-hour array.</t>
    </r>
  </si>
  <si>
    <r>
      <t>Stored 100-hr: PTO run time:</t>
    </r>
    <r>
      <rPr>
        <sz val="12"/>
        <color theme="1"/>
        <rFont val="Arial"/>
        <family val="2"/>
      </rPr>
      <t xml:space="preserve"> Report the PTO run time data from the Stored 100-hour array.</t>
    </r>
  </si>
  <si>
    <r>
      <t xml:space="preserve">Lifetime: Vehicle fuel consumption: </t>
    </r>
    <r>
      <rPr>
        <sz val="12"/>
        <color theme="1"/>
        <rFont val="Arial"/>
        <family val="2"/>
      </rPr>
      <t>Report the vehicle fuel consumption data from the Lifetime array.</t>
    </r>
  </si>
  <si>
    <r>
      <t xml:space="preserve">Lifetime: Engine fuel consumption: </t>
    </r>
    <r>
      <rPr>
        <sz val="12"/>
        <color theme="1"/>
        <rFont val="Arial"/>
        <family val="2"/>
      </rPr>
      <t>Report the engine fuel consumption data from the Lifetime array.</t>
    </r>
  </si>
  <si>
    <r>
      <t xml:space="preserve">Lifetime: Engine idle fuel consumption: </t>
    </r>
    <r>
      <rPr>
        <sz val="12"/>
        <color theme="1"/>
        <rFont val="Arial"/>
        <family val="2"/>
      </rPr>
      <t>Report the engine idle fuel consumption data from the Lifetime array.</t>
    </r>
  </si>
  <si>
    <r>
      <t>Lifetime: Engine PTO fuel consumption:</t>
    </r>
    <r>
      <rPr>
        <sz val="12"/>
        <color theme="1"/>
        <rFont val="Arial"/>
        <family val="2"/>
      </rPr>
      <t xml:space="preserve"> Report the engine PTO fuel consumption data from the Lifetime array.</t>
    </r>
  </si>
  <si>
    <r>
      <t>Lifetime: Distance traveled:</t>
    </r>
    <r>
      <rPr>
        <sz val="12"/>
        <color theme="1"/>
        <rFont val="Arial"/>
        <family val="2"/>
      </rPr>
      <t xml:space="preserve"> Report the distance traveled data from the Lifetime array.</t>
    </r>
  </si>
  <si>
    <r>
      <t>Lifetime: Engine output energy:</t>
    </r>
    <r>
      <rPr>
        <sz val="12"/>
        <color theme="1"/>
        <rFont val="Arial"/>
        <family val="2"/>
      </rPr>
      <t xml:space="preserve"> Report the engine output energy data from the Lifetime array.</t>
    </r>
  </si>
  <si>
    <r>
      <t>Lifetime: Positive kinetic energy:</t>
    </r>
    <r>
      <rPr>
        <sz val="12"/>
        <color theme="1"/>
        <rFont val="Arial"/>
        <family val="2"/>
      </rPr>
      <t xml:space="preserve"> Report the positive kinetic energy data from the Lifetime array.</t>
    </r>
  </si>
  <si>
    <r>
      <t>Lifetime: Engine run time:</t>
    </r>
    <r>
      <rPr>
        <sz val="12"/>
        <color theme="1"/>
        <rFont val="Arial"/>
        <family val="2"/>
      </rPr>
      <t xml:space="preserve"> Report the engine run time data from the Lifetime array.</t>
    </r>
  </si>
  <si>
    <r>
      <t xml:space="preserve">Lifetime: Idle run time: </t>
    </r>
    <r>
      <rPr>
        <sz val="12"/>
        <color theme="1"/>
        <rFont val="Arial"/>
        <family val="2"/>
      </rPr>
      <t>Report the idle run time data from the Lifetime array.</t>
    </r>
  </si>
  <si>
    <r>
      <t xml:space="preserve">Lifetime: Urban speed run time: </t>
    </r>
    <r>
      <rPr>
        <sz val="12"/>
        <color theme="1"/>
        <rFont val="Arial"/>
        <family val="2"/>
      </rPr>
      <t>Report the urban speed run time data from the Lifetime array.</t>
    </r>
  </si>
  <si>
    <r>
      <t xml:space="preserve">Lifetime: PTO run time: </t>
    </r>
    <r>
      <rPr>
        <sz val="12"/>
        <color theme="1"/>
        <rFont val="Arial"/>
        <family val="2"/>
      </rPr>
      <t>Report the PTO run time data from the Lifetime array.</t>
    </r>
  </si>
  <si>
    <r>
      <t xml:space="preserve">Active 100-hr: Distance traveled while engine WHR technology active: </t>
    </r>
    <r>
      <rPr>
        <sz val="12"/>
        <color theme="1"/>
        <rFont val="Arial"/>
        <family val="2"/>
      </rPr>
      <t>If so equipped, report the distance traveled while engine waste heat recovery (WHR) technology active data from the Active 100-hour array.</t>
    </r>
  </si>
  <si>
    <r>
      <t>Active 100-hr: WHR technology run time:</t>
    </r>
    <r>
      <rPr>
        <sz val="12"/>
        <color theme="1"/>
        <rFont val="Arial"/>
        <family val="2"/>
      </rPr>
      <t xml:space="preserve"> If so equipped, report the WHR technology run time data from the Active 100-hour array.</t>
    </r>
  </si>
  <si>
    <r>
      <t>Active 100-hr: Start-stop technology run time (for non-hybrid vehicles):</t>
    </r>
    <r>
      <rPr>
        <sz val="12"/>
        <color theme="1"/>
        <rFont val="Arial"/>
        <family val="2"/>
      </rPr>
      <t xml:space="preserve"> If so equipped, report the start-stop technology run time data from the Active 100-hour array.</t>
    </r>
  </si>
  <si>
    <r>
      <t>Active 100-hr: Automatic engine shutdown technology run time:</t>
    </r>
    <r>
      <rPr>
        <sz val="12"/>
        <color theme="1"/>
        <rFont val="Arial"/>
        <family val="2"/>
      </rPr>
      <t xml:space="preserve"> If so equipped, report the automatic engine shutdown technology run time data from the Active 100-hour array.</t>
    </r>
  </si>
  <si>
    <r>
      <t>Active 100-hr: Active technology #1 run time:</t>
    </r>
    <r>
      <rPr>
        <sz val="12"/>
        <color theme="1"/>
        <rFont val="Arial"/>
        <family val="2"/>
      </rPr>
      <t xml:space="preserve"> If so equipped, report the active technology #1 run time data from the Active 100-hour array.</t>
    </r>
  </si>
  <si>
    <r>
      <t>Active 100-hr: Distance traveled while active technology #1 is active:</t>
    </r>
    <r>
      <rPr>
        <sz val="12"/>
        <color theme="1"/>
        <rFont val="Arial"/>
        <family val="2"/>
      </rPr>
      <t xml:space="preserve"> If so equipped, report the distance traveled while active technology #1 is active data from the Active 100-hour array.</t>
    </r>
  </si>
  <si>
    <r>
      <t>Active 100-hr: Active technology #n run time:</t>
    </r>
    <r>
      <rPr>
        <sz val="12"/>
        <color theme="1"/>
        <rFont val="Arial"/>
        <family val="2"/>
      </rPr>
      <t xml:space="preserve"> If so equipped, for each active technology employed by the vehicle, report the run time data from the Active 100-hour array.</t>
    </r>
  </si>
  <si>
    <r>
      <t xml:space="preserve">Active 100-hr: Distance traveled while active technology #n is active: </t>
    </r>
    <r>
      <rPr>
        <sz val="12"/>
        <color theme="1"/>
        <rFont val="Arial"/>
        <family val="2"/>
      </rPr>
      <t>If so equipped, for each active technology employed by the vehicle, report the distance traveled while the active technology is active data from the Active 100-hour array.</t>
    </r>
  </si>
  <si>
    <r>
      <t>Stored 100-hr: Distance traveled while engine WHR technology active:</t>
    </r>
    <r>
      <rPr>
        <sz val="12"/>
        <color theme="1"/>
        <rFont val="Arial"/>
        <family val="2"/>
      </rPr>
      <t xml:space="preserve"> If so equipped, report the distance traveled while engine WHR technology active data from the Stored 100-HR array.</t>
    </r>
  </si>
  <si>
    <r>
      <t>Stored 100-hr: WHR technology run time:</t>
    </r>
    <r>
      <rPr>
        <sz val="12"/>
        <color theme="1"/>
        <rFont val="Arial"/>
        <family val="2"/>
      </rPr>
      <t xml:space="preserve"> If so equipped, report the WHR technology run time data from the Stored 100-hour array.</t>
    </r>
  </si>
  <si>
    <r>
      <t>Stored 100-hr: Start-stop technology run time (for non-hybrid vehicles):</t>
    </r>
    <r>
      <rPr>
        <sz val="12"/>
        <color theme="1"/>
        <rFont val="Arial"/>
        <family val="2"/>
      </rPr>
      <t xml:space="preserve"> If so equipped, report the start-stop technology run time data from the Stored 100-hour array.</t>
    </r>
  </si>
  <si>
    <r>
      <t xml:space="preserve">Stored 100-hr: Automatic engine shutdown technology run time: </t>
    </r>
    <r>
      <rPr>
        <sz val="12"/>
        <color theme="1"/>
        <rFont val="Arial"/>
        <family val="2"/>
      </rPr>
      <t>If so equipped, report the automatic engine shutdown technology run time data from the Stored 100-hour array.</t>
    </r>
  </si>
  <si>
    <r>
      <t>Stored 100-hr: Active technology #1 run time:</t>
    </r>
    <r>
      <rPr>
        <sz val="12"/>
        <color theme="1"/>
        <rFont val="Arial"/>
        <family val="2"/>
      </rPr>
      <t xml:space="preserve"> If so equipped, report the active technology #1 run time data from the Stored 100-hour array.</t>
    </r>
  </si>
  <si>
    <r>
      <t xml:space="preserve">Stored 100-hr: Distance traveled while active technology #1 is active: </t>
    </r>
    <r>
      <rPr>
        <sz val="12"/>
        <color theme="1"/>
        <rFont val="Arial"/>
        <family val="2"/>
      </rPr>
      <t>If so equipped, report the distance traveled while active technology #1 is active data from the Stored 100-hour array.</t>
    </r>
  </si>
  <si>
    <r>
      <t>Stored 100-hr: Active technology #n run time:</t>
    </r>
    <r>
      <rPr>
        <sz val="12"/>
        <color theme="1"/>
        <rFont val="Arial"/>
        <family val="2"/>
      </rPr>
      <t xml:space="preserve"> If so equipped, for each active technology employed by the vehicle, report the run time data from the Stored 100-hour array.</t>
    </r>
  </si>
  <si>
    <r>
      <t>Stored 100-hr: Distance traveled while active technology #n is active:</t>
    </r>
    <r>
      <rPr>
        <sz val="12"/>
        <color theme="1"/>
        <rFont val="Arial"/>
        <family val="2"/>
      </rPr>
      <t xml:space="preserve"> If so equipped, for each active technology employed by the vehicle, report the distance traveled while the active technology is active data from the Stored 100-hour array.</t>
    </r>
  </si>
  <si>
    <r>
      <t>Lifetime: Distance traveled while engine WHR technology active:</t>
    </r>
    <r>
      <rPr>
        <sz val="12"/>
        <color theme="1"/>
        <rFont val="Arial"/>
        <family val="2"/>
      </rPr>
      <t xml:space="preserve"> If so equipped, report the distance traveled while engine WHR technology active data from the Lifetime array.</t>
    </r>
  </si>
  <si>
    <r>
      <t>Lifetime: WHR technology run time:</t>
    </r>
    <r>
      <rPr>
        <sz val="12"/>
        <color theme="1"/>
        <rFont val="Arial"/>
        <family val="2"/>
      </rPr>
      <t xml:space="preserve"> If so equipped, report the WHR technology run time data from the Lifetime array.</t>
    </r>
  </si>
  <si>
    <r>
      <t>Lifetime: Start-stop technology run time (for non-hybrid vehicles):</t>
    </r>
    <r>
      <rPr>
        <sz val="12"/>
        <color theme="1"/>
        <rFont val="Arial"/>
        <family val="2"/>
      </rPr>
      <t xml:space="preserve"> If so equipped, report the start-stop technology run time data from the Lifetime array.</t>
    </r>
  </si>
  <si>
    <r>
      <t>Lifetime: Automatic engine shutdown technology run time:</t>
    </r>
    <r>
      <rPr>
        <sz val="12"/>
        <color theme="1"/>
        <rFont val="Arial"/>
        <family val="2"/>
      </rPr>
      <t xml:space="preserve"> If so equipped, report the automatic engine shutdown technology run time data from the Lifetime array.</t>
    </r>
  </si>
  <si>
    <r>
      <t>Lifetime: Active technology #1 run time:</t>
    </r>
    <r>
      <rPr>
        <sz val="12"/>
        <color theme="1"/>
        <rFont val="Arial"/>
        <family val="2"/>
      </rPr>
      <t xml:space="preserve"> If so equipped, report the active technology #1 run time data from the Lifetime array.</t>
    </r>
  </si>
  <si>
    <r>
      <t>Lifetime: Distance traveled while active technology #1 is active:</t>
    </r>
    <r>
      <rPr>
        <sz val="12"/>
        <color theme="1"/>
        <rFont val="Arial"/>
        <family val="2"/>
      </rPr>
      <t xml:space="preserve"> If so equipped, report the distance traveled while active technology #1 is active data from the Lifetime array.</t>
    </r>
  </si>
  <si>
    <r>
      <t xml:space="preserve">Lifetime: Active technology #n run time: </t>
    </r>
    <r>
      <rPr>
        <sz val="12"/>
        <color theme="1"/>
        <rFont val="Arial"/>
        <family val="2"/>
      </rPr>
      <t>If so equipped, for each active technology employed by the vehicle, report the run time data from the Lifetime array.</t>
    </r>
  </si>
  <si>
    <r>
      <t xml:space="preserve">Lifetime: Distance traveled while active technology #n is active: </t>
    </r>
    <r>
      <rPr>
        <sz val="12"/>
        <color theme="1"/>
        <rFont val="Arial"/>
        <family val="2"/>
      </rPr>
      <t>If so equipped, for each active technology employed by the vehicle, report the distance traveled while the active technology is active data from the Lifetime array.</t>
    </r>
  </si>
  <si>
    <r>
      <t>Active 100-hr: Propulsion system active run time:</t>
    </r>
    <r>
      <rPr>
        <sz val="12"/>
        <color theme="1"/>
        <rFont val="Arial"/>
        <family val="2"/>
      </rPr>
      <t xml:space="preserve"> For hybrid vehicles, report the propulsion system active run time data from the Active 100-hour array.</t>
    </r>
  </si>
  <si>
    <r>
      <t xml:space="preserve">Active 100-hr: Idle propulsion system active run time: </t>
    </r>
    <r>
      <rPr>
        <sz val="12"/>
        <color theme="1"/>
        <rFont val="Arial"/>
        <family val="2"/>
      </rPr>
      <t>For hybrid vehicles, report the idle propulsion system active run time data from the Active 100-hour array.</t>
    </r>
  </si>
  <si>
    <r>
      <t>Active 100-hr: Urban propulsion system active run time:</t>
    </r>
    <r>
      <rPr>
        <sz val="12"/>
        <color theme="1"/>
        <rFont val="Arial"/>
        <family val="2"/>
      </rPr>
      <t xml:space="preserve"> For hybrid vehicles, report the urban propulsion system active run time data from the Active 100-hour array.</t>
    </r>
  </si>
  <si>
    <r>
      <t>Stored 100-hr: Propulsion system active run time:</t>
    </r>
    <r>
      <rPr>
        <sz val="12"/>
        <color theme="1"/>
        <rFont val="Arial"/>
        <family val="2"/>
      </rPr>
      <t xml:space="preserve"> For hybrid vehicles, report the propulsion system active run time data from the Stored 100-hour array.</t>
    </r>
  </si>
  <si>
    <r>
      <t xml:space="preserve">Stored 100-hr: Idle propulsion system active run time: </t>
    </r>
    <r>
      <rPr>
        <sz val="12"/>
        <color theme="1"/>
        <rFont val="Arial"/>
        <family val="2"/>
      </rPr>
      <t>For hybrid vehicles, report the idle propulsion system active run time data from the Stored 100-hour array.</t>
    </r>
  </si>
  <si>
    <r>
      <t>Stored 100-hr: Urban propulsion system active run time:</t>
    </r>
    <r>
      <rPr>
        <sz val="12"/>
        <color theme="1"/>
        <rFont val="Arial"/>
        <family val="2"/>
      </rPr>
      <t xml:space="preserve"> For hybrid vehicles, report the urban propulsion system active run time data from the Stored 100-hour array.</t>
    </r>
  </si>
  <si>
    <r>
      <t xml:space="preserve">Lifetime: Propulsion system active run time: </t>
    </r>
    <r>
      <rPr>
        <sz val="12"/>
        <color theme="1"/>
        <rFont val="Arial"/>
        <family val="2"/>
      </rPr>
      <t>For hybrid vehicles, report the propulsion system active run time data from the Lifetime array.</t>
    </r>
  </si>
  <si>
    <r>
      <t xml:space="preserve">Lifetime: Idle propulsion system active run time: </t>
    </r>
    <r>
      <rPr>
        <sz val="12"/>
        <color theme="1"/>
        <rFont val="Arial"/>
        <family val="2"/>
      </rPr>
      <t>For hybrid vehicles, report the idle propulsion system active run time data from the Lifetime array.</t>
    </r>
  </si>
  <si>
    <r>
      <t>Lifetime: Urban propulsion system active run time:</t>
    </r>
    <r>
      <rPr>
        <sz val="12"/>
        <color theme="1"/>
        <rFont val="Arial"/>
        <family val="2"/>
      </rPr>
      <t xml:space="preserve"> For hybrid vehicles, report the urban propulsion system active run time data from the Lifetime array.</t>
    </r>
  </si>
  <si>
    <r>
      <t xml:space="preserve">Active 100-hr: Total distance traveled in charge depleting operation with engine off: </t>
    </r>
    <r>
      <rPr>
        <sz val="12"/>
        <color theme="1"/>
        <rFont val="Arial"/>
        <family val="2"/>
      </rPr>
      <t>For plug-in hybrid vehicles, report the total distance traveled in charge depleting operation with engine off data from the Active 100-hour array.</t>
    </r>
  </si>
  <si>
    <r>
      <t>Active 100-hr: Total distance traveled in charge depleting operation with engine running:</t>
    </r>
    <r>
      <rPr>
        <sz val="12"/>
        <color theme="1"/>
        <rFont val="Arial"/>
        <family val="2"/>
      </rPr>
      <t xml:space="preserve"> For plug-in hybrid vehicles, report the total distance traveled in charge depleting operation with engine running data from the Active 100-hour array.</t>
    </r>
  </si>
  <si>
    <r>
      <t xml:space="preserve">Active 100-hr: Total distance traveled in driver-selectable charge increasing operation: </t>
    </r>
    <r>
      <rPr>
        <sz val="12"/>
        <color theme="1"/>
        <rFont val="Arial"/>
        <family val="2"/>
      </rPr>
      <t>For plug-in hybrid vehicles, report the total distance traveled in driver-selectable charge increasing operation data from the Active 100-hour array.</t>
    </r>
  </si>
  <si>
    <r>
      <t xml:space="preserve">Active 100-hr: Total fuel consumed in charge depleting operation: </t>
    </r>
    <r>
      <rPr>
        <sz val="12"/>
        <color theme="1"/>
        <rFont val="Arial"/>
        <family val="2"/>
      </rPr>
      <t>For plug-in hybrid vehicles, report the total fuel consumed in charge depleting operation data from the Active 100-hour array.</t>
    </r>
  </si>
  <si>
    <r>
      <t xml:space="preserve">Active 100-hr: Total fuel consumed in driver-selectable charge increasing operation: </t>
    </r>
    <r>
      <rPr>
        <sz val="12"/>
        <color theme="1"/>
        <rFont val="Arial"/>
        <family val="2"/>
      </rPr>
      <t>For plug-in hybrid vehicles, report the total fuel consumed in driver-selectable charge increasing operation data from the Active 100-hour array.</t>
    </r>
  </si>
  <si>
    <r>
      <t>Active 100-hr: Total grid energy consumed in charge depleting operation with engine off:</t>
    </r>
    <r>
      <rPr>
        <sz val="12"/>
        <color theme="1"/>
        <rFont val="Arial"/>
        <family val="2"/>
      </rPr>
      <t xml:space="preserve"> For plug-in hybrid vehicles, report the total grid energy consumed in charge depleting operation with engine off data from the Active 100-hour array.</t>
    </r>
  </si>
  <si>
    <r>
      <t xml:space="preserve">Active 100-hr: Total grid energy consumed in charge depleting operation with engine running: </t>
    </r>
    <r>
      <rPr>
        <sz val="12"/>
        <color theme="1"/>
        <rFont val="Arial"/>
        <family val="2"/>
      </rPr>
      <t>For plug-in hybrid vehicles, report the total grid energy consumed in charge depleting operation with engine running data from the Active 100-hour array.</t>
    </r>
  </si>
  <si>
    <r>
      <t>Active 100-hr: Total grid energy into the battery:</t>
    </r>
    <r>
      <rPr>
        <sz val="12"/>
        <color theme="1"/>
        <rFont val="Arial"/>
        <family val="2"/>
      </rPr>
      <t xml:space="preserve"> For plug-in hybrid vehicles, report the total grid energy into the battery data from the Active 100-hour array.</t>
    </r>
  </si>
  <si>
    <r>
      <t>Stored 100-hr: Total distance traveled in charge depleting operation with engine off:</t>
    </r>
    <r>
      <rPr>
        <sz val="12"/>
        <color theme="1"/>
        <rFont val="Arial"/>
        <family val="2"/>
      </rPr>
      <t xml:space="preserve"> For plug-in hybrid vehicles, report the total distance traveled in charge depleting operation with engine off data from the Stored 100-hour array.</t>
    </r>
  </si>
  <si>
    <r>
      <t xml:space="preserve">Stored 100-hr: Total distance traveled in charge depleting operation with engine running: </t>
    </r>
    <r>
      <rPr>
        <sz val="12"/>
        <color theme="1"/>
        <rFont val="Arial"/>
        <family val="2"/>
      </rPr>
      <t>For plug-in hybrid vehicles, report the total distance traveled in charge depleting operation with engine running data from the Stored 100-hour array.</t>
    </r>
  </si>
  <si>
    <r>
      <t xml:space="preserve">Stored 100-hr: Total distance traveled in driver-selectable charge increasing operation: </t>
    </r>
    <r>
      <rPr>
        <sz val="12"/>
        <color theme="1"/>
        <rFont val="Arial"/>
        <family val="2"/>
      </rPr>
      <t>For plug-in hybrid vehicles, report the total distance traveled in driver-selectable charge increasing operation data from the Stored 100-hour array.</t>
    </r>
  </si>
  <si>
    <r>
      <t>Stored 100-hr: Total fuel consumed in charge depleting operation:</t>
    </r>
    <r>
      <rPr>
        <sz val="12"/>
        <color theme="1"/>
        <rFont val="Arial"/>
        <family val="2"/>
      </rPr>
      <t xml:space="preserve"> For plug-in hybrid vehicles, report the total fuel consumed in charge depleting operation data from the Stored 100-hour array.</t>
    </r>
  </si>
  <si>
    <r>
      <t xml:space="preserve">Stored 100-hr: Total fuel consumed in driver-selectable charge increasing operation: </t>
    </r>
    <r>
      <rPr>
        <sz val="12"/>
        <color theme="1"/>
        <rFont val="Arial"/>
        <family val="2"/>
      </rPr>
      <t>For plug-in hybrid vehicles, report the total fuel consumed in driver-selectable charge increasing operation data from the Stored 100-hour array.</t>
    </r>
  </si>
  <si>
    <r>
      <t>Stored 100-hr: Total grid energy consumed in charge depleting operation with engine off:</t>
    </r>
    <r>
      <rPr>
        <sz val="12"/>
        <color theme="1"/>
        <rFont val="Arial"/>
        <family val="2"/>
      </rPr>
      <t xml:space="preserve"> For plug-in hybrid vehicles, report the total grid energy consumed in charge depleting operation with engine off data from the Stored 100-hour array.</t>
    </r>
  </si>
  <si>
    <r>
      <t>Stored 100-hr: Total grid energy consumed in charge depleting operation with engine running:</t>
    </r>
    <r>
      <rPr>
        <sz val="12"/>
        <color theme="1"/>
        <rFont val="Arial"/>
        <family val="2"/>
      </rPr>
      <t xml:space="preserve"> For plug-in hybrid vehicles, report the total grid energy consumed in charge depleting operation with engine running data from the Stored 100-hour array.</t>
    </r>
  </si>
  <si>
    <r>
      <t>Stored 100-hr: Total grid energy into the battery:</t>
    </r>
    <r>
      <rPr>
        <sz val="12"/>
        <color theme="1"/>
        <rFont val="Arial"/>
        <family val="2"/>
      </rPr>
      <t xml:space="preserve"> For plug-in hybrid vehicles, report the total grid energy into the battery data from the Stored 100-hour array.</t>
    </r>
  </si>
  <si>
    <r>
      <t xml:space="preserve">Lifetime: Total distance traveled in charge depleting operation with engine off: </t>
    </r>
    <r>
      <rPr>
        <sz val="12"/>
        <color theme="1"/>
        <rFont val="Arial"/>
        <family val="2"/>
      </rPr>
      <t>For plug-in hybrid vehicles, report the total distance traveled in charge depleting operation with engine off data from the Lifetime array.</t>
    </r>
  </si>
  <si>
    <r>
      <t xml:space="preserve">Lifetime: Total distance traveled in charge depleting operation with engine running: </t>
    </r>
    <r>
      <rPr>
        <sz val="12"/>
        <color theme="1"/>
        <rFont val="Arial"/>
        <family val="2"/>
      </rPr>
      <t>For plug-in hybrid vehicles, report the total distance traveled in charge depleting operation with engine running data from the Lifetime array.</t>
    </r>
  </si>
  <si>
    <r>
      <t>Lifetime:   Total distance traveled in driver-selectable charge increasing operation:</t>
    </r>
    <r>
      <rPr>
        <sz val="12"/>
        <color theme="1"/>
        <rFont val="Arial"/>
        <family val="2"/>
      </rPr>
      <t xml:space="preserve"> For plug-in hybrid vehicles, report the total distance traveled in driver-selectable charge increasing operation data from the Lifetime array.</t>
    </r>
  </si>
  <si>
    <r>
      <t xml:space="preserve">Lifetime: Total fuel consumed in charge depleting operation: </t>
    </r>
    <r>
      <rPr>
        <sz val="12"/>
        <color theme="1"/>
        <rFont val="Arial"/>
        <family val="2"/>
      </rPr>
      <t>For plug-in hybrid vehicles, report the total fuel consumed in charge depleting operation data from the Lifetime array.</t>
    </r>
  </si>
  <si>
    <r>
      <t xml:space="preserve">Lifetime: Total fuel consumed in driver-selectable charge increasing operation: </t>
    </r>
    <r>
      <rPr>
        <sz val="12"/>
        <color theme="1"/>
        <rFont val="Arial"/>
        <family val="2"/>
      </rPr>
      <t>For plug-in hybrid vehicles, report the total fuel consumed in driver-selectable charge increasing operation data from the Lifetime array.</t>
    </r>
  </si>
  <si>
    <r>
      <t xml:space="preserve">Lifetime: Total grid energy consumed in charge depleting operation with engine off: </t>
    </r>
    <r>
      <rPr>
        <sz val="12"/>
        <color theme="1"/>
        <rFont val="Arial"/>
        <family val="2"/>
      </rPr>
      <t>For plug-in hybrid vehicles, report the total grid energy consumed in charge depleting operation with engine off data from the Lifetime array.</t>
    </r>
  </si>
  <si>
    <r>
      <t>Lifetime: Total grid energy consumed in charge depleting operation with engine running:</t>
    </r>
    <r>
      <rPr>
        <sz val="12"/>
        <color theme="1"/>
        <rFont val="Arial"/>
        <family val="2"/>
      </rPr>
      <t xml:space="preserve"> For plug-in hybrid vehicles, report the total grid energy consumed in charge depleting operation with engine running data from the Lifetime array.</t>
    </r>
  </si>
  <si>
    <r>
      <t>Lifetime: Total grid energy into the battery:</t>
    </r>
    <r>
      <rPr>
        <sz val="12"/>
        <color theme="1"/>
        <rFont val="Arial"/>
        <family val="2"/>
      </rPr>
      <t xml:space="preserve"> For plug-in hybrid vehicles, report the total grid energy into the battery data from the Lifetime array.</t>
    </r>
  </si>
  <si>
    <r>
      <t>Date:</t>
    </r>
    <r>
      <rPr>
        <sz val="12"/>
        <color theme="1"/>
        <rFont val="Arial"/>
        <family val="2"/>
      </rPr>
      <t xml:space="preserve"> Report the date that the data were obtained from the vehicle. </t>
    </r>
  </si>
  <si>
    <r>
      <t xml:space="preserve">ESN: </t>
    </r>
    <r>
      <rPr>
        <sz val="12"/>
        <color theme="1"/>
        <rFont val="Arial"/>
        <family val="2"/>
      </rPr>
      <t>Report the engine serial number.</t>
    </r>
  </si>
  <si>
    <r>
      <t>ECU Name:</t>
    </r>
    <r>
      <rPr>
        <sz val="12"/>
        <color theme="1"/>
        <rFont val="Arial"/>
        <family val="2"/>
      </rPr>
      <t xml:space="preserve"> Report the name of the DEC-ECU.</t>
    </r>
  </si>
  <si>
    <r>
      <rPr>
        <sz val="9"/>
        <rFont val="Arial"/>
        <family val="2"/>
      </rPr>
      <t xml:space="preserve">State of California
California Environmental Protection Agency
California Air Resources Board
</t>
    </r>
    <r>
      <rPr>
        <b/>
        <sz val="12"/>
        <rFont val="Arial"/>
        <family val="2"/>
      </rPr>
      <t>HD OBD Gasoline PEVE L3 Template</t>
    </r>
    <r>
      <rPr>
        <sz val="12"/>
        <rFont val="Arial"/>
        <family val="2"/>
      </rPr>
      <t xml:space="preserve">
</t>
    </r>
    <r>
      <rPr>
        <sz val="9"/>
        <rFont val="Arial"/>
        <family val="2"/>
      </rPr>
      <t>ECCD/OBD-120 (REV. 08/2023) Worksheet 1 of 6</t>
    </r>
  </si>
  <si>
    <r>
      <rPr>
        <sz val="9"/>
        <color theme="1"/>
        <rFont val="Arial"/>
        <family val="2"/>
      </rPr>
      <t xml:space="preserve">State of California
California Environmental Protection Agency
California Air Resources Board
</t>
    </r>
    <r>
      <rPr>
        <b/>
        <sz val="12"/>
        <color theme="1"/>
        <rFont val="Arial"/>
        <family val="2"/>
      </rPr>
      <t xml:space="preserve">HD OBD Gasoline PEVE L3 Template
</t>
    </r>
    <r>
      <rPr>
        <sz val="9"/>
        <color theme="1"/>
        <rFont val="Arial"/>
        <family val="2"/>
      </rPr>
      <t>ECCD/OBD-120 (REV. 08/2023) Worksheet 2 of 6</t>
    </r>
  </si>
  <si>
    <r>
      <rPr>
        <sz val="9"/>
        <color theme="1"/>
        <rFont val="Arial"/>
        <family val="2"/>
      </rPr>
      <t xml:space="preserve">State of California
California Environmental Protection Agency
California Air Resources Board
</t>
    </r>
    <r>
      <rPr>
        <b/>
        <sz val="12"/>
        <color theme="1"/>
        <rFont val="Arial"/>
        <family val="2"/>
      </rPr>
      <t xml:space="preserve">HD OBD Gasoline PEVE L3 Template
</t>
    </r>
    <r>
      <rPr>
        <sz val="9"/>
        <color theme="1"/>
        <rFont val="Arial"/>
        <family val="2"/>
      </rPr>
      <t>ECCD/OBD-120 (REV. 08/2023) Worksheet 3 of 6</t>
    </r>
  </si>
  <si>
    <r>
      <rPr>
        <sz val="9"/>
        <color theme="1"/>
        <rFont val="Arial"/>
        <family val="2"/>
      </rPr>
      <t xml:space="preserve">State of California
California Environmental Protection Agency
California Air Resources Board
</t>
    </r>
    <r>
      <rPr>
        <b/>
        <sz val="12"/>
        <color theme="1"/>
        <rFont val="Arial"/>
        <family val="2"/>
      </rPr>
      <t xml:space="preserve">HD OBD Gasoline PEVE L3 Template
</t>
    </r>
    <r>
      <rPr>
        <sz val="9"/>
        <color theme="1"/>
        <rFont val="Arial"/>
        <family val="2"/>
      </rPr>
      <t>ECCD/OBD-120 (REV. 08/2023) Worksheet 4 of 6</t>
    </r>
  </si>
  <si>
    <r>
      <rPr>
        <sz val="9"/>
        <color theme="1"/>
        <rFont val="Arial"/>
        <family val="2"/>
      </rPr>
      <t xml:space="preserve">State of California
California Environmental Protection Agency
California Air Resources Board
</t>
    </r>
    <r>
      <rPr>
        <b/>
        <sz val="12"/>
        <color theme="1"/>
        <rFont val="Arial"/>
        <family val="2"/>
      </rPr>
      <t>HD OBD Gasoline PEVE L3 Template</t>
    </r>
    <r>
      <rPr>
        <sz val="12"/>
        <color theme="1"/>
        <rFont val="Arial"/>
        <family val="2"/>
      </rPr>
      <t xml:space="preserve">
</t>
    </r>
    <r>
      <rPr>
        <sz val="9"/>
        <color theme="1"/>
        <rFont val="Arial"/>
        <family val="2"/>
      </rPr>
      <t>ECCD/OBD-120 (REV. 08/2023) Worksheet 5 of 6</t>
    </r>
  </si>
  <si>
    <r>
      <rPr>
        <sz val="9"/>
        <color theme="1"/>
        <rFont val="Arial"/>
        <family val="2"/>
      </rPr>
      <t xml:space="preserve">State of California
California Environmental Protection Agency
California Air Resources Board
</t>
    </r>
    <r>
      <rPr>
        <b/>
        <sz val="12"/>
        <color theme="1"/>
        <rFont val="Arial"/>
        <family val="2"/>
      </rPr>
      <t>HD OBD Gasoline PEVE L3 Template</t>
    </r>
    <r>
      <rPr>
        <sz val="12"/>
        <color theme="1"/>
        <rFont val="Arial"/>
        <family val="2"/>
      </rPr>
      <t xml:space="preserve">
</t>
    </r>
    <r>
      <rPr>
        <sz val="9"/>
        <color theme="1"/>
        <rFont val="Arial"/>
        <family val="2"/>
      </rPr>
      <t>ECCD/OBD-120 (REV. 08/2023) Worksheet 6 of 6</t>
    </r>
  </si>
  <si>
    <t>Instructions for Completing the CARB Form ECCD/OBD-120</t>
  </si>
  <si>
    <t>Note: Data may be entered only in rows 5 through 34.  Data must start with row 5.  All other rows below line 34 are locked and will automatically be populated.</t>
  </si>
  <si>
    <r>
      <rPr>
        <b/>
        <sz val="12"/>
        <rFont val="Arial"/>
        <family val="2"/>
      </rPr>
      <t>Note:</t>
    </r>
    <r>
      <rPr>
        <sz val="12"/>
        <rFont val="Arial"/>
        <family val="2"/>
      </rPr>
      <t xml:space="preserve"> Rows cannot be added if there are more than 30 lines of vehicle data. Therefore, additional vehicles will need to be entered on a second sheet. In addition, if a PHEV Ign Cycle counter is not present, report a value of “0”.</t>
    </r>
  </si>
  <si>
    <t>Denominator Analysis</t>
  </si>
  <si>
    <t>Denominator Analysis - PHEV</t>
  </si>
  <si>
    <r>
      <t xml:space="preserve">No.: </t>
    </r>
    <r>
      <rPr>
        <sz val="12"/>
        <color theme="1"/>
        <rFont val="Arial"/>
        <family val="2"/>
      </rPr>
      <t>The No. in this sheet and the No. in the "Rate-Based Data" sheet correspond to the same vehicle.</t>
    </r>
  </si>
  <si>
    <t>This sheet contains the Supplemental Monitor Activity Data (SMAD) table to input the data required in section 1971.1(d)(5.7) for engines using SAE J1979-2. The manufacturer shall input the information in rows 4 through 6 and the data values in the fields starting with row 8. The manufacturer shall add more rows to accommodate all the SMAD data for all vehicles. Below are details for each field in the sheet:</t>
  </si>
  <si>
    <t>This sheet contains the table to input the REAL greenhouse gas tracking data (i.e., REAL GHG data) required in section 1971.1(h)(5.4). The manufacturer shall input the information in rows 4 through 6 and the data in the fields starting from column C and row 8. For parameters that are not supported in the vehicle, the field should be left blank. Below are details for each field in the sheet:</t>
  </si>
  <si>
    <r>
      <t xml:space="preserve">No.: </t>
    </r>
    <r>
      <rPr>
        <sz val="12"/>
        <color theme="1"/>
        <rFont val="Arial"/>
        <family val="2"/>
      </rPr>
      <t>The No. in this sheet and the No. in the "Rate-Based Data" sheet must correspond to data from the same vehicle.</t>
    </r>
  </si>
  <si>
    <t xml:space="preserve">This sheet contains the tables to input the standardized data (i.e., OBD snapshot data) required in sections 1971.1(h)(4.1) through (4.9) from all diagnostic or emission critical electronic control units (DEC-ECU). For vehicles with more than one DEC-ECU, the manufacturer shall input OBD snapshot data for each DEC-ECU using one sheet for each DEC-ECU - the manufacturer shall rename each sheet to account for each DEC-ECU by number (e.g., for vehicles with two DEC-ECUs, rename the two sheets to "OBD Snapshot Data (DEC-ECU1)" and "OBD Snapshot Data (DEC-ECU2)"). The manufacturer shall add more sheets as needed to accommodate all DEC-ECUs in the vehicle. For data that are not supported in the specific DEC-ECU, the manufacturer shall leave the field blank. Below are details for each field in rows 4 through 8 in the sheet:  </t>
  </si>
  <si>
    <t># of cars w/ SAIR Ds &lt; 95% of Evap D</t>
  </si>
  <si>
    <t># of cars w/ SAIR Ds &gt; Evap D</t>
  </si>
  <si>
    <t># of cars w/ (SAIR Ds/Gen Ds) &lt; 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</si>
</sst>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m/d/yy\ h:mm\ AM/PM;@"/>
    <numFmt numFmtId="165" formatCode="0.000"/>
    <numFmt numFmtId="166" formatCode="0.0"/>
  </numFmts>
  <fonts count="3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b/>
      <sz val="12"/>
      <name val="Arial"/>
      <family val="2"/>
    </font>
    <font>
      <b/>
      <u/>
      <sz val="12"/>
      <name val="Arial"/>
      <family val="2"/>
    </font>
    <font>
      <sz val="11"/>
      <color theme="1"/>
      <name val="Calibri"/>
      <family val="2"/>
      <scheme val="minor"/>
    </font>
    <font>
      <b/>
      <sz val="12"/>
      <color theme="1"/>
      <name val="Calibri"/>
      <family val="2"/>
      <scheme val="minor"/>
    </font>
    <font>
      <b/>
      <sz val="12"/>
      <color theme="1"/>
      <name val="Arial"/>
      <family val="2"/>
    </font>
    <font>
      <u/>
      <sz val="11.4"/>
      <color indexed="12"/>
      <name val="Arial MT"/>
    </font>
    <font>
      <b/>
      <i/>
      <sz val="12"/>
      <name val="Arial"/>
      <family val="2"/>
    </font>
    <font>
      <i/>
      <sz val="12"/>
      <name val="Arial"/>
      <family val="2"/>
    </font>
    <font>
      <b/>
      <i/>
      <u/>
      <sz val="12"/>
      <name val="Arial"/>
      <family val="2"/>
    </font>
    <font>
      <sz val="10"/>
      <name val="Arial"/>
      <family val="2"/>
    </font>
    <font>
      <sz val="10"/>
      <color theme="1"/>
      <name val="Arial"/>
      <family val="2"/>
    </font>
    <font>
      <sz val="10"/>
      <color indexed="8"/>
      <name val="Arial"/>
      <family val="2"/>
    </font>
    <font>
      <u/>
      <sz val="10"/>
      <name val="Arial Narrow"/>
      <family val="2"/>
    </font>
    <font>
      <sz val="12"/>
      <color theme="1"/>
      <name val="Arial"/>
      <family val="2"/>
    </font>
    <font>
      <b/>
      <u/>
      <sz val="12"/>
      <color theme="1"/>
      <name val="Arial"/>
      <family val="2"/>
    </font>
    <font>
      <sz val="9"/>
      <name val="Arial"/>
      <family val="2"/>
    </font>
    <font>
      <sz val="9"/>
      <color theme="1"/>
      <name val="Arial"/>
      <family val="2"/>
    </font>
    <font>
      <b/>
      <sz val="14"/>
      <color theme="1"/>
      <name val="Arial"/>
      <family val="2"/>
    </font>
    <font>
      <b/>
      <sz val="14"/>
      <name val="Arial"/>
      <family val="2"/>
    </font>
    <font>
      <sz val="11"/>
      <color theme="1"/>
      <name val="Arial"/>
      <family val="2"/>
    </font>
    <font>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style="thin">
        <color indexed="64"/>
      </left>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32">
    <xf numFmtId="0" fontId="0" fillId="0" borderId="0"/>
    <xf numFmtId="0" fontId="11" fillId="0" borderId="0"/>
    <xf numFmtId="0" fontId="15" fillId="0" borderId="0"/>
    <xf numFmtId="0" fontId="10" fillId="0" borderId="0"/>
    <xf numFmtId="0" fontId="9" fillId="0" borderId="0"/>
    <xf numFmtId="0" fontId="8" fillId="0" borderId="0"/>
    <xf numFmtId="0" fontId="10" fillId="0" borderId="0"/>
    <xf numFmtId="0" fontId="7" fillId="0" borderId="0"/>
    <xf numFmtId="0" fontId="6" fillId="0" borderId="0"/>
    <xf numFmtId="0" fontId="5" fillId="0" borderId="0"/>
    <xf numFmtId="0" fontId="18" fillId="0" borderId="0" applyNumberFormat="0" applyFill="0" applyBorder="0" applyAlignment="0" applyProtection="0">
      <alignment vertical="top"/>
      <protection locked="0"/>
    </xf>
    <xf numFmtId="9" fontId="10" fillId="0" borderId="0" applyFont="0" applyFill="0" applyBorder="0" applyAlignment="0" applyProtection="0"/>
    <xf numFmtId="0" fontId="4" fillId="0" borderId="0"/>
    <xf numFmtId="9" fontId="22" fillId="0" borderId="0" applyFont="0" applyFill="0" applyBorder="0" applyAlignment="0" applyProtection="0"/>
    <xf numFmtId="0" fontId="3" fillId="0" borderId="0"/>
    <xf numFmtId="0" fontId="24" fillId="0" borderId="0"/>
    <xf numFmtId="0" fontId="23" fillId="0" borderId="0"/>
    <xf numFmtId="0" fontId="23" fillId="0" borderId="0"/>
    <xf numFmtId="0" fontId="10" fillId="0" borderId="0"/>
    <xf numFmtId="0" fontId="25" fillId="0" borderId="0">
      <alignment horizontal="left"/>
    </xf>
    <xf numFmtId="44" fontId="10" fillId="0" borderId="0" applyFont="0" applyFill="0" applyBorder="0" applyAlignment="0" applyProtection="0"/>
    <xf numFmtId="0" fontId="23" fillId="0" borderId="0"/>
    <xf numFmtId="0" fontId="23" fillId="0" borderId="0"/>
    <xf numFmtId="44"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00">
    <xf numFmtId="0" fontId="0" fillId="0" borderId="0" xfId="0"/>
    <xf numFmtId="0" fontId="17" fillId="0" borderId="0" xfId="0" applyFont="1"/>
    <xf numFmtId="0" fontId="17" fillId="0" borderId="0" xfId="0" applyFont="1" applyAlignment="1">
      <alignment wrapText="1"/>
    </xf>
    <xf numFmtId="9" fontId="12" fillId="0" borderId="0" xfId="11" applyFont="1" applyAlignment="1" applyProtection="1">
      <alignment horizontal="center"/>
    </xf>
    <xf numFmtId="9" fontId="12" fillId="0" borderId="0" xfId="13" applyFont="1" applyAlignment="1" applyProtection="1">
      <alignment horizontal="center"/>
    </xf>
    <xf numFmtId="0" fontId="26" fillId="0" borderId="0" xfId="0" applyFont="1" applyAlignment="1">
      <alignment horizontal="left" wrapText="1"/>
    </xf>
    <xf numFmtId="0" fontId="26" fillId="0" borderId="0" xfId="0" applyFont="1" applyAlignment="1">
      <alignment horizontal="left"/>
    </xf>
    <xf numFmtId="0" fontId="26" fillId="0" borderId="0" xfId="0" applyFont="1"/>
    <xf numFmtId="0" fontId="23" fillId="0" borderId="0" xfId="0" applyFont="1"/>
    <xf numFmtId="49" fontId="27" fillId="0" borderId="0" xfId="0" applyNumberFormat="1" applyFont="1" applyAlignment="1">
      <alignment horizontal="left" vertical="center" wrapText="1"/>
    </xf>
    <xf numFmtId="49" fontId="26" fillId="0" borderId="0" xfId="0" applyNumberFormat="1" applyFont="1" applyAlignment="1">
      <alignment horizontal="left" vertical="center" wrapText="1"/>
    </xf>
    <xf numFmtId="49" fontId="17" fillId="0" borderId="0" xfId="0" applyNumberFormat="1" applyFont="1" applyAlignment="1">
      <alignment horizontal="left" vertical="center" wrapText="1"/>
    </xf>
    <xf numFmtId="49" fontId="26" fillId="0" borderId="0" xfId="3" applyNumberFormat="1" applyFont="1" applyAlignment="1">
      <alignment horizontal="left" vertical="center" wrapText="1"/>
    </xf>
    <xf numFmtId="0" fontId="27" fillId="0" borderId="0" xfId="0" applyFont="1" applyAlignment="1">
      <alignment wrapText="1"/>
    </xf>
    <xf numFmtId="0" fontId="26" fillId="0" borderId="0" xfId="3" applyFont="1" applyAlignment="1">
      <alignment wrapText="1"/>
    </xf>
    <xf numFmtId="49" fontId="26" fillId="0" borderId="0" xfId="10" applyNumberFormat="1" applyFont="1" applyAlignment="1" applyProtection="1">
      <alignment horizontal="left" vertical="top" wrapText="1"/>
    </xf>
    <xf numFmtId="49" fontId="26" fillId="0" borderId="0" xfId="0" applyNumberFormat="1" applyFont="1" applyAlignment="1">
      <alignment horizontal="left" vertical="top" wrapText="1"/>
    </xf>
    <xf numFmtId="0" fontId="17" fillId="0" borderId="0" xfId="0" applyFont="1" applyAlignment="1">
      <alignment horizontal="left" vertical="top" wrapText="1"/>
    </xf>
    <xf numFmtId="0" fontId="23" fillId="0" borderId="0" xfId="3" applyFont="1"/>
    <xf numFmtId="0" fontId="17" fillId="0" borderId="0" xfId="0" applyFont="1" applyAlignment="1">
      <alignment horizontal="left" vertical="center" wrapText="1"/>
    </xf>
    <xf numFmtId="0" fontId="27" fillId="0" borderId="0" xfId="0" applyFont="1" applyAlignment="1">
      <alignment horizontal="left" vertical="center" wrapText="1"/>
    </xf>
    <xf numFmtId="0" fontId="26" fillId="0" borderId="0" xfId="0" applyFont="1" applyAlignment="1">
      <alignment horizontal="left" vertical="center" wrapText="1"/>
    </xf>
    <xf numFmtId="49" fontId="26" fillId="0" borderId="0" xfId="0" applyNumberFormat="1" applyFont="1" applyAlignment="1">
      <alignment wrapText="1"/>
    </xf>
    <xf numFmtId="0" fontId="26" fillId="0" borderId="0" xfId="0" applyFont="1" applyAlignment="1">
      <alignment wrapText="1"/>
    </xf>
    <xf numFmtId="0" fontId="23" fillId="0" borderId="0" xfId="0" applyFont="1" applyAlignment="1">
      <alignment wrapText="1"/>
    </xf>
    <xf numFmtId="0" fontId="26" fillId="0" borderId="0" xfId="0" applyFont="1" applyAlignment="1">
      <alignment horizontal="center"/>
    </xf>
    <xf numFmtId="164" fontId="26" fillId="0" borderId="0" xfId="0" applyNumberFormat="1" applyFont="1"/>
    <xf numFmtId="0" fontId="26" fillId="0" borderId="0" xfId="3" applyFont="1"/>
    <xf numFmtId="1" fontId="26" fillId="0" borderId="0" xfId="0" applyNumberFormat="1" applyFont="1" applyAlignment="1">
      <alignment horizont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 fillId="0" borderId="0" xfId="9" applyFont="1"/>
    <xf numFmtId="0" fontId="26" fillId="0" borderId="0" xfId="0" applyFont="1" applyAlignment="1">
      <alignment horizontal="left" vertical="top" wrapText="1"/>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26" fillId="4" borderId="0" xfId="0" applyFont="1" applyFill="1" applyAlignment="1">
      <alignment horizontal="center"/>
    </xf>
    <xf numFmtId="0" fontId="17" fillId="0" borderId="45" xfId="0" applyFont="1" applyBorder="1" applyAlignment="1">
      <alignment vertical="center"/>
    </xf>
    <xf numFmtId="164" fontId="26" fillId="0" borderId="45" xfId="0" applyNumberFormat="1" applyFont="1" applyBorder="1"/>
    <xf numFmtId="0" fontId="17" fillId="2" borderId="1" xfId="3" applyFont="1" applyFill="1" applyBorder="1" applyAlignment="1">
      <alignment vertical="center" wrapText="1"/>
    </xf>
    <xf numFmtId="0" fontId="17" fillId="2" borderId="1" xfId="3" applyFont="1" applyFill="1" applyBorder="1" applyAlignment="1">
      <alignment vertical="center"/>
    </xf>
    <xf numFmtId="0" fontId="26" fillId="2" borderId="1" xfId="3" applyFont="1" applyFill="1" applyBorder="1" applyAlignment="1">
      <alignment vertical="center"/>
    </xf>
    <xf numFmtId="0" fontId="17" fillId="2" borderId="33" xfId="3" applyFont="1" applyFill="1" applyBorder="1" applyAlignment="1">
      <alignment vertical="center" wrapText="1"/>
    </xf>
    <xf numFmtId="0" fontId="17" fillId="2" borderId="33" xfId="3" applyFont="1" applyFill="1" applyBorder="1" applyAlignment="1">
      <alignmen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2" fillId="0" borderId="0" xfId="0" applyFont="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14" fontId="12" fillId="0" borderId="25" xfId="0" quotePrefix="1" applyNumberFormat="1" applyFont="1" applyBorder="1" applyAlignment="1" applyProtection="1">
      <alignment horizontal="center" vertical="center"/>
      <protection locked="0"/>
    </xf>
    <xf numFmtId="1" fontId="12" fillId="0" borderId="26" xfId="0" applyNumberFormat="1" applyFont="1" applyBorder="1" applyAlignment="1" applyProtection="1">
      <alignment horizontal="center" vertical="center"/>
      <protection locked="0"/>
    </xf>
    <xf numFmtId="165" fontId="12" fillId="0" borderId="0" xfId="0" applyNumberFormat="1" applyFont="1" applyAlignment="1" applyProtection="1">
      <alignment horizontal="center" vertical="center"/>
      <protection locked="0"/>
    </xf>
    <xf numFmtId="165" fontId="12" fillId="0" borderId="29" xfId="0" applyNumberFormat="1"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14" fontId="12" fillId="0" borderId="10" xfId="0" quotePrefix="1" applyNumberFormat="1" applyFont="1" applyBorder="1" applyAlignment="1" applyProtection="1">
      <alignment horizontal="center" vertical="center"/>
      <protection locked="0"/>
    </xf>
    <xf numFmtId="1" fontId="12" fillId="0" borderId="1" xfId="0" applyNumberFormat="1" applyFont="1" applyBorder="1" applyAlignment="1" applyProtection="1">
      <alignment horizontal="center" vertical="center"/>
      <protection locked="0"/>
    </xf>
    <xf numFmtId="165" fontId="12" fillId="0" borderId="32" xfId="0" applyNumberFormat="1" applyFont="1" applyBorder="1" applyAlignment="1" applyProtection="1">
      <alignment horizontal="center" vertical="center"/>
      <protection locked="0"/>
    </xf>
    <xf numFmtId="14" fontId="12" fillId="0" borderId="1" xfId="0" quotePrefix="1" applyNumberFormat="1"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1" fontId="12" fillId="0" borderId="1" xfId="6" applyNumberFormat="1" applyFont="1" applyBorder="1" applyAlignment="1" applyProtection="1">
      <alignment horizontal="center" vertical="center"/>
      <protection locked="0"/>
    </xf>
    <xf numFmtId="165" fontId="12" fillId="0" borderId="32" xfId="6" applyNumberFormat="1"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14" fontId="12" fillId="0" borderId="17" xfId="0" quotePrefix="1" applyNumberFormat="1" applyFont="1" applyBorder="1" applyAlignment="1" applyProtection="1">
      <alignment horizontal="center" vertical="center"/>
      <protection locked="0"/>
    </xf>
    <xf numFmtId="1" fontId="12" fillId="0" borderId="17" xfId="6" applyNumberFormat="1" applyFont="1" applyBorder="1" applyAlignment="1" applyProtection="1">
      <alignment horizontal="center" vertical="center"/>
      <protection locked="0"/>
    </xf>
    <xf numFmtId="165" fontId="12" fillId="0" borderId="35" xfId="6" applyNumberFormat="1"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 xfId="6" applyFont="1" applyBorder="1" applyAlignment="1" applyProtection="1">
      <alignment horizontal="center" vertical="center"/>
      <protection locked="0"/>
    </xf>
    <xf numFmtId="0" fontId="12" fillId="0" borderId="17" xfId="6" applyFont="1" applyBorder="1" applyAlignment="1" applyProtection="1">
      <alignment horizontal="center" vertical="center"/>
      <protection locked="0"/>
    </xf>
    <xf numFmtId="1" fontId="12" fillId="0" borderId="27" xfId="0" applyNumberFormat="1" applyFont="1" applyBorder="1" applyAlignment="1" applyProtection="1">
      <alignment horizontal="center" vertical="center"/>
      <protection locked="0"/>
    </xf>
    <xf numFmtId="1" fontId="12" fillId="0" borderId="28" xfId="0" applyNumberFormat="1" applyFont="1" applyBorder="1" applyAlignment="1" applyProtection="1">
      <alignment horizontal="center" vertical="center"/>
      <protection locked="0"/>
    </xf>
    <xf numFmtId="1" fontId="12" fillId="0" borderId="31" xfId="0" applyNumberFormat="1" applyFont="1" applyBorder="1" applyAlignment="1" applyProtection="1">
      <alignment horizontal="center" vertical="center"/>
      <protection locked="0"/>
    </xf>
    <xf numFmtId="1" fontId="12" fillId="0" borderId="0" xfId="0" applyNumberFormat="1" applyFont="1" applyAlignment="1" applyProtection="1">
      <alignment horizontal="center" vertical="center"/>
      <protection locked="0"/>
    </xf>
    <xf numFmtId="1" fontId="12" fillId="0" borderId="0" xfId="6" applyNumberFormat="1" applyFont="1" applyAlignment="1" applyProtection="1">
      <alignment horizontal="center" vertical="center"/>
      <protection locked="0"/>
    </xf>
    <xf numFmtId="1" fontId="12" fillId="0" borderId="34" xfId="6" applyNumberFormat="1" applyFont="1" applyBorder="1" applyAlignment="1" applyProtection="1">
      <alignment horizontal="center" vertical="center"/>
      <protection locked="0"/>
    </xf>
    <xf numFmtId="0" fontId="1" fillId="0" borderId="0" xfId="9" applyFont="1" applyAlignment="1">
      <alignment horizontal="left" vertical="top"/>
    </xf>
    <xf numFmtId="0" fontId="17" fillId="0" borderId="1" xfId="0" applyFont="1" applyBorder="1" applyAlignment="1">
      <alignment horizontal="left" vertical="top"/>
    </xf>
    <xf numFmtId="0" fontId="16" fillId="0" borderId="0" xfId="9" applyFont="1" applyAlignment="1">
      <alignment horizontal="center" vertical="center"/>
    </xf>
    <xf numFmtId="0" fontId="32" fillId="0" borderId="0" xfId="9" applyFont="1"/>
    <xf numFmtId="0" fontId="26" fillId="0" borderId="0" xfId="9" applyFont="1"/>
    <xf numFmtId="0" fontId="32" fillId="0" borderId="0" xfId="9" applyFont="1" applyAlignment="1">
      <alignment horizontal="left" vertical="top"/>
    </xf>
    <xf numFmtId="14" fontId="26" fillId="4" borderId="8" xfId="9" applyNumberFormat="1" applyFont="1" applyFill="1" applyBorder="1" applyAlignment="1">
      <alignment horizontal="left" vertical="top"/>
    </xf>
    <xf numFmtId="14" fontId="26" fillId="4" borderId="9" xfId="9" applyNumberFormat="1" applyFont="1" applyFill="1" applyBorder="1" applyAlignment="1">
      <alignment horizontal="left" vertical="top"/>
    </xf>
    <xf numFmtId="14" fontId="26" fillId="3" borderId="8" xfId="9" applyNumberFormat="1" applyFont="1" applyFill="1" applyBorder="1" applyAlignment="1">
      <alignment horizontal="left" vertical="top"/>
    </xf>
    <xf numFmtId="14" fontId="26" fillId="4" borderId="7" xfId="9" applyNumberFormat="1" applyFont="1" applyFill="1" applyBorder="1" applyAlignment="1">
      <alignment horizontal="left" vertical="top"/>
    </xf>
    <xf numFmtId="14" fontId="26" fillId="3" borderId="7" xfId="9" applyNumberFormat="1" applyFont="1" applyFill="1" applyBorder="1" applyAlignment="1">
      <alignment horizontal="left" vertical="top"/>
    </xf>
    <xf numFmtId="14" fontId="26" fillId="3" borderId="9" xfId="9" applyNumberFormat="1" applyFont="1" applyFill="1" applyBorder="1" applyAlignment="1">
      <alignment horizontal="left" vertical="top"/>
    </xf>
    <xf numFmtId="0" fontId="17" fillId="2" borderId="1" xfId="9" applyFont="1" applyFill="1" applyBorder="1" applyAlignment="1">
      <alignment horizontal="center" vertical="center" wrapText="1"/>
    </xf>
    <xf numFmtId="0" fontId="17" fillId="2" borderId="1" xfId="9" applyFont="1" applyFill="1" applyBorder="1" applyAlignment="1">
      <alignment horizontal="center" vertical="center"/>
    </xf>
    <xf numFmtId="0" fontId="17" fillId="2" borderId="10" xfId="9" applyFont="1" applyFill="1" applyBorder="1" applyAlignment="1">
      <alignment horizontal="center" vertical="center"/>
    </xf>
    <xf numFmtId="0" fontId="17" fillId="4" borderId="11" xfId="9" applyFont="1" applyFill="1" applyBorder="1" applyAlignment="1">
      <alignment horizontal="center" vertical="center"/>
    </xf>
    <xf numFmtId="0" fontId="17" fillId="4" borderId="1" xfId="9" applyFont="1" applyFill="1" applyBorder="1" applyAlignment="1">
      <alignment horizontal="center" vertical="center"/>
    </xf>
    <xf numFmtId="0" fontId="17" fillId="4" borderId="12" xfId="9" applyFont="1" applyFill="1" applyBorder="1" applyAlignment="1">
      <alignment horizontal="center" vertical="center"/>
    </xf>
    <xf numFmtId="0" fontId="17" fillId="3" borderId="13" xfId="9" applyFont="1" applyFill="1" applyBorder="1" applyAlignment="1">
      <alignment horizontal="center" vertical="center"/>
    </xf>
    <xf numFmtId="0" fontId="17" fillId="3" borderId="1" xfId="9" applyFont="1" applyFill="1" applyBorder="1" applyAlignment="1">
      <alignment horizontal="center" vertical="center"/>
    </xf>
    <xf numFmtId="0" fontId="17" fillId="3" borderId="10" xfId="9" applyFont="1" applyFill="1" applyBorder="1" applyAlignment="1">
      <alignment horizontal="center" vertical="center"/>
    </xf>
    <xf numFmtId="0" fontId="17" fillId="3" borderId="11" xfId="9" applyFont="1" applyFill="1" applyBorder="1" applyAlignment="1">
      <alignment horizontal="center" vertical="center"/>
    </xf>
    <xf numFmtId="0" fontId="17" fillId="3" borderId="12" xfId="9" applyFont="1" applyFill="1" applyBorder="1" applyAlignment="1">
      <alignment horizontal="center" vertical="center"/>
    </xf>
    <xf numFmtId="0" fontId="17" fillId="2" borderId="14" xfId="9" applyFont="1" applyFill="1" applyBorder="1" applyAlignment="1">
      <alignment horizontal="center" vertical="center"/>
    </xf>
    <xf numFmtId="0" fontId="17" fillId="2" borderId="14" xfId="9" applyFont="1" applyFill="1" applyBorder="1" applyAlignment="1">
      <alignment horizontal="center" vertical="center" wrapText="1"/>
    </xf>
    <xf numFmtId="0" fontId="17" fillId="0" borderId="33" xfId="0" applyFont="1" applyBorder="1" applyAlignment="1">
      <alignment horizontal="left" vertical="top"/>
    </xf>
    <xf numFmtId="0" fontId="26" fillId="4" borderId="3" xfId="9" applyFont="1" applyFill="1" applyBorder="1" applyAlignment="1">
      <alignment horizontal="left" vertical="top"/>
    </xf>
    <xf numFmtId="0" fontId="26" fillId="4" borderId="4" xfId="9" applyFont="1" applyFill="1" applyBorder="1" applyAlignment="1">
      <alignment horizontal="left" vertical="top"/>
    </xf>
    <xf numFmtId="0" fontId="26" fillId="3" borderId="3" xfId="9" applyFont="1" applyFill="1" applyBorder="1" applyAlignment="1">
      <alignment horizontal="left" vertical="top"/>
    </xf>
    <xf numFmtId="0" fontId="26" fillId="4" borderId="2" xfId="9" applyFont="1" applyFill="1" applyBorder="1" applyAlignment="1">
      <alignment horizontal="left" vertical="top"/>
    </xf>
    <xf numFmtId="0" fontId="26" fillId="3" borderId="2" xfId="9" applyFont="1" applyFill="1" applyBorder="1" applyAlignment="1">
      <alignment horizontal="left" vertical="top"/>
    </xf>
    <xf numFmtId="0" fontId="26" fillId="3" borderId="4" xfId="9" applyFont="1" applyFill="1" applyBorder="1" applyAlignment="1">
      <alignment horizontal="left" vertical="top"/>
    </xf>
    <xf numFmtId="0" fontId="26" fillId="4" borderId="0" xfId="9" applyFont="1" applyFill="1" applyAlignment="1">
      <alignment horizontal="left" vertical="top"/>
    </xf>
    <xf numFmtId="0" fontId="26" fillId="4" borderId="6" xfId="9" applyFont="1" applyFill="1" applyBorder="1" applyAlignment="1">
      <alignment horizontal="left" vertical="top"/>
    </xf>
    <xf numFmtId="0" fontId="26" fillId="3" borderId="0" xfId="9" applyFont="1" applyFill="1" applyAlignment="1">
      <alignment horizontal="left" vertical="top"/>
    </xf>
    <xf numFmtId="0" fontId="26" fillId="4" borderId="5" xfId="9" applyFont="1" applyFill="1" applyBorder="1" applyAlignment="1">
      <alignment horizontal="left" vertical="top"/>
    </xf>
    <xf numFmtId="0" fontId="26" fillId="3" borderId="5" xfId="9" applyFont="1" applyFill="1" applyBorder="1" applyAlignment="1">
      <alignment horizontal="left" vertical="top"/>
    </xf>
    <xf numFmtId="0" fontId="26" fillId="3" borderId="6" xfId="9" applyFont="1" applyFill="1" applyBorder="1" applyAlignment="1">
      <alignment horizontal="left" vertical="top"/>
    </xf>
    <xf numFmtId="0" fontId="26" fillId="0" borderId="1" xfId="8" applyFont="1" applyBorder="1" applyAlignment="1">
      <alignment horizontal="left" vertical="top" wrapText="1"/>
    </xf>
    <xf numFmtId="0" fontId="26" fillId="0" borderId="1" xfId="9" applyFont="1" applyBorder="1" applyAlignment="1">
      <alignment horizontal="left" vertical="top"/>
    </xf>
    <xf numFmtId="0" fontId="26" fillId="0" borderId="10" xfId="9" applyFont="1" applyBorder="1" applyAlignment="1">
      <alignment horizontal="left" vertical="top"/>
    </xf>
    <xf numFmtId="0" fontId="26" fillId="4" borderId="11" xfId="9" applyFont="1" applyFill="1" applyBorder="1" applyAlignment="1">
      <alignment horizontal="left" vertical="top"/>
    </xf>
    <xf numFmtId="0" fontId="26" fillId="4" borderId="1" xfId="9" applyFont="1" applyFill="1" applyBorder="1" applyAlignment="1">
      <alignment horizontal="left" vertical="top"/>
    </xf>
    <xf numFmtId="0" fontId="26" fillId="4" borderId="12" xfId="9" applyFont="1" applyFill="1" applyBorder="1" applyAlignment="1">
      <alignment horizontal="left" vertical="top"/>
    </xf>
    <xf numFmtId="0" fontId="26" fillId="3" borderId="13" xfId="9" applyFont="1" applyFill="1" applyBorder="1" applyAlignment="1">
      <alignment horizontal="left" vertical="top"/>
    </xf>
    <xf numFmtId="0" fontId="26" fillId="3" borderId="1" xfId="9" applyFont="1" applyFill="1" applyBorder="1" applyAlignment="1">
      <alignment horizontal="left" vertical="top"/>
    </xf>
    <xf numFmtId="0" fontId="26" fillId="3" borderId="10" xfId="9" applyFont="1" applyFill="1" applyBorder="1" applyAlignment="1">
      <alignment horizontal="left" vertical="top"/>
    </xf>
    <xf numFmtId="0" fontId="26" fillId="3" borderId="11" xfId="9" applyFont="1" applyFill="1" applyBorder="1" applyAlignment="1">
      <alignment horizontal="left" vertical="top"/>
    </xf>
    <xf numFmtId="0" fontId="26" fillId="3" borderId="12" xfId="9" applyFont="1" applyFill="1" applyBorder="1" applyAlignment="1">
      <alignment horizontal="left" vertical="top"/>
    </xf>
    <xf numFmtId="0" fontId="30" fillId="0" borderId="45" xfId="0" applyFont="1" applyBorder="1"/>
    <xf numFmtId="0" fontId="26" fillId="0" borderId="0" xfId="0" applyFont="1" applyAlignment="1">
      <alignment horizontal="left" vertical="top"/>
    </xf>
    <xf numFmtId="164" fontId="26" fillId="0" borderId="0" xfId="0" applyNumberFormat="1" applyFont="1" applyAlignment="1">
      <alignment horizontal="left" vertical="top"/>
    </xf>
    <xf numFmtId="1" fontId="26" fillId="0" borderId="0" xfId="0" applyNumberFormat="1" applyFont="1" applyAlignment="1">
      <alignment horizontal="left" vertical="top"/>
    </xf>
    <xf numFmtId="0" fontId="17" fillId="0" borderId="10" xfId="0" applyFont="1" applyBorder="1" applyAlignment="1">
      <alignment horizontal="left" vertical="top"/>
    </xf>
    <xf numFmtId="0" fontId="17" fillId="0" borderId="44" xfId="0" applyFont="1" applyBorder="1" applyAlignment="1">
      <alignment horizontal="left" vertical="top"/>
    </xf>
    <xf numFmtId="164" fontId="26" fillId="0" borderId="13" xfId="0" applyNumberFormat="1" applyFont="1" applyBorder="1" applyAlignment="1">
      <alignment horizontal="left" vertical="top"/>
    </xf>
    <xf numFmtId="14" fontId="26" fillId="4" borderId="31" xfId="0" applyNumberFormat="1" applyFont="1" applyFill="1" applyBorder="1" applyAlignment="1">
      <alignment horizontal="left" vertical="top"/>
    </xf>
    <xf numFmtId="14" fontId="26" fillId="4" borderId="0" xfId="0" applyNumberFormat="1" applyFont="1" applyFill="1" applyAlignment="1">
      <alignment horizontal="left" vertical="top"/>
    </xf>
    <xf numFmtId="14" fontId="26" fillId="4" borderId="32" xfId="0" applyNumberFormat="1" applyFont="1" applyFill="1" applyBorder="1" applyAlignment="1">
      <alignment horizontal="left" vertical="top"/>
    </xf>
    <xf numFmtId="14" fontId="26" fillId="3" borderId="31" xfId="0" applyNumberFormat="1" applyFont="1" applyFill="1" applyBorder="1" applyAlignment="1">
      <alignment horizontal="left" vertical="top"/>
    </xf>
    <xf numFmtId="14" fontId="26" fillId="3" borderId="0" xfId="0" applyNumberFormat="1" applyFont="1" applyFill="1" applyAlignment="1">
      <alignment horizontal="left" vertical="top"/>
    </xf>
    <xf numFmtId="14" fontId="26" fillId="3" borderId="32" xfId="0" applyNumberFormat="1" applyFont="1" applyFill="1" applyBorder="1" applyAlignment="1">
      <alignment horizontal="left" vertical="top"/>
    </xf>
    <xf numFmtId="0" fontId="26" fillId="0" borderId="1" xfId="0" applyFont="1" applyBorder="1" applyAlignment="1">
      <alignment horizontal="left" vertical="top"/>
    </xf>
    <xf numFmtId="0" fontId="26" fillId="4" borderId="1" xfId="0" applyFont="1" applyFill="1" applyBorder="1" applyAlignment="1">
      <alignment horizontal="left" vertical="top"/>
    </xf>
    <xf numFmtId="2" fontId="26" fillId="4" borderId="1" xfId="0" applyNumberFormat="1" applyFont="1" applyFill="1" applyBorder="1" applyAlignment="1">
      <alignment horizontal="left" vertical="top"/>
    </xf>
    <xf numFmtId="0" fontId="26" fillId="3" borderId="1" xfId="0" applyFont="1" applyFill="1" applyBorder="1" applyAlignment="1">
      <alignment horizontal="left" vertical="top"/>
    </xf>
    <xf numFmtId="2" fontId="26" fillId="3" borderId="1" xfId="0" applyNumberFormat="1" applyFont="1" applyFill="1" applyBorder="1" applyAlignment="1">
      <alignment horizontal="left" vertical="top"/>
    </xf>
    <xf numFmtId="0" fontId="17" fillId="0" borderId="1" xfId="0" quotePrefix="1" applyFont="1" applyBorder="1" applyAlignment="1">
      <alignment horizontal="left" vertical="top"/>
    </xf>
    <xf numFmtId="0" fontId="26" fillId="0" borderId="0" xfId="0" applyFont="1" applyAlignment="1">
      <alignment horizontal="center" vertical="center"/>
    </xf>
    <xf numFmtId="0" fontId="26" fillId="0" borderId="1" xfId="0" quotePrefix="1" applyFont="1" applyBorder="1" applyAlignment="1">
      <alignment horizontal="left" vertical="top"/>
    </xf>
    <xf numFmtId="0" fontId="26" fillId="4" borderId="1" xfId="0" quotePrefix="1" applyFont="1" applyFill="1" applyBorder="1" applyAlignment="1">
      <alignment horizontal="left" vertical="top"/>
    </xf>
    <xf numFmtId="0" fontId="26" fillId="3" borderId="1" xfId="0" quotePrefix="1" applyFont="1" applyFill="1" applyBorder="1" applyAlignment="1">
      <alignment horizontal="left" vertical="top"/>
    </xf>
    <xf numFmtId="0" fontId="26" fillId="0" borderId="1" xfId="0" applyFont="1" applyBorder="1" applyAlignment="1">
      <alignment horizontal="left" vertical="top" wrapText="1"/>
    </xf>
    <xf numFmtId="0" fontId="17" fillId="0" borderId="42" xfId="0" applyFont="1" applyBorder="1" applyAlignment="1">
      <alignment horizontal="left" vertical="top"/>
    </xf>
    <xf numFmtId="0" fontId="17" fillId="0" borderId="8" xfId="0" applyFont="1" applyBorder="1" applyAlignment="1">
      <alignment horizontal="left" vertical="top"/>
    </xf>
    <xf numFmtId="0" fontId="26" fillId="0" borderId="43" xfId="0" applyFont="1" applyBorder="1" applyAlignment="1">
      <alignment horizontal="left" vertical="top"/>
    </xf>
    <xf numFmtId="0" fontId="26" fillId="4" borderId="39" xfId="0" applyFont="1" applyFill="1" applyBorder="1" applyAlignment="1">
      <alignment horizontal="left" vertical="top"/>
    </xf>
    <xf numFmtId="0" fontId="26" fillId="4" borderId="40" xfId="0" applyFont="1" applyFill="1" applyBorder="1" applyAlignment="1">
      <alignment horizontal="left" vertical="top"/>
    </xf>
    <xf numFmtId="0" fontId="26" fillId="4" borderId="41" xfId="0" applyFont="1" applyFill="1" applyBorder="1" applyAlignment="1">
      <alignment horizontal="left" vertical="top"/>
    </xf>
    <xf numFmtId="0" fontId="26" fillId="3" borderId="39" xfId="0" applyFont="1" applyFill="1" applyBorder="1" applyAlignment="1">
      <alignment horizontal="left" vertical="top"/>
    </xf>
    <xf numFmtId="0" fontId="26" fillId="3" borderId="40" xfId="0" applyFont="1" applyFill="1" applyBorder="1" applyAlignment="1">
      <alignment horizontal="left" vertical="top"/>
    </xf>
    <xf numFmtId="0" fontId="26" fillId="3" borderId="41" xfId="0" applyFont="1" applyFill="1" applyBorder="1" applyAlignment="1">
      <alignment horizontal="left" vertical="top"/>
    </xf>
    <xf numFmtId="0" fontId="26" fillId="0" borderId="13" xfId="0" applyFont="1" applyBorder="1" applyAlignment="1">
      <alignment horizontal="left" vertical="top"/>
    </xf>
    <xf numFmtId="0" fontId="26" fillId="4" borderId="31" xfId="0" applyFont="1" applyFill="1" applyBorder="1" applyAlignment="1">
      <alignment horizontal="left" vertical="top"/>
    </xf>
    <xf numFmtId="0" fontId="26" fillId="4" borderId="0" xfId="0" applyFont="1" applyFill="1" applyAlignment="1">
      <alignment horizontal="left" vertical="top"/>
    </xf>
    <xf numFmtId="0" fontId="26" fillId="4" borderId="32" xfId="0" applyFont="1" applyFill="1" applyBorder="1" applyAlignment="1">
      <alignment horizontal="left" vertical="top"/>
    </xf>
    <xf numFmtId="0" fontId="26" fillId="3" borderId="31" xfId="0" applyFont="1" applyFill="1" applyBorder="1" applyAlignment="1">
      <alignment horizontal="left" vertical="top"/>
    </xf>
    <xf numFmtId="0" fontId="26" fillId="3" borderId="0" xfId="0" applyFont="1" applyFill="1" applyAlignment="1">
      <alignment horizontal="left" vertical="top"/>
    </xf>
    <xf numFmtId="0" fontId="26" fillId="3" borderId="32" xfId="0" applyFont="1" applyFill="1" applyBorder="1" applyAlignment="1">
      <alignment horizontal="left" vertical="top"/>
    </xf>
    <xf numFmtId="0" fontId="26" fillId="0" borderId="1" xfId="3" applyFont="1" applyBorder="1" applyAlignment="1">
      <alignment horizontal="left" vertical="top"/>
    </xf>
    <xf numFmtId="0" fontId="17" fillId="0" borderId="10" xfId="3" applyFont="1" applyBorder="1" applyAlignment="1">
      <alignment horizontal="left" vertical="top" wrapText="1"/>
    </xf>
    <xf numFmtId="0" fontId="17" fillId="0" borderId="13" xfId="3" applyFont="1" applyBorder="1" applyAlignment="1">
      <alignment horizontal="left" vertical="top"/>
    </xf>
    <xf numFmtId="14" fontId="26" fillId="0" borderId="13" xfId="3" applyNumberFormat="1" applyFont="1" applyBorder="1" applyAlignment="1">
      <alignment horizontal="left" vertical="top"/>
    </xf>
    <xf numFmtId="14" fontId="26" fillId="0" borderId="1" xfId="3" applyNumberFormat="1" applyFont="1" applyBorder="1" applyAlignment="1">
      <alignment horizontal="left" vertical="top"/>
    </xf>
    <xf numFmtId="0" fontId="17" fillId="0" borderId="1" xfId="3" applyFont="1" applyBorder="1" applyAlignment="1">
      <alignment horizontal="left" vertical="top" wrapText="1"/>
    </xf>
    <xf numFmtId="0" fontId="17" fillId="0" borderId="0" xfId="3" applyFont="1" applyAlignment="1">
      <alignment horizontal="left" vertical="top" wrapText="1"/>
    </xf>
    <xf numFmtId="0" fontId="17" fillId="0" borderId="0" xfId="3" applyFont="1" applyAlignment="1">
      <alignment horizontal="left" vertical="top"/>
    </xf>
    <xf numFmtId="0" fontId="17" fillId="0" borderId="33" xfId="0" quotePrefix="1" applyFont="1" applyBorder="1" applyAlignment="1">
      <alignment horizontal="left" vertical="top"/>
    </xf>
    <xf numFmtId="14" fontId="26" fillId="0" borderId="1" xfId="0" applyNumberFormat="1" applyFont="1" applyBorder="1" applyAlignment="1">
      <alignment horizontal="left" vertical="top"/>
    </xf>
    <xf numFmtId="0" fontId="17" fillId="0" borderId="1" xfId="0" applyFont="1" applyBorder="1" applyAlignment="1">
      <alignment horizontal="left" vertical="top" wrapText="1"/>
    </xf>
    <xf numFmtId="0" fontId="17" fillId="0" borderId="0" xfId="0" applyFont="1" applyAlignment="1">
      <alignment horizontal="left" vertical="top"/>
    </xf>
    <xf numFmtId="164" fontId="26" fillId="2" borderId="1" xfId="0" applyNumberFormat="1" applyFont="1" applyFill="1" applyBorder="1" applyAlignment="1">
      <alignment vertical="center"/>
    </xf>
    <xf numFmtId="49" fontId="17" fillId="0" borderId="0" xfId="3" applyNumberFormat="1" applyFont="1" applyAlignment="1">
      <alignment horizontal="left" vertical="center" wrapText="1"/>
    </xf>
    <xf numFmtId="0" fontId="26" fillId="0" borderId="15" xfId="9" applyFont="1" applyBorder="1" applyAlignment="1">
      <alignment horizontal="left" vertical="top"/>
    </xf>
    <xf numFmtId="0" fontId="26" fillId="0" borderId="13" xfId="9" applyFont="1" applyBorder="1" applyAlignment="1">
      <alignment horizontal="left" vertical="top"/>
    </xf>
    <xf numFmtId="0" fontId="26" fillId="0" borderId="11" xfId="9" applyFont="1" applyBorder="1" applyAlignment="1">
      <alignment horizontal="left" vertical="top"/>
    </xf>
    <xf numFmtId="0" fontId="26" fillId="0" borderId="12" xfId="9" applyFont="1" applyBorder="1" applyAlignment="1">
      <alignment horizontal="left" vertical="top"/>
    </xf>
    <xf numFmtId="0" fontId="33" fillId="0" borderId="0" xfId="9" applyFont="1" applyAlignment="1">
      <alignment horizontal="left" vertical="top" wrapText="1"/>
    </xf>
    <xf numFmtId="0" fontId="33" fillId="0" borderId="0" xfId="9" applyFont="1" applyAlignment="1">
      <alignment horizontal="left" vertical="top"/>
    </xf>
    <xf numFmtId="0" fontId="33" fillId="4" borderId="0" xfId="9" applyFont="1" applyFill="1" applyAlignment="1">
      <alignment horizontal="left" vertical="top"/>
    </xf>
    <xf numFmtId="0" fontId="26" fillId="0" borderId="0" xfId="3" applyFont="1" applyAlignment="1">
      <alignment horizontal="left" vertical="top"/>
    </xf>
    <xf numFmtId="0" fontId="26" fillId="2" borderId="1" xfId="3" applyFont="1" applyFill="1" applyBorder="1" applyAlignment="1">
      <alignment horizontal="left" vertical="top"/>
    </xf>
    <xf numFmtId="0" fontId="17" fillId="0" borderId="42" xfId="3" applyFont="1" applyBorder="1" applyAlignment="1">
      <alignment horizontal="left" vertical="top" wrapText="1"/>
    </xf>
    <xf numFmtId="0" fontId="17" fillId="0" borderId="43" xfId="3" applyFont="1" applyBorder="1" applyAlignment="1">
      <alignment horizontal="left" vertical="top"/>
    </xf>
    <xf numFmtId="0" fontId="26" fillId="0" borderId="13" xfId="3" applyFont="1" applyBorder="1" applyAlignment="1">
      <alignment horizontal="left" vertical="top"/>
    </xf>
    <xf numFmtId="0" fontId="26" fillId="2" borderId="1" xfId="0" applyFont="1" applyFill="1" applyBorder="1" applyAlignment="1">
      <alignment horizontal="left" vertical="top"/>
    </xf>
    <xf numFmtId="0" fontId="26" fillId="0" borderId="0" xfId="9" applyFont="1" applyAlignment="1">
      <alignment horizontal="left" vertical="top" wrapText="1"/>
    </xf>
    <xf numFmtId="0" fontId="17" fillId="0" borderId="33" xfId="0" applyFont="1" applyBorder="1" applyAlignment="1">
      <alignment horizontal="left" vertical="top"/>
    </xf>
    <xf numFmtId="0" fontId="17" fillId="0" borderId="1" xfId="0" applyFont="1" applyBorder="1" applyAlignment="1">
      <alignment horizontal="left" vertical="top"/>
    </xf>
    <xf numFmtId="0" fontId="30" fillId="0" borderId="45" xfId="0" applyFont="1" applyBorder="1" applyAlignment="1">
      <alignment horizontal="left"/>
    </xf>
    <xf numFmtId="0" fontId="26" fillId="0" borderId="0" xfId="0" applyFont="1" applyAlignment="1">
      <alignment horizontal="left" wrapText="1"/>
    </xf>
    <xf numFmtId="0" fontId="26" fillId="0" borderId="0" xfId="5" applyFont="1" applyAlignment="1">
      <alignment horizontal="left" vertical="top" wrapText="1"/>
    </xf>
    <xf numFmtId="0" fontId="30" fillId="0" borderId="45" xfId="3" applyFont="1" applyBorder="1" applyAlignment="1">
      <alignment horizontal="left" wrapText="1"/>
    </xf>
    <xf numFmtId="0" fontId="26" fillId="0" borderId="0" xfId="12" applyFont="1" applyAlignment="1">
      <alignment horizontal="left" vertical="top" wrapText="1"/>
    </xf>
    <xf numFmtId="0" fontId="12" fillId="0" borderId="0" xfId="0" applyFont="1" applyAlignment="1" applyProtection="1">
      <alignment horizontal="left" vertical="top" wrapText="1"/>
    </xf>
    <xf numFmtId="0" fontId="31" fillId="0" borderId="46" xfId="0" applyFont="1" applyBorder="1" applyAlignment="1" applyProtection="1">
      <alignment horizontal="left"/>
    </xf>
    <xf numFmtId="0" fontId="31" fillId="0" borderId="47" xfId="0" applyFont="1" applyBorder="1" applyAlignment="1" applyProtection="1">
      <alignment horizontal="left"/>
    </xf>
    <xf numFmtId="0" fontId="31" fillId="0" borderId="33" xfId="0" applyFont="1" applyBorder="1" applyAlignment="1" applyProtection="1">
      <alignment horizontal="left" vertical="top"/>
    </xf>
    <xf numFmtId="0" fontId="13" fillId="2" borderId="2" xfId="0" applyFont="1" applyFill="1" applyBorder="1" applyAlignment="1" applyProtection="1">
      <alignment horizontal="center" vertical="center"/>
    </xf>
    <xf numFmtId="0" fontId="13" fillId="2" borderId="18"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xf>
    <xf numFmtId="2" fontId="13" fillId="2" borderId="19" xfId="0" applyNumberFormat="1"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3" fillId="2" borderId="20"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xf>
    <xf numFmtId="0" fontId="13" fillId="2" borderId="0" xfId="0" applyFont="1" applyFill="1" applyAlignment="1" applyProtection="1">
      <alignment horizontal="center" vertical="center" wrapText="1"/>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14" fontId="12" fillId="0" borderId="25" xfId="0" quotePrefix="1" applyNumberFormat="1" applyFont="1" applyBorder="1" applyAlignment="1" applyProtection="1">
      <alignment horizontal="center" vertical="center"/>
    </xf>
    <xf numFmtId="1" fontId="12" fillId="0" borderId="26" xfId="0" applyNumberFormat="1" applyFont="1" applyBorder="1" applyAlignment="1" applyProtection="1">
      <alignment horizontal="center" vertical="center"/>
    </xf>
    <xf numFmtId="1" fontId="12" fillId="0" borderId="27" xfId="0" applyNumberFormat="1" applyFont="1" applyBorder="1" applyAlignment="1" applyProtection="1">
      <alignment horizontal="center" vertical="center"/>
    </xf>
    <xf numFmtId="1" fontId="12" fillId="0" borderId="28" xfId="0" applyNumberFormat="1" applyFont="1" applyBorder="1" applyAlignment="1" applyProtection="1">
      <alignment horizontal="center" vertical="center"/>
    </xf>
    <xf numFmtId="165" fontId="12" fillId="0" borderId="0" xfId="0" applyNumberFormat="1" applyFont="1" applyAlignment="1" applyProtection="1">
      <alignment horizontal="center" vertical="center"/>
    </xf>
    <xf numFmtId="165" fontId="12" fillId="0" borderId="29" xfId="0" applyNumberFormat="1" applyFont="1" applyBorder="1" applyAlignment="1" applyProtection="1">
      <alignment horizontal="center" vertical="center"/>
    </xf>
    <xf numFmtId="165" fontId="12" fillId="0" borderId="30" xfId="0" applyNumberFormat="1"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 xfId="0" applyFont="1" applyBorder="1" applyAlignment="1" applyProtection="1">
      <alignment horizontal="center" vertical="center"/>
    </xf>
    <xf numFmtId="14" fontId="12" fillId="0" borderId="10" xfId="0" quotePrefix="1" applyNumberFormat="1" applyFont="1" applyBorder="1" applyAlignment="1" applyProtection="1">
      <alignment horizontal="center" vertical="center"/>
    </xf>
    <xf numFmtId="1" fontId="12" fillId="0" borderId="1" xfId="0" applyNumberFormat="1" applyFont="1" applyBorder="1" applyAlignment="1" applyProtection="1">
      <alignment horizontal="center" vertical="center"/>
    </xf>
    <xf numFmtId="0" fontId="12" fillId="0" borderId="13" xfId="0" applyFont="1" applyBorder="1" applyAlignment="1" applyProtection="1">
      <alignment horizontal="center" vertical="center"/>
    </xf>
    <xf numFmtId="1" fontId="12" fillId="0" borderId="31" xfId="0" applyNumberFormat="1" applyFont="1" applyBorder="1" applyAlignment="1" applyProtection="1">
      <alignment horizontal="center" vertical="center"/>
    </xf>
    <xf numFmtId="1" fontId="12" fillId="0" borderId="0" xfId="0" applyNumberFormat="1" applyFont="1" applyAlignment="1" applyProtection="1">
      <alignment horizontal="center" vertical="center"/>
    </xf>
    <xf numFmtId="165" fontId="12" fillId="0" borderId="32" xfId="0" applyNumberFormat="1" applyFont="1" applyBorder="1" applyAlignment="1" applyProtection="1">
      <alignment horizontal="center" vertical="center"/>
    </xf>
    <xf numFmtId="165" fontId="12" fillId="0" borderId="6" xfId="0" applyNumberFormat="1" applyFont="1" applyBorder="1" applyAlignment="1" applyProtection="1">
      <alignment horizontal="center" vertical="center"/>
    </xf>
    <xf numFmtId="14" fontId="12" fillId="0" borderId="1" xfId="0" quotePrefix="1" applyNumberFormat="1"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14" fontId="12" fillId="0" borderId="17" xfId="0" quotePrefix="1" applyNumberFormat="1" applyFont="1" applyBorder="1" applyAlignment="1" applyProtection="1">
      <alignment horizontal="center" vertical="center"/>
    </xf>
    <xf numFmtId="1" fontId="12" fillId="0" borderId="38" xfId="0" applyNumberFormat="1" applyFont="1" applyBorder="1" applyAlignment="1" applyProtection="1">
      <alignment horizontal="center" vertical="center"/>
    </xf>
    <xf numFmtId="1" fontId="12" fillId="0" borderId="34" xfId="0" applyNumberFormat="1" applyFont="1" applyBorder="1" applyAlignment="1" applyProtection="1">
      <alignment horizontal="center" vertical="center"/>
    </xf>
    <xf numFmtId="165" fontId="12" fillId="0" borderId="34" xfId="0" applyNumberFormat="1" applyFont="1" applyBorder="1" applyAlignment="1" applyProtection="1">
      <alignment horizontal="center" vertical="center"/>
    </xf>
    <xf numFmtId="165" fontId="12" fillId="0" borderId="35" xfId="0" applyNumberFormat="1" applyFont="1" applyBorder="1" applyAlignment="1" applyProtection="1">
      <alignment horizontal="center" vertical="center"/>
    </xf>
    <xf numFmtId="165" fontId="12" fillId="0" borderId="36" xfId="0" applyNumberFormat="1" applyFont="1" applyBorder="1" applyAlignment="1" applyProtection="1">
      <alignment horizontal="center" vertical="center"/>
    </xf>
    <xf numFmtId="0" fontId="12" fillId="0" borderId="0" xfId="0" applyFont="1" applyAlignment="1" applyProtection="1">
      <alignment horizontal="left" vertical="top"/>
    </xf>
    <xf numFmtId="0" fontId="13" fillId="2" borderId="37" xfId="0" applyFont="1" applyFill="1" applyBorder="1" applyAlignment="1" applyProtection="1">
      <alignment horizontal="center" vertical="center"/>
    </xf>
    <xf numFmtId="1" fontId="12" fillId="0" borderId="25" xfId="0" applyNumberFormat="1" applyFont="1" applyBorder="1" applyAlignment="1" applyProtection="1">
      <alignment horizontal="center" vertical="center"/>
    </xf>
    <xf numFmtId="0" fontId="12" fillId="0" borderId="0" xfId="0" applyFont="1" applyProtection="1"/>
    <xf numFmtId="0" fontId="12" fillId="0" borderId="10" xfId="0" applyFont="1" applyBorder="1" applyAlignment="1" applyProtection="1">
      <alignment horizontal="center" vertical="center"/>
    </xf>
    <xf numFmtId="1" fontId="12" fillId="0" borderId="17" xfId="0" applyNumberFormat="1" applyFont="1" applyBorder="1" applyAlignment="1" applyProtection="1">
      <alignment horizontal="center" vertical="center"/>
    </xf>
    <xf numFmtId="0" fontId="12" fillId="0" borderId="0" xfId="0" applyFont="1" applyAlignment="1" applyProtection="1">
      <alignment horizontal="center"/>
    </xf>
    <xf numFmtId="0" fontId="13" fillId="0" borderId="0" xfId="0" applyFont="1" applyAlignment="1" applyProtection="1">
      <alignment horizontal="center"/>
    </xf>
    <xf numFmtId="1" fontId="13" fillId="0" borderId="0" xfId="0" quotePrefix="1" applyNumberFormat="1" applyFont="1" applyAlignment="1" applyProtection="1">
      <alignment horizontal="center"/>
    </xf>
    <xf numFmtId="0" fontId="19" fillId="0" borderId="0" xfId="0" applyFont="1" applyAlignment="1" applyProtection="1">
      <alignment horizontal="center"/>
    </xf>
    <xf numFmtId="165" fontId="13" fillId="0" borderId="0" xfId="0" quotePrefix="1" applyNumberFormat="1" applyFont="1" applyAlignment="1" applyProtection="1">
      <alignment horizontal="center"/>
    </xf>
    <xf numFmtId="165" fontId="12" fillId="0" borderId="0" xfId="0" applyNumberFormat="1" applyFont="1" applyProtection="1"/>
    <xf numFmtId="165" fontId="13" fillId="0" borderId="0" xfId="0" applyNumberFormat="1" applyFont="1" applyAlignment="1" applyProtection="1">
      <alignment horizontal="center"/>
    </xf>
    <xf numFmtId="165" fontId="13" fillId="0" borderId="0" xfId="0" applyNumberFormat="1" applyFont="1" applyProtection="1"/>
    <xf numFmtId="0" fontId="13" fillId="0" borderId="0" xfId="0" applyFont="1" applyProtection="1"/>
    <xf numFmtId="0" fontId="12" fillId="0" borderId="0" xfId="0" applyFont="1" applyAlignment="1" applyProtection="1">
      <alignment horizontal="right"/>
    </xf>
    <xf numFmtId="1" fontId="12" fillId="0" borderId="0" xfId="0" applyNumberFormat="1" applyFont="1" applyAlignment="1" applyProtection="1">
      <alignment horizontal="center"/>
    </xf>
    <xf numFmtId="165" fontId="12" fillId="0" borderId="0" xfId="0" applyNumberFormat="1" applyFont="1" applyAlignment="1" applyProtection="1">
      <alignment horizontal="center"/>
    </xf>
    <xf numFmtId="0" fontId="20" fillId="0" borderId="0" xfId="0" applyFont="1" applyAlignment="1" applyProtection="1">
      <alignment horizontal="right"/>
    </xf>
    <xf numFmtId="0" fontId="21" fillId="0" borderId="0" xfId="0" applyFont="1" applyAlignment="1" applyProtection="1">
      <alignment horizontal="right"/>
    </xf>
    <xf numFmtId="2" fontId="12" fillId="0" borderId="0" xfId="0" applyNumberFormat="1" applyFont="1" applyProtection="1"/>
    <xf numFmtId="0" fontId="14" fillId="0" borderId="0" xfId="0" applyFont="1" applyAlignment="1" applyProtection="1">
      <alignment horizontal="right"/>
    </xf>
    <xf numFmtId="15" fontId="19" fillId="0" borderId="0" xfId="0" applyNumberFormat="1" applyFont="1" applyAlignment="1" applyProtection="1">
      <alignment horizontal="right"/>
    </xf>
    <xf numFmtId="2" fontId="12" fillId="0" borderId="0" xfId="0" applyNumberFormat="1" applyFont="1" applyAlignment="1" applyProtection="1">
      <alignment horizontal="center"/>
    </xf>
    <xf numFmtId="15" fontId="13" fillId="0" borderId="0" xfId="0" applyNumberFormat="1" applyFont="1" applyAlignment="1" applyProtection="1">
      <alignment horizontal="right"/>
    </xf>
    <xf numFmtId="0" fontId="13" fillId="0" borderId="0" xfId="0" applyFont="1" applyAlignment="1" applyProtection="1">
      <alignment horizontal="right"/>
    </xf>
    <xf numFmtId="0" fontId="12" fillId="0" borderId="0" xfId="0" applyFont="1" applyAlignment="1" applyProtection="1">
      <alignment horizontal="center" vertical="center" wrapText="1"/>
    </xf>
    <xf numFmtId="165" fontId="12" fillId="0" borderId="0" xfId="0" quotePrefix="1" applyNumberFormat="1" applyFont="1" applyAlignment="1" applyProtection="1">
      <alignment horizontal="center"/>
    </xf>
    <xf numFmtId="9" fontId="12" fillId="0" borderId="0" xfId="0" applyNumberFormat="1" applyFont="1" applyAlignment="1" applyProtection="1">
      <alignment horizontal="center"/>
    </xf>
    <xf numFmtId="9" fontId="12" fillId="0" borderId="0" xfId="0" applyNumberFormat="1" applyFont="1" applyProtection="1"/>
    <xf numFmtId="165" fontId="19" fillId="0" borderId="0" xfId="0" applyNumberFormat="1" applyFont="1" applyProtection="1"/>
    <xf numFmtId="15" fontId="19" fillId="0" borderId="0" xfId="0" applyNumberFormat="1" applyFont="1" applyAlignment="1" applyProtection="1">
      <alignment horizontal="left"/>
    </xf>
    <xf numFmtId="0" fontId="19" fillId="0" borderId="0" xfId="0" applyFont="1" applyProtection="1"/>
    <xf numFmtId="0" fontId="14" fillId="0" borderId="0" xfId="0" applyFont="1" applyProtection="1"/>
    <xf numFmtId="0" fontId="14" fillId="0" borderId="0" xfId="0" applyFont="1" applyAlignment="1" applyProtection="1">
      <alignment horizontal="center"/>
    </xf>
    <xf numFmtId="2" fontId="14" fillId="0" borderId="0" xfId="0" applyNumberFormat="1" applyFont="1" applyProtection="1"/>
    <xf numFmtId="166" fontId="12" fillId="0" borderId="0" xfId="0" applyNumberFormat="1" applyFont="1" applyAlignment="1" applyProtection="1">
      <alignment horizontal="center"/>
    </xf>
    <xf numFmtId="0" fontId="12" fillId="0" borderId="0" xfId="0" applyFont="1" applyAlignment="1" applyProtection="1">
      <alignment horizontal="center" vertical="center" wrapText="1"/>
    </xf>
    <xf numFmtId="0" fontId="13" fillId="0" borderId="0" xfId="0" applyFont="1" applyAlignment="1" applyProtection="1">
      <alignment horizontal="center"/>
    </xf>
    <xf numFmtId="0" fontId="0" fillId="0" borderId="0" xfId="0" applyProtection="1"/>
    <xf numFmtId="0" fontId="13"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0" fillId="0" borderId="0" xfId="0" applyAlignment="1" applyProtection="1">
      <alignment horizontal="center"/>
    </xf>
    <xf numFmtId="0" fontId="0" fillId="0" borderId="31" xfId="0" applyBorder="1" applyProtection="1"/>
    <xf numFmtId="0" fontId="0" fillId="0" borderId="32" xfId="0" applyBorder="1" applyProtection="1"/>
    <xf numFmtId="2" fontId="0" fillId="0" borderId="0" xfId="0" applyNumberFormat="1" applyProtection="1"/>
    <xf numFmtId="2" fontId="0" fillId="0" borderId="0" xfId="0" applyNumberFormat="1" applyAlignment="1" applyProtection="1">
      <alignment horizontal="center"/>
    </xf>
    <xf numFmtId="165" fontId="12" fillId="0" borderId="30" xfId="0" applyNumberFormat="1" applyFont="1" applyBorder="1" applyAlignment="1" applyProtection="1">
      <alignment horizontal="center" vertical="center"/>
      <protection locked="0"/>
    </xf>
    <xf numFmtId="165" fontId="12" fillId="0" borderId="6" xfId="0" applyNumberFormat="1" applyFont="1" applyBorder="1" applyAlignment="1" applyProtection="1">
      <alignment horizontal="center" vertical="center"/>
      <protection locked="0"/>
    </xf>
    <xf numFmtId="1" fontId="12" fillId="0" borderId="38" xfId="0" applyNumberFormat="1" applyFont="1" applyBorder="1" applyAlignment="1" applyProtection="1">
      <alignment horizontal="center" vertical="center"/>
      <protection locked="0"/>
    </xf>
    <xf numFmtId="1" fontId="12" fillId="0" borderId="34" xfId="0" applyNumberFormat="1" applyFont="1" applyBorder="1" applyAlignment="1" applyProtection="1">
      <alignment horizontal="center" vertical="center"/>
      <protection locked="0"/>
    </xf>
    <xf numFmtId="165" fontId="12" fillId="0" borderId="34" xfId="0" applyNumberFormat="1" applyFont="1" applyBorder="1" applyAlignment="1" applyProtection="1">
      <alignment horizontal="center" vertical="center"/>
      <protection locked="0"/>
    </xf>
    <xf numFmtId="165" fontId="12" fillId="0" borderId="35" xfId="0" applyNumberFormat="1" applyFont="1" applyBorder="1" applyAlignment="1" applyProtection="1">
      <alignment horizontal="center" vertical="center"/>
      <protection locked="0"/>
    </xf>
    <xf numFmtId="165" fontId="12" fillId="0" borderId="36" xfId="0" applyNumberFormat="1" applyFont="1" applyBorder="1" applyAlignment="1" applyProtection="1">
      <alignment horizontal="center" vertical="center"/>
      <protection locked="0"/>
    </xf>
  </cellXfs>
  <cellStyles count="32">
    <cellStyle name="Currency 2" xfId="23" xr:uid="{069F5A21-3780-475B-9CE8-002F6C4D0C3F}"/>
    <cellStyle name="Currency 3" xfId="20" xr:uid="{F6A4CB93-B434-44AB-87A4-01EA839E2450}"/>
    <cellStyle name="Hyperlink" xfId="10" builtinId="8"/>
    <cellStyle name="Normal" xfId="0" builtinId="0"/>
    <cellStyle name="Normal 10" xfId="3" xr:uid="{94A4B7C7-6825-426B-822F-2C2F29FB29B5}"/>
    <cellStyle name="Normal 2" xfId="1" xr:uid="{00000000-0005-0000-0000-000001000000}"/>
    <cellStyle name="Normal 2 2" xfId="2" xr:uid="{00000000-0005-0000-0000-000002000000}"/>
    <cellStyle name="Normal 2 2 2" xfId="7" xr:uid="{F9162755-0EA0-48C1-A4DA-F4DC8DBDD4D8}"/>
    <cellStyle name="Normal 2 2 2 2" xfId="27" xr:uid="{F7F08685-56AB-423B-83EA-CBBFD0017CC6}"/>
    <cellStyle name="Normal 2 2 3" xfId="14" xr:uid="{213BE23B-A2C1-4D21-94BB-03F7863FF88C}"/>
    <cellStyle name="Normal 2 2 3 2" xfId="31" xr:uid="{4EEDF268-4D81-4FB7-AD02-F6D2D42FDC43}"/>
    <cellStyle name="Normal 2 2 4" xfId="24" xr:uid="{8322FC0B-23DF-4755-9C28-4C2807873015}"/>
    <cellStyle name="Normal 2 3" xfId="6" xr:uid="{E48175DD-2A72-4D02-BE77-4ECE8C51B83F}"/>
    <cellStyle name="Normal 3" xfId="5" xr:uid="{5C1E29FD-927B-477F-B4B8-B566C18BEBEF}"/>
    <cellStyle name="Normal 3 2" xfId="9" xr:uid="{756346B8-CE38-4576-B6DF-703B936DDC56}"/>
    <cellStyle name="Normal 3 2 2" xfId="29" xr:uid="{9114B436-1F1C-4AD3-B57C-9ED1953C1D5D}"/>
    <cellStyle name="Normal 3 3" xfId="12" xr:uid="{9FE0B42A-1D7C-4406-9264-C075BE53DEF2}"/>
    <cellStyle name="Normal 3 3 2" xfId="30" xr:uid="{290A55B2-B0FB-420E-8EFB-0A988BB25E7D}"/>
    <cellStyle name="Normal 3 4" xfId="15" xr:uid="{C31E4015-7D0A-42EE-B34A-643F94CA5C79}"/>
    <cellStyle name="Normal 3 5" xfId="26" xr:uid="{67D02743-51A1-4DF2-9E13-648276034126}"/>
    <cellStyle name="Normal 4" xfId="8" xr:uid="{4900C6C1-5BB5-47A0-9F87-B7CBF48E7561}"/>
    <cellStyle name="Normal 4 2" xfId="21" xr:uid="{AF3B8B84-F45D-4ACD-9F83-087F19E40F17}"/>
    <cellStyle name="Normal 4 3" xfId="16" xr:uid="{80B0D132-4C87-4309-A96D-5829E83F1B56}"/>
    <cellStyle name="Normal 4 4" xfId="28" xr:uid="{A6F866F3-0CDD-4425-8148-4331F21C9A1F}"/>
    <cellStyle name="Normal 5" xfId="17" xr:uid="{43BD1371-0285-4C55-8B15-6A766A3287C8}"/>
    <cellStyle name="Normal 5 2" xfId="22" xr:uid="{2F2CF35C-0DB8-46B9-9932-CD95CF718CCB}"/>
    <cellStyle name="Normal 6" xfId="18" xr:uid="{D13D5A3D-6887-4921-806C-161C1849055E}"/>
    <cellStyle name="Normal 86" xfId="4" xr:uid="{ABC5DB30-A6FC-45BA-9988-0DD306A1AD24}"/>
    <cellStyle name="Normal 86 2" xfId="25" xr:uid="{2F4C4F7D-0B68-439E-B119-BBF88DE9130B}"/>
    <cellStyle name="Percent" xfId="13" builtinId="5"/>
    <cellStyle name="Percent 2" xfId="11" xr:uid="{705F992A-DF13-4F81-A618-0340B0D64A43}"/>
    <cellStyle name="US" xfId="19" xr:uid="{C8D03640-FBB9-43E4-B65F-2014887EAC63}"/>
  </cellStyles>
  <dxfs count="16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border>
        <left style="thin">
          <color indexed="10"/>
        </left>
        <right style="thin">
          <color indexed="10"/>
        </right>
        <top style="thin">
          <color indexed="10"/>
        </top>
        <bottom style="thin">
          <color indexed="10"/>
        </bottom>
      </border>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indexed="10"/>
      </font>
    </dxf>
    <dxf>
      <font>
        <condense val="0"/>
        <extend val="0"/>
        <color indexed="10"/>
      </font>
    </dxf>
    <dxf>
      <border>
        <left style="thin">
          <color indexed="10"/>
        </left>
        <right style="thin">
          <color indexed="10"/>
        </right>
        <top style="thin">
          <color indexed="10"/>
        </top>
        <bottom style="thin">
          <color indexed="10"/>
        </bottom>
      </border>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auto="1"/>
      </font>
      <fill>
        <patternFill patternType="lightUp">
          <fgColor indexed="10"/>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patternType="lightUp">
          <fgColor indexed="10"/>
        </patternFill>
      </fill>
      <border>
        <left/>
        <right/>
        <top/>
        <bottom/>
      </border>
    </dxf>
    <dxf>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auto="1"/>
      </font>
      <border>
        <left style="thin">
          <color indexed="10"/>
        </left>
        <right style="thin">
          <color indexed="10"/>
        </right>
        <top style="thin">
          <color indexed="10"/>
        </top>
        <bottom style="thin">
          <color indexed="10"/>
        </bottom>
      </border>
    </dxf>
    <dxf>
      <fill>
        <patternFill patternType="lightUp">
          <fgColor indexed="10"/>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border>
        <left style="thin">
          <color indexed="10"/>
        </left>
        <right style="thin">
          <color indexed="10"/>
        </right>
        <top style="thin">
          <color indexed="10"/>
        </top>
        <bottom style="thin">
          <color indexed="10"/>
        </bottom>
      </border>
    </dxf>
    <dxf>
      <font>
        <condense val="0"/>
        <extend val="0"/>
        <color indexed="10"/>
      </font>
    </dxf>
    <dxf>
      <border>
        <left style="thin">
          <color indexed="10"/>
        </left>
        <right style="thin">
          <color indexed="10"/>
        </right>
        <top style="thin">
          <color indexed="10"/>
        </top>
        <bottom style="thin">
          <color indexed="10"/>
        </bottom>
      </border>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patternType="lightUp">
          <fgColor indexed="10"/>
          <bgColor indexed="65"/>
        </patternFill>
      </fill>
      <border>
        <left/>
        <right/>
        <top/>
        <bottom/>
      </border>
    </dxf>
    <dxf>
      <font>
        <condense val="0"/>
        <extend val="0"/>
        <color indexed="10"/>
      </font>
    </dxf>
    <dxf>
      <border>
        <left style="thin">
          <color indexed="10"/>
        </left>
        <right style="thin">
          <color indexed="10"/>
        </right>
        <top style="thin">
          <color indexed="10"/>
        </top>
        <bottom style="thin">
          <color indexed="10"/>
        </bottom>
      </border>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border>
        <left style="thin">
          <color indexed="10"/>
        </left>
        <right style="thin">
          <color indexed="10"/>
        </right>
        <top style="thin">
          <color indexed="10"/>
        </top>
        <bottom style="thin">
          <color indexed="10"/>
        </bottom>
      </border>
    </dxf>
    <dxf>
      <font>
        <condense val="0"/>
        <extend val="0"/>
        <color indexed="10"/>
      </font>
    </dxf>
    <dxf>
      <font>
        <strike val="0"/>
        <condense val="0"/>
        <extend val="0"/>
        <color indexed="10"/>
      </font>
    </dxf>
    <dxf>
      <font>
        <condense val="0"/>
        <extend val="0"/>
        <color auto="1"/>
      </font>
      <border>
        <left style="thin">
          <color indexed="10"/>
        </left>
        <right style="thin">
          <color indexed="10"/>
        </right>
        <top style="thin">
          <color indexed="10"/>
        </top>
        <bottom style="thin">
          <color indexed="10"/>
        </bottom>
      </border>
    </dxf>
    <dxf>
      <fill>
        <patternFill patternType="lightUp">
          <fgColor indexed="10"/>
        </patternFill>
      </fill>
      <border>
        <left/>
        <right/>
        <top/>
        <bottom/>
      </border>
    </dxf>
    <dxf>
      <font>
        <condense val="0"/>
        <extend val="0"/>
        <color indexed="10"/>
      </font>
    </dxf>
    <dxf>
      <border>
        <left style="thin">
          <color indexed="10"/>
        </left>
        <right style="thin">
          <color indexed="10"/>
        </right>
        <top style="thin">
          <color indexed="10"/>
        </top>
        <bottom style="thin">
          <color indexed="10"/>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border>
        <left style="thin">
          <color indexed="10"/>
        </left>
        <right style="thin">
          <color indexed="10"/>
        </right>
        <top style="thin">
          <color indexed="10"/>
        </top>
        <bottom style="thin">
          <color indexed="10"/>
        </bottom>
      </border>
    </dxf>
    <dxf>
      <font>
        <condense val="0"/>
        <extend val="0"/>
        <color indexed="10"/>
      </font>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ill>
        <patternFill patternType="lightUp">
          <fgColor indexed="10"/>
        </patternFill>
      </fill>
      <border>
        <left/>
        <right/>
        <top/>
        <bottom/>
      </border>
    </dxf>
    <dxf>
      <font>
        <condense val="0"/>
        <extend val="0"/>
        <color indexed="10"/>
      </font>
    </dxf>
    <dxf>
      <border>
        <left style="thin">
          <color indexed="10"/>
        </left>
        <right style="thin">
          <color indexed="10"/>
        </right>
        <top style="thin">
          <color indexed="10"/>
        </top>
        <bottom style="thin">
          <color indexed="10"/>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auto="1"/>
      </font>
      <border>
        <left style="thin">
          <color indexed="10"/>
        </left>
        <right style="thin">
          <color indexed="10"/>
        </right>
        <top style="thin">
          <color indexed="10"/>
        </top>
        <bottom style="thin">
          <color indexed="10"/>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patternType="lightUp">
          <fgColor indexed="10"/>
        </patternFill>
      </fill>
      <border>
        <left/>
        <right/>
        <top/>
        <bottom/>
      </border>
    </dxf>
    <dxf>
      <font>
        <condense val="0"/>
        <extend val="0"/>
        <color indexed="10"/>
      </font>
    </dxf>
    <dxf>
      <border>
        <left style="thin">
          <color indexed="10"/>
        </left>
        <right style="thin">
          <color indexed="10"/>
        </right>
        <top style="thin">
          <color indexed="10"/>
        </top>
        <bottom style="thin">
          <color indexed="10"/>
        </bottom>
      </border>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ill>
        <patternFill patternType="lightUp">
          <fgColor indexed="10"/>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border>
        <left style="thin">
          <color indexed="10"/>
        </left>
        <right style="thin">
          <color indexed="10"/>
        </right>
        <top style="thin">
          <color indexed="10"/>
        </top>
        <bottom style="thin">
          <color indexed="10"/>
        </bottom>
      </border>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indexed="10"/>
      </font>
    </dxf>
    <dxf>
      <fill>
        <patternFill>
          <bgColor theme="0" tint="-0.24994659260841701"/>
        </patternFill>
      </fill>
    </dxf>
    <dxf>
      <fill>
        <patternFill patternType="none">
          <bgColor auto="1"/>
        </patternFill>
      </fill>
    </dxf>
    <dxf>
      <font>
        <condense val="0"/>
        <extend val="0"/>
        <color indexed="10"/>
      </font>
    </dxf>
    <dxf>
      <font>
        <condense val="0"/>
        <extend val="0"/>
        <color indexed="10"/>
      </font>
    </dxf>
    <dxf>
      <font>
        <condense val="0"/>
        <extend val="0"/>
        <color indexed="10"/>
      </font>
    </dxf>
    <dxf>
      <font>
        <condense val="0"/>
        <extend val="0"/>
        <color indexed="10"/>
      </font>
    </dxf>
    <dxf>
      <fill>
        <patternFill>
          <bgColor theme="0" tint="-0.24994659260841701"/>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bgColor theme="0" tint="-0.2499465926084170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241A-ED31-4F4B-82E8-DC5DAC6993D8}">
  <dimension ref="A1:BW135"/>
  <sheetViews>
    <sheetView zoomScale="80" zoomScaleNormal="80" workbookViewId="0">
      <selection sqref="A1:XFD1"/>
    </sheetView>
  </sheetViews>
  <sheetFormatPr defaultColWidth="0" defaultRowHeight="12.5" zeroHeight="1"/>
  <cols>
    <col min="1" max="1" width="8.7265625" style="285" customWidth="1"/>
    <col min="2" max="2" width="10.7265625" style="285" customWidth="1"/>
    <col min="3" max="3" width="24.7265625" style="285" customWidth="1"/>
    <col min="4" max="4" width="24.7265625" style="289" customWidth="1"/>
    <col min="5" max="5" width="24.7265625" style="285" customWidth="1"/>
    <col min="6" max="6" width="30.7265625" style="285" customWidth="1"/>
    <col min="7" max="7" width="16" style="285" customWidth="1"/>
    <col min="8" max="8" width="19" style="290" bestFit="1" customWidth="1"/>
    <col min="9" max="9" width="23.1796875" style="285" customWidth="1"/>
    <col min="10" max="10" width="21" style="285" customWidth="1"/>
    <col min="11" max="11" width="13.7265625" style="285" customWidth="1"/>
    <col min="12" max="12" width="23.54296875" style="291" bestFit="1" customWidth="1"/>
    <col min="13" max="13" width="16.54296875" style="285" customWidth="1"/>
    <col min="14" max="14" width="15" style="285" customWidth="1"/>
    <col min="15" max="15" width="10.26953125" style="285" customWidth="1"/>
    <col min="16" max="16" width="11.453125" style="285" customWidth="1"/>
    <col min="17" max="17" width="13.453125" style="285" customWidth="1"/>
    <col min="18" max="18" width="11.81640625" style="285" bestFit="1" customWidth="1"/>
    <col min="19" max="19" width="11.81640625" style="285" customWidth="1"/>
    <col min="20" max="20" width="13.54296875" style="285" customWidth="1"/>
    <col min="21" max="21" width="11.7265625" style="285" customWidth="1"/>
    <col min="22" max="22" width="12.7265625" style="285" customWidth="1"/>
    <col min="23" max="23" width="11.7265625" style="285" customWidth="1"/>
    <col min="24" max="24" width="11.26953125" style="285" customWidth="1"/>
    <col min="25" max="25" width="11" style="285" customWidth="1"/>
    <col min="26" max="26" width="12.81640625" style="285" customWidth="1"/>
    <col min="27" max="27" width="11.453125" style="285" customWidth="1"/>
    <col min="28" max="28" width="11.26953125" style="285" customWidth="1"/>
    <col min="29" max="29" width="13.81640625" style="285" bestFit="1" customWidth="1"/>
    <col min="30" max="30" width="13.453125" style="285" bestFit="1" customWidth="1"/>
    <col min="31" max="31" width="12.81640625" style="285" customWidth="1"/>
    <col min="32" max="32" width="16" style="285" customWidth="1"/>
    <col min="33" max="33" width="15.54296875" style="285" customWidth="1"/>
    <col min="34" max="34" width="15" style="285" customWidth="1"/>
    <col min="35" max="35" width="18.26953125" style="285" customWidth="1"/>
    <col min="36" max="36" width="16" style="285" customWidth="1"/>
    <col min="37" max="37" width="17" style="285" customWidth="1"/>
    <col min="38" max="38" width="18.26953125" style="285" customWidth="1"/>
    <col min="39" max="39" width="16" style="285" customWidth="1"/>
    <col min="40" max="40" width="17" style="285" customWidth="1"/>
    <col min="41" max="43" width="15.54296875" style="285" customWidth="1"/>
    <col min="44" max="44" width="13.54296875" style="285" customWidth="1"/>
    <col min="45" max="45" width="11.453125" style="285" customWidth="1"/>
    <col min="46" max="46" width="12.7265625" style="285" customWidth="1"/>
    <col min="47" max="47" width="14.26953125" style="285" customWidth="1"/>
    <col min="48" max="48" width="12.7265625" style="285" customWidth="1"/>
    <col min="49" max="49" width="11.81640625" style="285" customWidth="1"/>
    <col min="50" max="50" width="13.453125" style="285" customWidth="1"/>
    <col min="51" max="51" width="13.7265625" style="285" customWidth="1"/>
    <col min="52" max="52" width="13.54296875" style="285" customWidth="1"/>
    <col min="53" max="55" width="15.54296875" style="285" customWidth="1"/>
    <col min="56" max="75" width="0" style="285" hidden="1" customWidth="1"/>
    <col min="76" max="16384" width="9.1796875" style="285" hidden="1"/>
  </cols>
  <sheetData>
    <row r="1" spans="1:55" s="202" customFormat="1" ht="63" customHeight="1">
      <c r="A1" s="202" t="s">
        <v>502</v>
      </c>
    </row>
    <row r="2" spans="1:55" s="204" customFormat="1" ht="31" customHeight="1" thickBot="1">
      <c r="A2" s="203" t="s">
        <v>0</v>
      </c>
    </row>
    <row r="3" spans="1:55" s="205" customFormat="1" ht="31" customHeight="1" thickTop="1" thickBot="1">
      <c r="A3" s="205" t="s">
        <v>509</v>
      </c>
    </row>
    <row r="4" spans="1:55" s="218" customFormat="1" ht="31" customHeight="1" thickBot="1">
      <c r="A4" s="206" t="s">
        <v>1</v>
      </c>
      <c r="B4" s="207" t="s">
        <v>2</v>
      </c>
      <c r="C4" s="207" t="s">
        <v>3</v>
      </c>
      <c r="D4" s="207" t="s">
        <v>4</v>
      </c>
      <c r="E4" s="207" t="s">
        <v>5</v>
      </c>
      <c r="F4" s="207" t="s">
        <v>6</v>
      </c>
      <c r="G4" s="208" t="s">
        <v>7</v>
      </c>
      <c r="H4" s="208" t="s">
        <v>8</v>
      </c>
      <c r="I4" s="209" t="s">
        <v>9</v>
      </c>
      <c r="J4" s="209" t="s">
        <v>10</v>
      </c>
      <c r="K4" s="209" t="s">
        <v>11</v>
      </c>
      <c r="L4" s="210" t="s">
        <v>12</v>
      </c>
      <c r="M4" s="209" t="s">
        <v>13</v>
      </c>
      <c r="N4" s="209" t="s">
        <v>14</v>
      </c>
      <c r="O4" s="209" t="s">
        <v>15</v>
      </c>
      <c r="P4" s="207" t="s">
        <v>16</v>
      </c>
      <c r="Q4" s="211" t="s">
        <v>17</v>
      </c>
      <c r="R4" s="212" t="s">
        <v>18</v>
      </c>
      <c r="S4" s="213" t="s">
        <v>19</v>
      </c>
      <c r="T4" s="211" t="s">
        <v>20</v>
      </c>
      <c r="U4" s="212" t="s">
        <v>21</v>
      </c>
      <c r="V4" s="213" t="s">
        <v>22</v>
      </c>
      <c r="W4" s="211" t="s">
        <v>23</v>
      </c>
      <c r="X4" s="212" t="s">
        <v>24</v>
      </c>
      <c r="Y4" s="213" t="s">
        <v>25</v>
      </c>
      <c r="Z4" s="211" t="s">
        <v>26</v>
      </c>
      <c r="AA4" s="212" t="s">
        <v>27</v>
      </c>
      <c r="AB4" s="213" t="s">
        <v>28</v>
      </c>
      <c r="AC4" s="211" t="s">
        <v>29</v>
      </c>
      <c r="AD4" s="212" t="s">
        <v>30</v>
      </c>
      <c r="AE4" s="213" t="s">
        <v>31</v>
      </c>
      <c r="AF4" s="211" t="s">
        <v>32</v>
      </c>
      <c r="AG4" s="212" t="s">
        <v>33</v>
      </c>
      <c r="AH4" s="213" t="s">
        <v>34</v>
      </c>
      <c r="AI4" s="214" t="s">
        <v>316</v>
      </c>
      <c r="AJ4" s="215" t="s">
        <v>317</v>
      </c>
      <c r="AK4" s="216" t="s">
        <v>318</v>
      </c>
      <c r="AL4" s="211" t="s">
        <v>319</v>
      </c>
      <c r="AM4" s="212" t="s">
        <v>320</v>
      </c>
      <c r="AN4" s="213" t="s">
        <v>321</v>
      </c>
      <c r="AO4" s="211" t="s">
        <v>35</v>
      </c>
      <c r="AP4" s="212" t="s">
        <v>36</v>
      </c>
      <c r="AQ4" s="213" t="s">
        <v>37</v>
      </c>
      <c r="AR4" s="211" t="s">
        <v>38</v>
      </c>
      <c r="AS4" s="212" t="s">
        <v>39</v>
      </c>
      <c r="AT4" s="213" t="s">
        <v>40</v>
      </c>
      <c r="AU4" s="211" t="s">
        <v>41</v>
      </c>
      <c r="AV4" s="212" t="s">
        <v>42</v>
      </c>
      <c r="AW4" s="213" t="s">
        <v>43</v>
      </c>
      <c r="AX4" s="211" t="s">
        <v>44</v>
      </c>
      <c r="AY4" s="212" t="s">
        <v>45</v>
      </c>
      <c r="AZ4" s="213" t="s">
        <v>46</v>
      </c>
      <c r="BA4" s="212" t="s">
        <v>47</v>
      </c>
      <c r="BB4" s="212" t="s">
        <v>48</v>
      </c>
      <c r="BC4" s="217" t="s">
        <v>49</v>
      </c>
    </row>
    <row r="5" spans="1:55" s="47" customFormat="1" ht="31" customHeight="1" thickTop="1">
      <c r="A5" s="48"/>
      <c r="B5" s="49"/>
      <c r="C5" s="49"/>
      <c r="D5" s="50"/>
      <c r="E5" s="50"/>
      <c r="F5" s="50"/>
      <c r="G5" s="50"/>
      <c r="H5" s="49"/>
      <c r="I5" s="49"/>
      <c r="J5" s="49"/>
      <c r="K5" s="51"/>
      <c r="L5" s="52"/>
      <c r="M5" s="49"/>
      <c r="N5" s="62"/>
      <c r="O5" s="52"/>
      <c r="P5" s="52"/>
      <c r="Q5" s="72"/>
      <c r="R5" s="73"/>
      <c r="S5" s="53"/>
      <c r="T5" s="72"/>
      <c r="U5" s="73"/>
      <c r="V5" s="53"/>
      <c r="W5" s="72"/>
      <c r="X5" s="73"/>
      <c r="Y5" s="53"/>
      <c r="Z5" s="72"/>
      <c r="AA5" s="73"/>
      <c r="AB5" s="53"/>
      <c r="AC5" s="72"/>
      <c r="AD5" s="73"/>
      <c r="AE5" s="53"/>
      <c r="AF5" s="72"/>
      <c r="AG5" s="73"/>
      <c r="AH5" s="53"/>
      <c r="AI5" s="72"/>
      <c r="AJ5" s="73"/>
      <c r="AK5" s="53"/>
      <c r="AL5" s="72"/>
      <c r="AM5" s="73"/>
      <c r="AN5" s="53"/>
      <c r="AO5" s="72"/>
      <c r="AP5" s="73"/>
      <c r="AQ5" s="53"/>
      <c r="AR5" s="72"/>
      <c r="AS5" s="73"/>
      <c r="AT5" s="53"/>
      <c r="AU5" s="72"/>
      <c r="AV5" s="73"/>
      <c r="AW5" s="53"/>
      <c r="AX5" s="72"/>
      <c r="AY5" s="73"/>
      <c r="AZ5" s="54"/>
      <c r="BA5" s="73"/>
      <c r="BB5" s="73"/>
      <c r="BC5" s="293"/>
    </row>
    <row r="6" spans="1:55" s="47" customFormat="1" ht="31" customHeight="1">
      <c r="A6" s="55"/>
      <c r="B6" s="56"/>
      <c r="C6" s="56"/>
      <c r="D6" s="56"/>
      <c r="E6" s="56"/>
      <c r="F6" s="56"/>
      <c r="G6" s="56"/>
      <c r="H6" s="56"/>
      <c r="I6" s="56"/>
      <c r="J6" s="56"/>
      <c r="K6" s="57"/>
      <c r="L6" s="58"/>
      <c r="M6" s="69"/>
      <c r="N6" s="58"/>
      <c r="O6" s="58"/>
      <c r="P6" s="58"/>
      <c r="Q6" s="74"/>
      <c r="R6" s="75"/>
      <c r="S6" s="53"/>
      <c r="T6" s="74"/>
      <c r="U6" s="75"/>
      <c r="V6" s="53"/>
      <c r="W6" s="74"/>
      <c r="X6" s="75"/>
      <c r="Y6" s="53"/>
      <c r="Z6" s="74"/>
      <c r="AA6" s="75"/>
      <c r="AB6" s="53"/>
      <c r="AC6" s="74"/>
      <c r="AD6" s="75"/>
      <c r="AE6" s="53"/>
      <c r="AF6" s="74"/>
      <c r="AG6" s="75"/>
      <c r="AH6" s="53"/>
      <c r="AI6" s="74"/>
      <c r="AJ6" s="75"/>
      <c r="AK6" s="53"/>
      <c r="AL6" s="74"/>
      <c r="AM6" s="75"/>
      <c r="AN6" s="53"/>
      <c r="AO6" s="74"/>
      <c r="AP6" s="75"/>
      <c r="AQ6" s="53"/>
      <c r="AR6" s="74"/>
      <c r="AS6" s="75"/>
      <c r="AT6" s="53"/>
      <c r="AU6" s="74"/>
      <c r="AV6" s="75"/>
      <c r="AW6" s="53"/>
      <c r="AX6" s="74"/>
      <c r="AY6" s="75"/>
      <c r="AZ6" s="59"/>
      <c r="BA6" s="75"/>
      <c r="BB6" s="75"/>
      <c r="BC6" s="294"/>
    </row>
    <row r="7" spans="1:55" s="47" customFormat="1" ht="31" customHeight="1">
      <c r="A7" s="55"/>
      <c r="B7" s="56"/>
      <c r="C7" s="56"/>
      <c r="D7" s="56"/>
      <c r="E7" s="56"/>
      <c r="F7" s="56"/>
      <c r="G7" s="56"/>
      <c r="H7" s="56"/>
      <c r="I7" s="56"/>
      <c r="J7" s="56"/>
      <c r="K7" s="60"/>
      <c r="L7" s="58"/>
      <c r="M7" s="56"/>
      <c r="N7" s="58"/>
      <c r="O7" s="58"/>
      <c r="P7" s="58"/>
      <c r="Q7" s="74"/>
      <c r="R7" s="75"/>
      <c r="S7" s="53"/>
      <c r="T7" s="74"/>
      <c r="U7" s="75"/>
      <c r="V7" s="53"/>
      <c r="W7" s="74"/>
      <c r="X7" s="75"/>
      <c r="Y7" s="53"/>
      <c r="Z7" s="74"/>
      <c r="AA7" s="75"/>
      <c r="AB7" s="53"/>
      <c r="AC7" s="74"/>
      <c r="AD7" s="75"/>
      <c r="AE7" s="53"/>
      <c r="AF7" s="74"/>
      <c r="AG7" s="75"/>
      <c r="AH7" s="53"/>
      <c r="AI7" s="74"/>
      <c r="AJ7" s="75"/>
      <c r="AK7" s="53"/>
      <c r="AL7" s="74"/>
      <c r="AM7" s="75"/>
      <c r="AN7" s="53"/>
      <c r="AO7" s="74"/>
      <c r="AP7" s="75"/>
      <c r="AQ7" s="53"/>
      <c r="AR7" s="74"/>
      <c r="AS7" s="75"/>
      <c r="AT7" s="53"/>
      <c r="AU7" s="74"/>
      <c r="AV7" s="75"/>
      <c r="AW7" s="53"/>
      <c r="AX7" s="74"/>
      <c r="AY7" s="75"/>
      <c r="AZ7" s="59"/>
      <c r="BA7" s="75"/>
      <c r="BB7" s="75"/>
      <c r="BC7" s="294"/>
    </row>
    <row r="8" spans="1:55" s="47" customFormat="1" ht="31" customHeight="1">
      <c r="A8" s="55"/>
      <c r="B8" s="56"/>
      <c r="C8" s="56"/>
      <c r="D8" s="56"/>
      <c r="E8" s="56"/>
      <c r="F8" s="56"/>
      <c r="G8" s="56"/>
      <c r="H8" s="56"/>
      <c r="I8" s="56"/>
      <c r="J8" s="56"/>
      <c r="K8" s="60"/>
      <c r="L8" s="58"/>
      <c r="M8" s="56"/>
      <c r="N8" s="58"/>
      <c r="O8" s="58"/>
      <c r="P8" s="58"/>
      <c r="Q8" s="74"/>
      <c r="R8" s="75"/>
      <c r="S8" s="53"/>
      <c r="T8" s="74"/>
      <c r="U8" s="75"/>
      <c r="V8" s="53"/>
      <c r="W8" s="74"/>
      <c r="X8" s="75"/>
      <c r="Y8" s="53"/>
      <c r="Z8" s="74"/>
      <c r="AA8" s="75"/>
      <c r="AB8" s="53"/>
      <c r="AC8" s="74"/>
      <c r="AD8" s="75"/>
      <c r="AE8" s="53"/>
      <c r="AF8" s="74"/>
      <c r="AG8" s="75"/>
      <c r="AH8" s="53"/>
      <c r="AI8" s="74"/>
      <c r="AJ8" s="75"/>
      <c r="AK8" s="53"/>
      <c r="AL8" s="74"/>
      <c r="AM8" s="75"/>
      <c r="AN8" s="53"/>
      <c r="AO8" s="74"/>
      <c r="AP8" s="75"/>
      <c r="AQ8" s="53"/>
      <c r="AR8" s="74"/>
      <c r="AS8" s="75"/>
      <c r="AT8" s="53"/>
      <c r="AU8" s="74"/>
      <c r="AV8" s="75"/>
      <c r="AW8" s="53"/>
      <c r="AX8" s="74"/>
      <c r="AY8" s="75"/>
      <c r="AZ8" s="59"/>
      <c r="BA8" s="75"/>
      <c r="BB8" s="75"/>
      <c r="BC8" s="294"/>
    </row>
    <row r="9" spans="1:55" s="47" customFormat="1" ht="31" customHeight="1">
      <c r="A9" s="55"/>
      <c r="B9" s="56"/>
      <c r="C9" s="56"/>
      <c r="D9" s="56"/>
      <c r="E9" s="56"/>
      <c r="F9" s="56"/>
      <c r="G9" s="56"/>
      <c r="H9" s="56"/>
      <c r="I9" s="56"/>
      <c r="J9" s="56"/>
      <c r="K9" s="60"/>
      <c r="L9" s="58"/>
      <c r="M9" s="56"/>
      <c r="N9" s="58"/>
      <c r="O9" s="58"/>
      <c r="P9" s="58"/>
      <c r="Q9" s="74"/>
      <c r="R9" s="75"/>
      <c r="S9" s="53"/>
      <c r="T9" s="74"/>
      <c r="U9" s="75"/>
      <c r="V9" s="53"/>
      <c r="W9" s="74"/>
      <c r="X9" s="75"/>
      <c r="Y9" s="53"/>
      <c r="Z9" s="74"/>
      <c r="AA9" s="75"/>
      <c r="AB9" s="53"/>
      <c r="AC9" s="74"/>
      <c r="AD9" s="75"/>
      <c r="AE9" s="53"/>
      <c r="AF9" s="74"/>
      <c r="AG9" s="75"/>
      <c r="AH9" s="53"/>
      <c r="AI9" s="74"/>
      <c r="AJ9" s="75"/>
      <c r="AK9" s="53"/>
      <c r="AL9" s="74"/>
      <c r="AM9" s="75"/>
      <c r="AN9" s="53"/>
      <c r="AO9" s="74"/>
      <c r="AP9" s="75"/>
      <c r="AQ9" s="53"/>
      <c r="AR9" s="74"/>
      <c r="AS9" s="75"/>
      <c r="AT9" s="53"/>
      <c r="AU9" s="74"/>
      <c r="AV9" s="75"/>
      <c r="AW9" s="53"/>
      <c r="AX9" s="74"/>
      <c r="AY9" s="75"/>
      <c r="AZ9" s="59"/>
      <c r="BA9" s="75"/>
      <c r="BB9" s="75"/>
      <c r="BC9" s="294"/>
    </row>
    <row r="10" spans="1:55" s="47" customFormat="1" ht="31" customHeight="1">
      <c r="A10" s="55"/>
      <c r="B10" s="56"/>
      <c r="C10" s="56"/>
      <c r="D10" s="56"/>
      <c r="E10" s="56"/>
      <c r="F10" s="56"/>
      <c r="G10" s="56"/>
      <c r="H10" s="56"/>
      <c r="I10" s="56"/>
      <c r="J10" s="56"/>
      <c r="K10" s="60"/>
      <c r="L10" s="58"/>
      <c r="M10" s="56"/>
      <c r="N10" s="58"/>
      <c r="O10" s="58"/>
      <c r="P10" s="58"/>
      <c r="Q10" s="74"/>
      <c r="R10" s="75"/>
      <c r="S10" s="53"/>
      <c r="T10" s="74"/>
      <c r="U10" s="75"/>
      <c r="V10" s="53"/>
      <c r="W10" s="74"/>
      <c r="X10" s="75"/>
      <c r="Y10" s="53"/>
      <c r="Z10" s="74"/>
      <c r="AA10" s="75"/>
      <c r="AB10" s="53"/>
      <c r="AC10" s="74"/>
      <c r="AD10" s="75"/>
      <c r="AE10" s="53"/>
      <c r="AF10" s="74"/>
      <c r="AG10" s="75"/>
      <c r="AH10" s="53"/>
      <c r="AI10" s="74"/>
      <c r="AJ10" s="75"/>
      <c r="AK10" s="53"/>
      <c r="AL10" s="74"/>
      <c r="AM10" s="75"/>
      <c r="AN10" s="53"/>
      <c r="AO10" s="74"/>
      <c r="AP10" s="75"/>
      <c r="AQ10" s="53"/>
      <c r="AR10" s="74"/>
      <c r="AS10" s="75"/>
      <c r="AT10" s="53"/>
      <c r="AU10" s="74"/>
      <c r="AV10" s="75"/>
      <c r="AW10" s="53"/>
      <c r="AX10" s="74"/>
      <c r="AY10" s="75"/>
      <c r="AZ10" s="59"/>
      <c r="BA10" s="75"/>
      <c r="BB10" s="75"/>
      <c r="BC10" s="294"/>
    </row>
    <row r="11" spans="1:55" s="47" customFormat="1" ht="31" customHeight="1">
      <c r="A11" s="55"/>
      <c r="B11" s="56"/>
      <c r="C11" s="56"/>
      <c r="D11" s="56"/>
      <c r="E11" s="56"/>
      <c r="F11" s="56"/>
      <c r="G11" s="56"/>
      <c r="H11" s="56"/>
      <c r="I11" s="56"/>
      <c r="J11" s="56"/>
      <c r="K11" s="60"/>
      <c r="L11" s="58"/>
      <c r="M11" s="56"/>
      <c r="N11" s="58"/>
      <c r="O11" s="58"/>
      <c r="P11" s="58"/>
      <c r="Q11" s="74"/>
      <c r="R11" s="75"/>
      <c r="S11" s="53"/>
      <c r="T11" s="74"/>
      <c r="U11" s="75"/>
      <c r="V11" s="53"/>
      <c r="W11" s="74"/>
      <c r="X11" s="75"/>
      <c r="Y11" s="53"/>
      <c r="Z11" s="74"/>
      <c r="AA11" s="75"/>
      <c r="AB11" s="53"/>
      <c r="AC11" s="74"/>
      <c r="AD11" s="75"/>
      <c r="AE11" s="53"/>
      <c r="AF11" s="74"/>
      <c r="AG11" s="75"/>
      <c r="AH11" s="53"/>
      <c r="AI11" s="74"/>
      <c r="AJ11" s="75"/>
      <c r="AK11" s="53"/>
      <c r="AL11" s="74"/>
      <c r="AM11" s="75"/>
      <c r="AN11" s="53"/>
      <c r="AO11" s="74"/>
      <c r="AP11" s="75"/>
      <c r="AQ11" s="53"/>
      <c r="AR11" s="74"/>
      <c r="AS11" s="75"/>
      <c r="AT11" s="53"/>
      <c r="AU11" s="74"/>
      <c r="AV11" s="75"/>
      <c r="AW11" s="53"/>
      <c r="AX11" s="74"/>
      <c r="AY11" s="75"/>
      <c r="AZ11" s="59"/>
      <c r="BA11" s="75"/>
      <c r="BB11" s="75"/>
      <c r="BC11" s="294"/>
    </row>
    <row r="12" spans="1:55" s="47" customFormat="1" ht="31" customHeight="1">
      <c r="A12" s="55"/>
      <c r="B12" s="56"/>
      <c r="C12" s="56"/>
      <c r="D12" s="56"/>
      <c r="E12" s="56"/>
      <c r="F12" s="56"/>
      <c r="G12" s="56"/>
      <c r="H12" s="56"/>
      <c r="I12" s="56"/>
      <c r="J12" s="56"/>
      <c r="K12" s="60"/>
      <c r="L12" s="58"/>
      <c r="M12" s="56"/>
      <c r="N12" s="58"/>
      <c r="O12" s="58"/>
      <c r="P12" s="58"/>
      <c r="Q12" s="74"/>
      <c r="R12" s="75"/>
      <c r="S12" s="53"/>
      <c r="T12" s="74"/>
      <c r="U12" s="75"/>
      <c r="V12" s="53"/>
      <c r="W12" s="74"/>
      <c r="X12" s="75"/>
      <c r="Y12" s="53"/>
      <c r="Z12" s="74"/>
      <c r="AA12" s="75"/>
      <c r="AB12" s="53"/>
      <c r="AC12" s="74"/>
      <c r="AD12" s="75"/>
      <c r="AE12" s="53"/>
      <c r="AF12" s="74"/>
      <c r="AG12" s="75"/>
      <c r="AH12" s="53"/>
      <c r="AI12" s="74"/>
      <c r="AJ12" s="75"/>
      <c r="AK12" s="53"/>
      <c r="AL12" s="74"/>
      <c r="AM12" s="75"/>
      <c r="AN12" s="53"/>
      <c r="AO12" s="74"/>
      <c r="AP12" s="75"/>
      <c r="AQ12" s="53"/>
      <c r="AR12" s="74"/>
      <c r="AS12" s="75"/>
      <c r="AT12" s="53"/>
      <c r="AU12" s="74"/>
      <c r="AV12" s="75"/>
      <c r="AW12" s="53"/>
      <c r="AX12" s="74"/>
      <c r="AY12" s="75"/>
      <c r="AZ12" s="59"/>
      <c r="BA12" s="75"/>
      <c r="BB12" s="75"/>
      <c r="BC12" s="294"/>
    </row>
    <row r="13" spans="1:55" s="47" customFormat="1" ht="31" customHeight="1">
      <c r="A13" s="55"/>
      <c r="B13" s="56"/>
      <c r="C13" s="56"/>
      <c r="D13" s="56"/>
      <c r="E13" s="56"/>
      <c r="F13" s="56"/>
      <c r="G13" s="56"/>
      <c r="H13" s="56"/>
      <c r="I13" s="56"/>
      <c r="J13" s="56"/>
      <c r="K13" s="60"/>
      <c r="L13" s="58"/>
      <c r="M13" s="56"/>
      <c r="N13" s="58"/>
      <c r="O13" s="58"/>
      <c r="P13" s="58"/>
      <c r="Q13" s="74"/>
      <c r="R13" s="75"/>
      <c r="S13" s="53"/>
      <c r="T13" s="74"/>
      <c r="U13" s="75"/>
      <c r="V13" s="53"/>
      <c r="W13" s="74"/>
      <c r="X13" s="75"/>
      <c r="Y13" s="53"/>
      <c r="Z13" s="74"/>
      <c r="AA13" s="75"/>
      <c r="AB13" s="53"/>
      <c r="AC13" s="74"/>
      <c r="AD13" s="75"/>
      <c r="AE13" s="53"/>
      <c r="AF13" s="74"/>
      <c r="AG13" s="75"/>
      <c r="AH13" s="53"/>
      <c r="AI13" s="74"/>
      <c r="AJ13" s="75"/>
      <c r="AK13" s="53"/>
      <c r="AL13" s="74"/>
      <c r="AM13" s="75"/>
      <c r="AN13" s="53"/>
      <c r="AO13" s="74"/>
      <c r="AP13" s="75"/>
      <c r="AQ13" s="53"/>
      <c r="AR13" s="74"/>
      <c r="AS13" s="75"/>
      <c r="AT13" s="53"/>
      <c r="AU13" s="74"/>
      <c r="AV13" s="75"/>
      <c r="AW13" s="53"/>
      <c r="AX13" s="74"/>
      <c r="AY13" s="75"/>
      <c r="AZ13" s="59"/>
      <c r="BA13" s="75"/>
      <c r="BB13" s="75"/>
      <c r="BC13" s="294"/>
    </row>
    <row r="14" spans="1:55" s="47" customFormat="1" ht="31" customHeight="1">
      <c r="A14" s="55"/>
      <c r="B14" s="56"/>
      <c r="C14" s="56"/>
      <c r="D14" s="56"/>
      <c r="E14" s="56"/>
      <c r="F14" s="56"/>
      <c r="G14" s="56"/>
      <c r="H14" s="56"/>
      <c r="I14" s="56"/>
      <c r="J14" s="56"/>
      <c r="K14" s="60"/>
      <c r="L14" s="58"/>
      <c r="M14" s="56"/>
      <c r="N14" s="58"/>
      <c r="O14" s="58"/>
      <c r="P14" s="58"/>
      <c r="Q14" s="74"/>
      <c r="R14" s="75"/>
      <c r="S14" s="53"/>
      <c r="T14" s="74"/>
      <c r="U14" s="75"/>
      <c r="V14" s="53"/>
      <c r="W14" s="74"/>
      <c r="X14" s="75"/>
      <c r="Y14" s="53"/>
      <c r="Z14" s="74"/>
      <c r="AA14" s="75"/>
      <c r="AB14" s="53"/>
      <c r="AC14" s="74"/>
      <c r="AD14" s="75"/>
      <c r="AE14" s="53"/>
      <c r="AF14" s="74"/>
      <c r="AG14" s="75"/>
      <c r="AH14" s="53"/>
      <c r="AI14" s="74"/>
      <c r="AJ14" s="75"/>
      <c r="AK14" s="53"/>
      <c r="AL14" s="74"/>
      <c r="AM14" s="75"/>
      <c r="AN14" s="53"/>
      <c r="AO14" s="74"/>
      <c r="AP14" s="75"/>
      <c r="AQ14" s="53"/>
      <c r="AR14" s="74"/>
      <c r="AS14" s="75"/>
      <c r="AT14" s="53"/>
      <c r="AU14" s="74"/>
      <c r="AV14" s="75"/>
      <c r="AW14" s="53"/>
      <c r="AX14" s="74"/>
      <c r="AY14" s="75"/>
      <c r="AZ14" s="59"/>
      <c r="BA14" s="75"/>
      <c r="BB14" s="75"/>
      <c r="BC14" s="294"/>
    </row>
    <row r="15" spans="1:55" s="47" customFormat="1" ht="31" customHeight="1">
      <c r="A15" s="55"/>
      <c r="B15" s="56"/>
      <c r="C15" s="56"/>
      <c r="D15" s="56"/>
      <c r="E15" s="56"/>
      <c r="F15" s="56"/>
      <c r="G15" s="56"/>
      <c r="H15" s="56"/>
      <c r="I15" s="56"/>
      <c r="J15" s="56"/>
      <c r="K15" s="60"/>
      <c r="L15" s="58"/>
      <c r="M15" s="56"/>
      <c r="N15" s="58"/>
      <c r="O15" s="58"/>
      <c r="P15" s="58"/>
      <c r="Q15" s="74"/>
      <c r="R15" s="75"/>
      <c r="S15" s="53"/>
      <c r="T15" s="74"/>
      <c r="U15" s="75"/>
      <c r="V15" s="53"/>
      <c r="W15" s="74"/>
      <c r="X15" s="75"/>
      <c r="Y15" s="53"/>
      <c r="Z15" s="74"/>
      <c r="AA15" s="75"/>
      <c r="AB15" s="53"/>
      <c r="AC15" s="74"/>
      <c r="AD15" s="75"/>
      <c r="AE15" s="53"/>
      <c r="AF15" s="74"/>
      <c r="AG15" s="75"/>
      <c r="AH15" s="53"/>
      <c r="AI15" s="74"/>
      <c r="AJ15" s="75"/>
      <c r="AK15" s="53"/>
      <c r="AL15" s="74"/>
      <c r="AM15" s="75"/>
      <c r="AN15" s="53"/>
      <c r="AO15" s="74"/>
      <c r="AP15" s="75"/>
      <c r="AQ15" s="53"/>
      <c r="AR15" s="74"/>
      <c r="AS15" s="75"/>
      <c r="AT15" s="53"/>
      <c r="AU15" s="74"/>
      <c r="AV15" s="75"/>
      <c r="AW15" s="53"/>
      <c r="AX15" s="74"/>
      <c r="AY15" s="75"/>
      <c r="AZ15" s="59"/>
      <c r="BA15" s="75"/>
      <c r="BB15" s="75"/>
      <c r="BC15" s="294"/>
    </row>
    <row r="16" spans="1:55" s="47" customFormat="1" ht="31" customHeight="1">
      <c r="A16" s="55"/>
      <c r="B16" s="56"/>
      <c r="C16" s="56"/>
      <c r="D16" s="56"/>
      <c r="E16" s="56"/>
      <c r="F16" s="56"/>
      <c r="G16" s="56"/>
      <c r="H16" s="56"/>
      <c r="I16" s="56"/>
      <c r="J16" s="56"/>
      <c r="K16" s="60"/>
      <c r="L16" s="58"/>
      <c r="M16" s="56"/>
      <c r="N16" s="58"/>
      <c r="O16" s="58"/>
      <c r="P16" s="58"/>
      <c r="Q16" s="74"/>
      <c r="R16" s="75"/>
      <c r="S16" s="53"/>
      <c r="T16" s="74"/>
      <c r="U16" s="75"/>
      <c r="V16" s="53"/>
      <c r="W16" s="74"/>
      <c r="X16" s="75"/>
      <c r="Y16" s="53"/>
      <c r="Z16" s="74"/>
      <c r="AA16" s="75"/>
      <c r="AB16" s="53"/>
      <c r="AC16" s="74"/>
      <c r="AD16" s="75"/>
      <c r="AE16" s="53"/>
      <c r="AF16" s="74"/>
      <c r="AG16" s="75"/>
      <c r="AH16" s="53"/>
      <c r="AI16" s="74"/>
      <c r="AJ16" s="75"/>
      <c r="AK16" s="53"/>
      <c r="AL16" s="74"/>
      <c r="AM16" s="75"/>
      <c r="AN16" s="53"/>
      <c r="AO16" s="74"/>
      <c r="AP16" s="75"/>
      <c r="AQ16" s="53"/>
      <c r="AR16" s="74"/>
      <c r="AS16" s="75"/>
      <c r="AT16" s="53"/>
      <c r="AU16" s="74"/>
      <c r="AV16" s="75"/>
      <c r="AW16" s="53"/>
      <c r="AX16" s="74"/>
      <c r="AY16" s="75"/>
      <c r="AZ16" s="59"/>
      <c r="BA16" s="75"/>
      <c r="BB16" s="75"/>
      <c r="BC16" s="294"/>
    </row>
    <row r="17" spans="1:55" s="47" customFormat="1" ht="31" customHeight="1">
      <c r="A17" s="55"/>
      <c r="B17" s="56"/>
      <c r="C17" s="56"/>
      <c r="D17" s="61"/>
      <c r="E17" s="61"/>
      <c r="F17" s="61"/>
      <c r="G17" s="61"/>
      <c r="H17" s="56"/>
      <c r="I17" s="56"/>
      <c r="J17" s="56"/>
      <c r="K17" s="60"/>
      <c r="L17" s="58"/>
      <c r="M17" s="56"/>
      <c r="N17" s="58"/>
      <c r="O17" s="58"/>
      <c r="P17" s="58"/>
      <c r="Q17" s="74"/>
      <c r="R17" s="75"/>
      <c r="S17" s="53"/>
      <c r="T17" s="74"/>
      <c r="U17" s="75"/>
      <c r="V17" s="53"/>
      <c r="W17" s="74"/>
      <c r="X17" s="75"/>
      <c r="Y17" s="53"/>
      <c r="Z17" s="74"/>
      <c r="AA17" s="75"/>
      <c r="AB17" s="53"/>
      <c r="AC17" s="74"/>
      <c r="AD17" s="75"/>
      <c r="AE17" s="53"/>
      <c r="AF17" s="74"/>
      <c r="AG17" s="75"/>
      <c r="AH17" s="53"/>
      <c r="AI17" s="74"/>
      <c r="AJ17" s="75"/>
      <c r="AK17" s="53"/>
      <c r="AL17" s="74"/>
      <c r="AM17" s="75"/>
      <c r="AN17" s="53"/>
      <c r="AO17" s="74"/>
      <c r="AP17" s="75"/>
      <c r="AQ17" s="53"/>
      <c r="AR17" s="74"/>
      <c r="AS17" s="75"/>
      <c r="AT17" s="53"/>
      <c r="AU17" s="74"/>
      <c r="AV17" s="75"/>
      <c r="AW17" s="53"/>
      <c r="AX17" s="74"/>
      <c r="AY17" s="75"/>
      <c r="AZ17" s="59"/>
      <c r="BA17" s="75"/>
      <c r="BB17" s="75"/>
      <c r="BC17" s="294"/>
    </row>
    <row r="18" spans="1:55" s="47" customFormat="1" ht="31" customHeight="1">
      <c r="A18" s="55"/>
      <c r="B18" s="56"/>
      <c r="C18" s="56"/>
      <c r="D18" s="61"/>
      <c r="E18" s="61"/>
      <c r="F18" s="61"/>
      <c r="G18" s="61"/>
      <c r="H18" s="56"/>
      <c r="I18" s="56"/>
      <c r="J18" s="56"/>
      <c r="K18" s="60"/>
      <c r="L18" s="58"/>
      <c r="M18" s="56"/>
      <c r="N18" s="58"/>
      <c r="O18" s="58"/>
      <c r="P18" s="58"/>
      <c r="Q18" s="74"/>
      <c r="R18" s="75"/>
      <c r="S18" s="53"/>
      <c r="T18" s="74"/>
      <c r="U18" s="75"/>
      <c r="V18" s="53"/>
      <c r="W18" s="74"/>
      <c r="X18" s="75"/>
      <c r="Y18" s="53"/>
      <c r="Z18" s="74"/>
      <c r="AA18" s="75"/>
      <c r="AB18" s="53"/>
      <c r="AC18" s="74"/>
      <c r="AD18" s="75"/>
      <c r="AE18" s="53"/>
      <c r="AF18" s="74"/>
      <c r="AG18" s="75"/>
      <c r="AH18" s="53"/>
      <c r="AI18" s="74"/>
      <c r="AJ18" s="75"/>
      <c r="AK18" s="53"/>
      <c r="AL18" s="74"/>
      <c r="AM18" s="75"/>
      <c r="AN18" s="53"/>
      <c r="AO18" s="74"/>
      <c r="AP18" s="75"/>
      <c r="AQ18" s="53"/>
      <c r="AR18" s="74"/>
      <c r="AS18" s="75"/>
      <c r="AT18" s="53"/>
      <c r="AU18" s="74"/>
      <c r="AV18" s="75"/>
      <c r="AW18" s="53"/>
      <c r="AX18" s="74"/>
      <c r="AY18" s="75"/>
      <c r="AZ18" s="59"/>
      <c r="BA18" s="75"/>
      <c r="BB18" s="75"/>
      <c r="BC18" s="294"/>
    </row>
    <row r="19" spans="1:55" s="47" customFormat="1" ht="31" customHeight="1">
      <c r="A19" s="55"/>
      <c r="B19" s="56"/>
      <c r="C19" s="56"/>
      <c r="D19" s="61"/>
      <c r="E19" s="61"/>
      <c r="F19" s="61"/>
      <c r="G19" s="61"/>
      <c r="H19" s="56"/>
      <c r="I19" s="56"/>
      <c r="J19" s="56"/>
      <c r="K19" s="60"/>
      <c r="L19" s="58"/>
      <c r="M19" s="56"/>
      <c r="N19" s="58"/>
      <c r="O19" s="58"/>
      <c r="P19" s="58"/>
      <c r="Q19" s="74"/>
      <c r="R19" s="75"/>
      <c r="S19" s="53"/>
      <c r="T19" s="74"/>
      <c r="U19" s="75"/>
      <c r="V19" s="53"/>
      <c r="W19" s="74"/>
      <c r="X19" s="75"/>
      <c r="Y19" s="53"/>
      <c r="Z19" s="74"/>
      <c r="AA19" s="75"/>
      <c r="AB19" s="53"/>
      <c r="AC19" s="74"/>
      <c r="AD19" s="75"/>
      <c r="AE19" s="53"/>
      <c r="AF19" s="74"/>
      <c r="AG19" s="75"/>
      <c r="AH19" s="53"/>
      <c r="AI19" s="74"/>
      <c r="AJ19" s="75"/>
      <c r="AK19" s="53"/>
      <c r="AL19" s="74"/>
      <c r="AM19" s="75"/>
      <c r="AN19" s="53"/>
      <c r="AO19" s="74"/>
      <c r="AP19" s="75"/>
      <c r="AQ19" s="53"/>
      <c r="AR19" s="74"/>
      <c r="AS19" s="75"/>
      <c r="AT19" s="53"/>
      <c r="AU19" s="74"/>
      <c r="AV19" s="75"/>
      <c r="AW19" s="53"/>
      <c r="AX19" s="74"/>
      <c r="AY19" s="75"/>
      <c r="AZ19" s="59"/>
      <c r="BA19" s="75"/>
      <c r="BB19" s="75"/>
      <c r="BC19" s="294"/>
    </row>
    <row r="20" spans="1:55" s="47" customFormat="1" ht="31" customHeight="1">
      <c r="A20" s="55"/>
      <c r="B20" s="56"/>
      <c r="C20" s="56"/>
      <c r="D20" s="61"/>
      <c r="E20" s="61"/>
      <c r="F20" s="61"/>
      <c r="G20" s="61"/>
      <c r="H20" s="56"/>
      <c r="I20" s="56"/>
      <c r="J20" s="56"/>
      <c r="K20" s="60"/>
      <c r="L20" s="58"/>
      <c r="M20" s="56"/>
      <c r="N20" s="58"/>
      <c r="O20" s="58"/>
      <c r="P20" s="58"/>
      <c r="Q20" s="74"/>
      <c r="R20" s="75"/>
      <c r="S20" s="53"/>
      <c r="T20" s="74"/>
      <c r="U20" s="75"/>
      <c r="V20" s="53"/>
      <c r="W20" s="74"/>
      <c r="X20" s="75"/>
      <c r="Y20" s="53"/>
      <c r="Z20" s="74"/>
      <c r="AA20" s="75"/>
      <c r="AB20" s="53"/>
      <c r="AC20" s="74"/>
      <c r="AD20" s="75"/>
      <c r="AE20" s="53"/>
      <c r="AF20" s="74"/>
      <c r="AG20" s="75"/>
      <c r="AH20" s="53"/>
      <c r="AI20" s="74"/>
      <c r="AJ20" s="75"/>
      <c r="AK20" s="53"/>
      <c r="AL20" s="74"/>
      <c r="AM20" s="75"/>
      <c r="AN20" s="53"/>
      <c r="AO20" s="74"/>
      <c r="AP20" s="75"/>
      <c r="AQ20" s="53"/>
      <c r="AR20" s="74"/>
      <c r="AS20" s="75"/>
      <c r="AT20" s="53"/>
      <c r="AU20" s="74"/>
      <c r="AV20" s="75"/>
      <c r="AW20" s="53"/>
      <c r="AX20" s="74"/>
      <c r="AY20" s="75"/>
      <c r="AZ20" s="59"/>
      <c r="BA20" s="75"/>
      <c r="BB20" s="75"/>
      <c r="BC20" s="294"/>
    </row>
    <row r="21" spans="1:55" s="47" customFormat="1" ht="31" customHeight="1">
      <c r="A21" s="55"/>
      <c r="B21" s="56"/>
      <c r="C21" s="56"/>
      <c r="D21" s="56"/>
      <c r="E21" s="56"/>
      <c r="F21" s="56"/>
      <c r="G21" s="56"/>
      <c r="H21" s="56"/>
      <c r="I21" s="56"/>
      <c r="J21" s="56"/>
      <c r="K21" s="60"/>
      <c r="L21" s="62"/>
      <c r="M21" s="70"/>
      <c r="N21" s="62"/>
      <c r="O21" s="62"/>
      <c r="P21" s="62"/>
      <c r="Q21" s="76"/>
      <c r="R21" s="76"/>
      <c r="S21" s="63"/>
      <c r="T21" s="76"/>
      <c r="U21" s="76"/>
      <c r="V21" s="63"/>
      <c r="W21" s="76"/>
      <c r="X21" s="76"/>
      <c r="Y21" s="63"/>
      <c r="Z21" s="76"/>
      <c r="AA21" s="76"/>
      <c r="AB21" s="63"/>
      <c r="AC21" s="74"/>
      <c r="AD21" s="75"/>
      <c r="AE21" s="53"/>
      <c r="AF21" s="74"/>
      <c r="AG21" s="75"/>
      <c r="AH21" s="59"/>
      <c r="AI21" s="76"/>
      <c r="AJ21" s="76"/>
      <c r="AK21" s="63"/>
      <c r="AL21" s="76"/>
      <c r="AM21" s="76"/>
      <c r="AN21" s="63"/>
      <c r="AO21" s="76"/>
      <c r="AP21" s="76"/>
      <c r="AQ21" s="63"/>
      <c r="AR21" s="76"/>
      <c r="AS21" s="76"/>
      <c r="AT21" s="63"/>
      <c r="AU21" s="76"/>
      <c r="AV21" s="76"/>
      <c r="AW21" s="63"/>
      <c r="AX21" s="76"/>
      <c r="AY21" s="76"/>
      <c r="AZ21" s="63"/>
      <c r="BA21" s="75"/>
      <c r="BB21" s="75"/>
      <c r="BC21" s="294"/>
    </row>
    <row r="22" spans="1:55" s="47" customFormat="1" ht="31" customHeight="1">
      <c r="A22" s="55"/>
      <c r="B22" s="56"/>
      <c r="C22" s="56"/>
      <c r="D22" s="56"/>
      <c r="E22" s="56"/>
      <c r="F22" s="56"/>
      <c r="G22" s="56"/>
      <c r="H22" s="56"/>
      <c r="I22" s="56"/>
      <c r="J22" s="56"/>
      <c r="K22" s="60"/>
      <c r="L22" s="62"/>
      <c r="M22" s="70"/>
      <c r="N22" s="62"/>
      <c r="O22" s="62"/>
      <c r="P22" s="62"/>
      <c r="Q22" s="76"/>
      <c r="R22" s="76"/>
      <c r="S22" s="63"/>
      <c r="T22" s="76"/>
      <c r="U22" s="76"/>
      <c r="V22" s="63"/>
      <c r="W22" s="76"/>
      <c r="X22" s="76"/>
      <c r="Y22" s="63"/>
      <c r="Z22" s="76"/>
      <c r="AA22" s="76"/>
      <c r="AB22" s="63"/>
      <c r="AC22" s="74"/>
      <c r="AD22" s="75"/>
      <c r="AE22" s="53"/>
      <c r="AF22" s="74"/>
      <c r="AG22" s="75"/>
      <c r="AH22" s="59"/>
      <c r="AI22" s="76"/>
      <c r="AJ22" s="76"/>
      <c r="AK22" s="63"/>
      <c r="AL22" s="76"/>
      <c r="AM22" s="76"/>
      <c r="AN22" s="63"/>
      <c r="AO22" s="76"/>
      <c r="AP22" s="76"/>
      <c r="AQ22" s="63"/>
      <c r="AR22" s="76"/>
      <c r="AS22" s="76"/>
      <c r="AT22" s="63"/>
      <c r="AU22" s="76"/>
      <c r="AV22" s="76"/>
      <c r="AW22" s="63"/>
      <c r="AX22" s="76"/>
      <c r="AY22" s="76"/>
      <c r="AZ22" s="63"/>
      <c r="BA22" s="75"/>
      <c r="BB22" s="75"/>
      <c r="BC22" s="294"/>
    </row>
    <row r="23" spans="1:55" s="47" customFormat="1" ht="31" customHeight="1">
      <c r="A23" s="55"/>
      <c r="B23" s="56"/>
      <c r="C23" s="56"/>
      <c r="D23" s="56"/>
      <c r="E23" s="56"/>
      <c r="F23" s="56"/>
      <c r="G23" s="56"/>
      <c r="H23" s="56"/>
      <c r="I23" s="56"/>
      <c r="J23" s="56"/>
      <c r="K23" s="60"/>
      <c r="L23" s="62"/>
      <c r="M23" s="70"/>
      <c r="N23" s="62"/>
      <c r="O23" s="62"/>
      <c r="P23" s="62"/>
      <c r="Q23" s="76"/>
      <c r="R23" s="76"/>
      <c r="S23" s="63"/>
      <c r="T23" s="76"/>
      <c r="U23" s="76"/>
      <c r="V23" s="63"/>
      <c r="W23" s="76"/>
      <c r="X23" s="76"/>
      <c r="Y23" s="63"/>
      <c r="Z23" s="76"/>
      <c r="AA23" s="76"/>
      <c r="AB23" s="63"/>
      <c r="AC23" s="74"/>
      <c r="AD23" s="75"/>
      <c r="AE23" s="53"/>
      <c r="AF23" s="74"/>
      <c r="AG23" s="75"/>
      <c r="AH23" s="59"/>
      <c r="AI23" s="76"/>
      <c r="AJ23" s="76"/>
      <c r="AK23" s="63"/>
      <c r="AL23" s="76"/>
      <c r="AM23" s="76"/>
      <c r="AN23" s="63"/>
      <c r="AO23" s="76"/>
      <c r="AP23" s="76"/>
      <c r="AQ23" s="63"/>
      <c r="AR23" s="76"/>
      <c r="AS23" s="76"/>
      <c r="AT23" s="63"/>
      <c r="AU23" s="76"/>
      <c r="AV23" s="76"/>
      <c r="AW23" s="63"/>
      <c r="AX23" s="76"/>
      <c r="AY23" s="76"/>
      <c r="AZ23" s="63"/>
      <c r="BA23" s="75"/>
      <c r="BB23" s="75"/>
      <c r="BC23" s="294"/>
    </row>
    <row r="24" spans="1:55" s="47" customFormat="1" ht="31" customHeight="1">
      <c r="A24" s="55"/>
      <c r="B24" s="56"/>
      <c r="C24" s="56"/>
      <c r="D24" s="56"/>
      <c r="E24" s="56"/>
      <c r="F24" s="56"/>
      <c r="G24" s="56"/>
      <c r="H24" s="56"/>
      <c r="I24" s="56"/>
      <c r="J24" s="56"/>
      <c r="K24" s="60"/>
      <c r="L24" s="62"/>
      <c r="M24" s="70"/>
      <c r="N24" s="62"/>
      <c r="O24" s="62"/>
      <c r="P24" s="62"/>
      <c r="Q24" s="76"/>
      <c r="R24" s="76"/>
      <c r="S24" s="63"/>
      <c r="T24" s="76"/>
      <c r="U24" s="76"/>
      <c r="V24" s="63"/>
      <c r="W24" s="76"/>
      <c r="X24" s="76"/>
      <c r="Y24" s="63"/>
      <c r="Z24" s="76"/>
      <c r="AA24" s="76"/>
      <c r="AB24" s="63"/>
      <c r="AC24" s="74"/>
      <c r="AD24" s="75"/>
      <c r="AE24" s="53"/>
      <c r="AF24" s="74"/>
      <c r="AG24" s="75"/>
      <c r="AH24" s="59"/>
      <c r="AI24" s="76"/>
      <c r="AJ24" s="76"/>
      <c r="AK24" s="63"/>
      <c r="AL24" s="76"/>
      <c r="AM24" s="76"/>
      <c r="AN24" s="63"/>
      <c r="AO24" s="76"/>
      <c r="AP24" s="76"/>
      <c r="AQ24" s="63"/>
      <c r="AR24" s="76"/>
      <c r="AS24" s="76"/>
      <c r="AT24" s="63"/>
      <c r="AU24" s="76"/>
      <c r="AV24" s="76"/>
      <c r="AW24" s="63"/>
      <c r="AX24" s="76"/>
      <c r="AY24" s="76"/>
      <c r="AZ24" s="63"/>
      <c r="BA24" s="75"/>
      <c r="BB24" s="75"/>
      <c r="BC24" s="294"/>
    </row>
    <row r="25" spans="1:55" s="47" customFormat="1" ht="31" customHeight="1">
      <c r="A25" s="55"/>
      <c r="B25" s="56"/>
      <c r="C25" s="56"/>
      <c r="D25" s="56"/>
      <c r="E25" s="56"/>
      <c r="F25" s="56"/>
      <c r="G25" s="56"/>
      <c r="H25" s="56"/>
      <c r="I25" s="56"/>
      <c r="J25" s="56"/>
      <c r="K25" s="60"/>
      <c r="L25" s="62"/>
      <c r="M25" s="70"/>
      <c r="N25" s="62"/>
      <c r="O25" s="62"/>
      <c r="P25" s="62"/>
      <c r="Q25" s="76"/>
      <c r="R25" s="76"/>
      <c r="S25" s="63"/>
      <c r="T25" s="76"/>
      <c r="U25" s="76"/>
      <c r="V25" s="63"/>
      <c r="W25" s="76"/>
      <c r="X25" s="76"/>
      <c r="Y25" s="63"/>
      <c r="Z25" s="76"/>
      <c r="AA25" s="76"/>
      <c r="AB25" s="63"/>
      <c r="AC25" s="74"/>
      <c r="AD25" s="75"/>
      <c r="AE25" s="53"/>
      <c r="AF25" s="74"/>
      <c r="AG25" s="75"/>
      <c r="AH25" s="59"/>
      <c r="AI25" s="76"/>
      <c r="AJ25" s="76"/>
      <c r="AK25" s="63"/>
      <c r="AL25" s="76"/>
      <c r="AM25" s="76"/>
      <c r="AN25" s="63"/>
      <c r="AO25" s="76"/>
      <c r="AP25" s="76"/>
      <c r="AQ25" s="63"/>
      <c r="AR25" s="76"/>
      <c r="AS25" s="76"/>
      <c r="AT25" s="63"/>
      <c r="AU25" s="76"/>
      <c r="AV25" s="76"/>
      <c r="AW25" s="63"/>
      <c r="AX25" s="76"/>
      <c r="AY25" s="76"/>
      <c r="AZ25" s="63"/>
      <c r="BA25" s="75"/>
      <c r="BB25" s="75"/>
      <c r="BC25" s="294"/>
    </row>
    <row r="26" spans="1:55" s="47" customFormat="1" ht="31" customHeight="1">
      <c r="A26" s="55"/>
      <c r="B26" s="56"/>
      <c r="C26" s="56"/>
      <c r="D26" s="56"/>
      <c r="E26" s="56"/>
      <c r="F26" s="56"/>
      <c r="G26" s="56"/>
      <c r="H26" s="56"/>
      <c r="I26" s="56"/>
      <c r="J26" s="56"/>
      <c r="K26" s="60"/>
      <c r="L26" s="62"/>
      <c r="M26" s="70"/>
      <c r="N26" s="62"/>
      <c r="O26" s="62"/>
      <c r="P26" s="62"/>
      <c r="Q26" s="76"/>
      <c r="R26" s="76"/>
      <c r="S26" s="63"/>
      <c r="T26" s="76"/>
      <c r="U26" s="76"/>
      <c r="V26" s="63"/>
      <c r="W26" s="76"/>
      <c r="X26" s="76"/>
      <c r="Y26" s="63"/>
      <c r="Z26" s="76"/>
      <c r="AA26" s="76"/>
      <c r="AB26" s="63"/>
      <c r="AC26" s="74"/>
      <c r="AD26" s="75"/>
      <c r="AE26" s="53"/>
      <c r="AF26" s="74"/>
      <c r="AG26" s="75"/>
      <c r="AH26" s="59"/>
      <c r="AI26" s="76"/>
      <c r="AJ26" s="76"/>
      <c r="AK26" s="63"/>
      <c r="AL26" s="76"/>
      <c r="AM26" s="76"/>
      <c r="AN26" s="63"/>
      <c r="AO26" s="76"/>
      <c r="AP26" s="76"/>
      <c r="AQ26" s="63"/>
      <c r="AR26" s="76"/>
      <c r="AS26" s="76"/>
      <c r="AT26" s="63"/>
      <c r="AU26" s="76"/>
      <c r="AV26" s="76"/>
      <c r="AW26" s="63"/>
      <c r="AX26" s="76"/>
      <c r="AY26" s="76"/>
      <c r="AZ26" s="63"/>
      <c r="BA26" s="75"/>
      <c r="BB26" s="75"/>
      <c r="BC26" s="294"/>
    </row>
    <row r="27" spans="1:55" s="47" customFormat="1" ht="31" customHeight="1">
      <c r="A27" s="55"/>
      <c r="B27" s="56"/>
      <c r="C27" s="56"/>
      <c r="D27" s="56"/>
      <c r="E27" s="56"/>
      <c r="F27" s="56"/>
      <c r="G27" s="56"/>
      <c r="H27" s="56"/>
      <c r="I27" s="56"/>
      <c r="J27" s="56"/>
      <c r="K27" s="60"/>
      <c r="L27" s="62"/>
      <c r="M27" s="70"/>
      <c r="N27" s="62"/>
      <c r="O27" s="62"/>
      <c r="P27" s="62"/>
      <c r="Q27" s="76"/>
      <c r="R27" s="76"/>
      <c r="S27" s="63"/>
      <c r="T27" s="76"/>
      <c r="U27" s="76"/>
      <c r="V27" s="63"/>
      <c r="W27" s="76"/>
      <c r="X27" s="76"/>
      <c r="Y27" s="63"/>
      <c r="Z27" s="76"/>
      <c r="AA27" s="76"/>
      <c r="AB27" s="63"/>
      <c r="AC27" s="74"/>
      <c r="AD27" s="75"/>
      <c r="AE27" s="53"/>
      <c r="AF27" s="74"/>
      <c r="AG27" s="75"/>
      <c r="AH27" s="59"/>
      <c r="AI27" s="76"/>
      <c r="AJ27" s="76"/>
      <c r="AK27" s="63"/>
      <c r="AL27" s="76"/>
      <c r="AM27" s="76"/>
      <c r="AN27" s="63"/>
      <c r="AO27" s="76"/>
      <c r="AP27" s="76"/>
      <c r="AQ27" s="63"/>
      <c r="AR27" s="76"/>
      <c r="AS27" s="76"/>
      <c r="AT27" s="63"/>
      <c r="AU27" s="76"/>
      <c r="AV27" s="76"/>
      <c r="AW27" s="63"/>
      <c r="AX27" s="76"/>
      <c r="AY27" s="76"/>
      <c r="AZ27" s="63"/>
      <c r="BA27" s="75"/>
      <c r="BB27" s="75"/>
      <c r="BC27" s="294"/>
    </row>
    <row r="28" spans="1:55" s="47" customFormat="1" ht="31" customHeight="1">
      <c r="A28" s="55"/>
      <c r="B28" s="56"/>
      <c r="C28" s="56"/>
      <c r="D28" s="56"/>
      <c r="E28" s="56"/>
      <c r="F28" s="56"/>
      <c r="G28" s="56"/>
      <c r="H28" s="56"/>
      <c r="I28" s="56"/>
      <c r="J28" s="56"/>
      <c r="K28" s="60"/>
      <c r="L28" s="62"/>
      <c r="M28" s="70"/>
      <c r="N28" s="62"/>
      <c r="O28" s="62"/>
      <c r="P28" s="62"/>
      <c r="Q28" s="76"/>
      <c r="R28" s="76"/>
      <c r="S28" s="63"/>
      <c r="T28" s="76"/>
      <c r="U28" s="76"/>
      <c r="V28" s="63"/>
      <c r="W28" s="76"/>
      <c r="X28" s="76"/>
      <c r="Y28" s="63"/>
      <c r="Z28" s="76"/>
      <c r="AA28" s="76"/>
      <c r="AB28" s="63"/>
      <c r="AC28" s="74"/>
      <c r="AD28" s="75"/>
      <c r="AE28" s="53"/>
      <c r="AF28" s="74"/>
      <c r="AG28" s="75"/>
      <c r="AH28" s="59"/>
      <c r="AI28" s="76"/>
      <c r="AJ28" s="76"/>
      <c r="AK28" s="63"/>
      <c r="AL28" s="76"/>
      <c r="AM28" s="76"/>
      <c r="AN28" s="63"/>
      <c r="AO28" s="76"/>
      <c r="AP28" s="76"/>
      <c r="AQ28" s="63"/>
      <c r="AR28" s="76"/>
      <c r="AS28" s="76"/>
      <c r="AT28" s="63"/>
      <c r="AU28" s="76"/>
      <c r="AV28" s="76"/>
      <c r="AW28" s="63"/>
      <c r="AX28" s="76"/>
      <c r="AY28" s="76"/>
      <c r="AZ28" s="63"/>
      <c r="BA28" s="75"/>
      <c r="BB28" s="75"/>
      <c r="BC28" s="294"/>
    </row>
    <row r="29" spans="1:55" s="47" customFormat="1" ht="31" customHeight="1">
      <c r="A29" s="55"/>
      <c r="B29" s="56"/>
      <c r="C29" s="56"/>
      <c r="D29" s="56"/>
      <c r="E29" s="56"/>
      <c r="F29" s="56"/>
      <c r="G29" s="56"/>
      <c r="H29" s="56"/>
      <c r="I29" s="56"/>
      <c r="J29" s="56"/>
      <c r="K29" s="60"/>
      <c r="L29" s="62"/>
      <c r="M29" s="70"/>
      <c r="N29" s="62"/>
      <c r="O29" s="62"/>
      <c r="P29" s="62"/>
      <c r="Q29" s="76"/>
      <c r="R29" s="76"/>
      <c r="S29" s="63"/>
      <c r="T29" s="76"/>
      <c r="U29" s="76"/>
      <c r="V29" s="63"/>
      <c r="W29" s="76"/>
      <c r="X29" s="76"/>
      <c r="Y29" s="63"/>
      <c r="Z29" s="76"/>
      <c r="AA29" s="76"/>
      <c r="AB29" s="63"/>
      <c r="AC29" s="74"/>
      <c r="AD29" s="75"/>
      <c r="AE29" s="53"/>
      <c r="AF29" s="74"/>
      <c r="AG29" s="75"/>
      <c r="AH29" s="59"/>
      <c r="AI29" s="76"/>
      <c r="AJ29" s="76"/>
      <c r="AK29" s="63"/>
      <c r="AL29" s="76"/>
      <c r="AM29" s="76"/>
      <c r="AN29" s="63"/>
      <c r="AO29" s="76"/>
      <c r="AP29" s="76"/>
      <c r="AQ29" s="63"/>
      <c r="AR29" s="76"/>
      <c r="AS29" s="76"/>
      <c r="AT29" s="63"/>
      <c r="AU29" s="76"/>
      <c r="AV29" s="76"/>
      <c r="AW29" s="63"/>
      <c r="AX29" s="76"/>
      <c r="AY29" s="76"/>
      <c r="AZ29" s="63"/>
      <c r="BA29" s="75"/>
      <c r="BB29" s="75"/>
      <c r="BC29" s="294"/>
    </row>
    <row r="30" spans="1:55" s="47" customFormat="1" ht="31" customHeight="1">
      <c r="A30" s="55"/>
      <c r="B30" s="56"/>
      <c r="C30" s="56"/>
      <c r="D30" s="56"/>
      <c r="E30" s="56"/>
      <c r="F30" s="56"/>
      <c r="G30" s="56"/>
      <c r="H30" s="56"/>
      <c r="I30" s="56"/>
      <c r="J30" s="56"/>
      <c r="K30" s="60"/>
      <c r="L30" s="62"/>
      <c r="M30" s="70"/>
      <c r="N30" s="62"/>
      <c r="O30" s="62"/>
      <c r="P30" s="62"/>
      <c r="Q30" s="76"/>
      <c r="R30" s="76"/>
      <c r="S30" s="63"/>
      <c r="T30" s="76"/>
      <c r="U30" s="76"/>
      <c r="V30" s="63"/>
      <c r="W30" s="76"/>
      <c r="X30" s="76"/>
      <c r="Y30" s="63"/>
      <c r="Z30" s="76"/>
      <c r="AA30" s="76"/>
      <c r="AB30" s="63"/>
      <c r="AC30" s="74"/>
      <c r="AD30" s="75"/>
      <c r="AE30" s="53"/>
      <c r="AF30" s="74"/>
      <c r="AG30" s="75"/>
      <c r="AH30" s="59"/>
      <c r="AI30" s="76"/>
      <c r="AJ30" s="76"/>
      <c r="AK30" s="63"/>
      <c r="AL30" s="76"/>
      <c r="AM30" s="76"/>
      <c r="AN30" s="63"/>
      <c r="AO30" s="76"/>
      <c r="AP30" s="76"/>
      <c r="AQ30" s="63"/>
      <c r="AR30" s="76"/>
      <c r="AS30" s="76"/>
      <c r="AT30" s="63"/>
      <c r="AU30" s="76"/>
      <c r="AV30" s="76"/>
      <c r="AW30" s="63"/>
      <c r="AX30" s="76"/>
      <c r="AY30" s="76"/>
      <c r="AZ30" s="63"/>
      <c r="BA30" s="75"/>
      <c r="BB30" s="75"/>
      <c r="BC30" s="294"/>
    </row>
    <row r="31" spans="1:55" s="47" customFormat="1" ht="31" customHeight="1">
      <c r="A31" s="55"/>
      <c r="B31" s="56"/>
      <c r="C31" s="56"/>
      <c r="D31" s="56"/>
      <c r="E31" s="56"/>
      <c r="F31" s="56"/>
      <c r="G31" s="56"/>
      <c r="H31" s="56"/>
      <c r="I31" s="56"/>
      <c r="J31" s="56"/>
      <c r="K31" s="60"/>
      <c r="L31" s="62"/>
      <c r="M31" s="70"/>
      <c r="N31" s="62"/>
      <c r="O31" s="62"/>
      <c r="P31" s="62"/>
      <c r="Q31" s="76"/>
      <c r="R31" s="76"/>
      <c r="S31" s="63"/>
      <c r="T31" s="76"/>
      <c r="U31" s="76"/>
      <c r="V31" s="63"/>
      <c r="W31" s="76"/>
      <c r="X31" s="76"/>
      <c r="Y31" s="63"/>
      <c r="Z31" s="76"/>
      <c r="AA31" s="76"/>
      <c r="AB31" s="63"/>
      <c r="AC31" s="74"/>
      <c r="AD31" s="75"/>
      <c r="AE31" s="53"/>
      <c r="AF31" s="74"/>
      <c r="AG31" s="75"/>
      <c r="AH31" s="59"/>
      <c r="AI31" s="76"/>
      <c r="AJ31" s="76"/>
      <c r="AK31" s="63"/>
      <c r="AL31" s="76"/>
      <c r="AM31" s="76"/>
      <c r="AN31" s="63"/>
      <c r="AO31" s="76"/>
      <c r="AP31" s="76"/>
      <c r="AQ31" s="63"/>
      <c r="AR31" s="76"/>
      <c r="AS31" s="76"/>
      <c r="AT31" s="63"/>
      <c r="AU31" s="76"/>
      <c r="AV31" s="76"/>
      <c r="AW31" s="63"/>
      <c r="AX31" s="76"/>
      <c r="AY31" s="76"/>
      <c r="AZ31" s="63"/>
      <c r="BA31" s="75"/>
      <c r="BB31" s="75"/>
      <c r="BC31" s="294"/>
    </row>
    <row r="32" spans="1:55" s="47" customFormat="1" ht="31" customHeight="1">
      <c r="A32" s="55"/>
      <c r="B32" s="56"/>
      <c r="C32" s="56"/>
      <c r="D32" s="56"/>
      <c r="E32" s="56"/>
      <c r="F32" s="56"/>
      <c r="G32" s="56"/>
      <c r="H32" s="56"/>
      <c r="I32" s="56"/>
      <c r="J32" s="56"/>
      <c r="K32" s="60"/>
      <c r="L32" s="62"/>
      <c r="M32" s="70"/>
      <c r="N32" s="62"/>
      <c r="O32" s="62"/>
      <c r="P32" s="62"/>
      <c r="Q32" s="76"/>
      <c r="R32" s="76"/>
      <c r="S32" s="63"/>
      <c r="T32" s="76"/>
      <c r="U32" s="76"/>
      <c r="V32" s="63"/>
      <c r="W32" s="76"/>
      <c r="X32" s="76"/>
      <c r="Y32" s="63"/>
      <c r="Z32" s="76"/>
      <c r="AA32" s="76"/>
      <c r="AB32" s="63"/>
      <c r="AC32" s="74"/>
      <c r="AD32" s="75"/>
      <c r="AE32" s="53"/>
      <c r="AF32" s="74"/>
      <c r="AG32" s="75"/>
      <c r="AH32" s="59"/>
      <c r="AI32" s="76"/>
      <c r="AJ32" s="76"/>
      <c r="AK32" s="63"/>
      <c r="AL32" s="76"/>
      <c r="AM32" s="76"/>
      <c r="AN32" s="63"/>
      <c r="AO32" s="76"/>
      <c r="AP32" s="76"/>
      <c r="AQ32" s="63"/>
      <c r="AR32" s="76"/>
      <c r="AS32" s="76"/>
      <c r="AT32" s="63"/>
      <c r="AU32" s="76"/>
      <c r="AV32" s="76"/>
      <c r="AW32" s="63"/>
      <c r="AX32" s="76"/>
      <c r="AY32" s="76"/>
      <c r="AZ32" s="63"/>
      <c r="BA32" s="75"/>
      <c r="BB32" s="75"/>
      <c r="BC32" s="294"/>
    </row>
    <row r="33" spans="1:55" s="47" customFormat="1" ht="31" customHeight="1">
      <c r="A33" s="55"/>
      <c r="B33" s="56"/>
      <c r="C33" s="56"/>
      <c r="D33" s="56"/>
      <c r="E33" s="56"/>
      <c r="F33" s="56"/>
      <c r="G33" s="56"/>
      <c r="H33" s="56"/>
      <c r="I33" s="56"/>
      <c r="J33" s="56"/>
      <c r="K33" s="60"/>
      <c r="L33" s="62"/>
      <c r="M33" s="70"/>
      <c r="N33" s="62"/>
      <c r="O33" s="62"/>
      <c r="P33" s="62"/>
      <c r="Q33" s="76"/>
      <c r="R33" s="76"/>
      <c r="S33" s="63"/>
      <c r="T33" s="76"/>
      <c r="U33" s="76"/>
      <c r="V33" s="63"/>
      <c r="W33" s="76"/>
      <c r="X33" s="76"/>
      <c r="Y33" s="63"/>
      <c r="Z33" s="76"/>
      <c r="AA33" s="76"/>
      <c r="AB33" s="63"/>
      <c r="AC33" s="74"/>
      <c r="AD33" s="75"/>
      <c r="AE33" s="53"/>
      <c r="AF33" s="74"/>
      <c r="AG33" s="75"/>
      <c r="AH33" s="59"/>
      <c r="AI33" s="76"/>
      <c r="AJ33" s="76"/>
      <c r="AK33" s="63"/>
      <c r="AL33" s="76"/>
      <c r="AM33" s="76"/>
      <c r="AN33" s="63"/>
      <c r="AO33" s="76"/>
      <c r="AP33" s="76"/>
      <c r="AQ33" s="63"/>
      <c r="AR33" s="76"/>
      <c r="AS33" s="76"/>
      <c r="AT33" s="63"/>
      <c r="AU33" s="76"/>
      <c r="AV33" s="76"/>
      <c r="AW33" s="63"/>
      <c r="AX33" s="76"/>
      <c r="AY33" s="76"/>
      <c r="AZ33" s="63"/>
      <c r="BA33" s="75"/>
      <c r="BB33" s="75"/>
      <c r="BC33" s="294"/>
    </row>
    <row r="34" spans="1:55" s="47" customFormat="1" ht="31" customHeight="1" thickBot="1">
      <c r="A34" s="64"/>
      <c r="B34" s="65"/>
      <c r="C34" s="65"/>
      <c r="D34" s="65"/>
      <c r="E34" s="65"/>
      <c r="F34" s="65"/>
      <c r="G34" s="65"/>
      <c r="H34" s="65"/>
      <c r="I34" s="65"/>
      <c r="J34" s="65"/>
      <c r="K34" s="66"/>
      <c r="L34" s="67"/>
      <c r="M34" s="71"/>
      <c r="N34" s="67"/>
      <c r="O34" s="67"/>
      <c r="P34" s="67"/>
      <c r="Q34" s="77"/>
      <c r="R34" s="77"/>
      <c r="S34" s="68"/>
      <c r="T34" s="77"/>
      <c r="U34" s="77"/>
      <c r="V34" s="68"/>
      <c r="W34" s="77"/>
      <c r="X34" s="77"/>
      <c r="Y34" s="68"/>
      <c r="Z34" s="77"/>
      <c r="AA34" s="77"/>
      <c r="AB34" s="68"/>
      <c r="AC34" s="295"/>
      <c r="AD34" s="296"/>
      <c r="AE34" s="297"/>
      <c r="AF34" s="295"/>
      <c r="AG34" s="296"/>
      <c r="AH34" s="298"/>
      <c r="AI34" s="77"/>
      <c r="AJ34" s="77"/>
      <c r="AK34" s="68"/>
      <c r="AL34" s="77"/>
      <c r="AM34" s="77"/>
      <c r="AN34" s="68"/>
      <c r="AO34" s="77"/>
      <c r="AP34" s="77"/>
      <c r="AQ34" s="68"/>
      <c r="AR34" s="77"/>
      <c r="AS34" s="77"/>
      <c r="AT34" s="68"/>
      <c r="AU34" s="77"/>
      <c r="AV34" s="77"/>
      <c r="AW34" s="68"/>
      <c r="AX34" s="77"/>
      <c r="AY34" s="77"/>
      <c r="AZ34" s="68"/>
      <c r="BA34" s="296"/>
      <c r="BB34" s="296"/>
      <c r="BC34" s="299"/>
    </row>
    <row r="35" spans="1:55" s="246" customFormat="1" ht="15.65" customHeight="1">
      <c r="A35" s="246" t="s">
        <v>510</v>
      </c>
    </row>
    <row r="36" spans="1:55" s="246" customFormat="1" ht="16" customHeight="1" thickBot="1"/>
    <row r="37" spans="1:55" s="218" customFormat="1" ht="31" customHeight="1" thickBot="1">
      <c r="A37" s="247" t="s">
        <v>1</v>
      </c>
      <c r="B37" s="208" t="s">
        <v>2</v>
      </c>
      <c r="C37" s="208" t="s">
        <v>3</v>
      </c>
      <c r="D37" s="207" t="s">
        <v>4</v>
      </c>
      <c r="E37" s="207" t="s">
        <v>5</v>
      </c>
      <c r="F37" s="207" t="s">
        <v>50</v>
      </c>
      <c r="G37" s="208" t="s">
        <v>7</v>
      </c>
      <c r="H37" s="208" t="s">
        <v>8</v>
      </c>
      <c r="I37" s="209" t="s">
        <v>9</v>
      </c>
      <c r="J37" s="209" t="s">
        <v>10</v>
      </c>
      <c r="K37" s="209" t="s">
        <v>11</v>
      </c>
      <c r="L37" s="210" t="s">
        <v>12</v>
      </c>
      <c r="M37" s="209" t="s">
        <v>13</v>
      </c>
      <c r="N37" s="209" t="s">
        <v>14</v>
      </c>
      <c r="O37" s="209" t="s">
        <v>15</v>
      </c>
      <c r="P37" s="207" t="s">
        <v>16</v>
      </c>
      <c r="Q37" s="211" t="s">
        <v>17</v>
      </c>
      <c r="R37" s="212" t="s">
        <v>18</v>
      </c>
      <c r="S37" s="213" t="s">
        <v>19</v>
      </c>
      <c r="T37" s="211" t="s">
        <v>20</v>
      </c>
      <c r="U37" s="212" t="s">
        <v>21</v>
      </c>
      <c r="V37" s="213" t="s">
        <v>22</v>
      </c>
      <c r="W37" s="211" t="s">
        <v>23</v>
      </c>
      <c r="X37" s="212" t="s">
        <v>24</v>
      </c>
      <c r="Y37" s="213" t="s">
        <v>25</v>
      </c>
      <c r="Z37" s="211" t="s">
        <v>26</v>
      </c>
      <c r="AA37" s="212" t="s">
        <v>27</v>
      </c>
      <c r="AB37" s="213" t="s">
        <v>28</v>
      </c>
      <c r="AC37" s="211" t="s">
        <v>29</v>
      </c>
      <c r="AD37" s="212" t="s">
        <v>30</v>
      </c>
      <c r="AE37" s="213" t="s">
        <v>31</v>
      </c>
      <c r="AF37" s="211" t="s">
        <v>32</v>
      </c>
      <c r="AG37" s="212" t="s">
        <v>33</v>
      </c>
      <c r="AH37" s="213" t="s">
        <v>34</v>
      </c>
      <c r="AI37" s="214" t="s">
        <v>316</v>
      </c>
      <c r="AJ37" s="215" t="s">
        <v>317</v>
      </c>
      <c r="AK37" s="216" t="s">
        <v>318</v>
      </c>
      <c r="AL37" s="211" t="s">
        <v>319</v>
      </c>
      <c r="AM37" s="212" t="s">
        <v>320</v>
      </c>
      <c r="AN37" s="213" t="s">
        <v>321</v>
      </c>
      <c r="AO37" s="211" t="s">
        <v>35</v>
      </c>
      <c r="AP37" s="212" t="s">
        <v>36</v>
      </c>
      <c r="AQ37" s="213" t="s">
        <v>37</v>
      </c>
      <c r="AR37" s="211" t="s">
        <v>38</v>
      </c>
      <c r="AS37" s="212" t="s">
        <v>39</v>
      </c>
      <c r="AT37" s="213" t="s">
        <v>40</v>
      </c>
      <c r="AU37" s="211" t="s">
        <v>41</v>
      </c>
      <c r="AV37" s="211" t="s">
        <v>42</v>
      </c>
      <c r="AW37" s="213" t="s">
        <v>43</v>
      </c>
      <c r="AX37" s="211" t="s">
        <v>44</v>
      </c>
      <c r="AY37" s="212" t="s">
        <v>45</v>
      </c>
      <c r="AZ37" s="213" t="s">
        <v>46</v>
      </c>
      <c r="BA37" s="212" t="s">
        <v>47</v>
      </c>
      <c r="BB37" s="212" t="s">
        <v>48</v>
      </c>
      <c r="BC37" s="217" t="s">
        <v>49</v>
      </c>
    </row>
    <row r="38" spans="1:55" s="249" customFormat="1" ht="31" customHeight="1" thickTop="1">
      <c r="A38" s="219" t="str">
        <f>IF(ISBLANK(A5),"",VALUE(A5))</f>
        <v/>
      </c>
      <c r="B38" s="220" t="str">
        <f>IF(ISBLANK(B5),"",VALUE(B5))</f>
        <v/>
      </c>
      <c r="C38" s="220" t="str">
        <f t="shared" ref="C38:K38" si="0">IF(ISBLANK(C5),"",C5)</f>
        <v/>
      </c>
      <c r="D38" s="220" t="str">
        <f t="shared" si="0"/>
        <v/>
      </c>
      <c r="E38" s="220" t="str">
        <f t="shared" si="0"/>
        <v/>
      </c>
      <c r="F38" s="220" t="str">
        <f t="shared" si="0"/>
        <v/>
      </c>
      <c r="G38" s="220" t="str">
        <f t="shared" si="0"/>
        <v/>
      </c>
      <c r="H38" s="220" t="str">
        <f t="shared" si="0"/>
        <v/>
      </c>
      <c r="I38" s="220" t="str">
        <f t="shared" si="0"/>
        <v/>
      </c>
      <c r="J38" s="220" t="str">
        <f t="shared" si="0"/>
        <v/>
      </c>
      <c r="K38" s="221" t="str">
        <f t="shared" si="0"/>
        <v/>
      </c>
      <c r="L38" s="248" t="str">
        <f>IF(ISBLANK(L5),"",VALUE(L5))</f>
        <v/>
      </c>
      <c r="M38" s="220" t="str">
        <f t="shared" ref="M38:M53" si="1">IF(ISBLANK(M5),"",M5)</f>
        <v/>
      </c>
      <c r="N38" s="248" t="str">
        <f t="shared" ref="N38:R47" si="2">IF(ISBLANK(N5),"",VALUE(N5))</f>
        <v/>
      </c>
      <c r="O38" s="222" t="str">
        <f t="shared" si="2"/>
        <v/>
      </c>
      <c r="P38" s="222" t="str">
        <f t="shared" si="2"/>
        <v/>
      </c>
      <c r="Q38" s="223" t="str">
        <f t="shared" si="2"/>
        <v/>
      </c>
      <c r="R38" s="224" t="str">
        <f t="shared" si="2"/>
        <v/>
      </c>
      <c r="S38" s="225" t="str">
        <f t="shared" ref="S38:S67" si="3">IF(Q38="","",IF(AND(Q38=0,R38 = 0), "",IF(AND(Q38&gt;0,R38=0),7.99527,IF(Q38/R38&gt;7.99527,7.99527,Q38/R38))))</f>
        <v/>
      </c>
      <c r="T38" s="223" t="str">
        <f t="shared" ref="T38:U53" si="4">IF(ISBLANK(T5),"",VALUE(T5))</f>
        <v/>
      </c>
      <c r="U38" s="224" t="str">
        <f t="shared" si="4"/>
        <v/>
      </c>
      <c r="V38" s="225" t="str">
        <f t="shared" ref="V38:V67" si="5">IF(T38="","",IF(AND(T38=0,U38 = 0), "",IF(AND(T38&gt;0,U38=0),7.99527,IF(T38/U38&gt;7.99527,7.99527,T38/U38))))</f>
        <v/>
      </c>
      <c r="W38" s="223" t="str">
        <f t="shared" ref="W38:X53" si="6">IF(ISBLANK(W5),"",VALUE(W5))</f>
        <v/>
      </c>
      <c r="X38" s="224" t="str">
        <f t="shared" si="6"/>
        <v/>
      </c>
      <c r="Y38" s="225" t="str">
        <f t="shared" ref="Y38:Y67" si="7">IF(W38="","",IF(AND(W38=0,X38 = 0), "",IF(AND(W38&gt;0,X38=0),7.99527,IF(W38/X38&gt;7.99527,7.99527,W38/X38))))</f>
        <v/>
      </c>
      <c r="Z38" s="223" t="str">
        <f>IF(ISBLANK(Z5),"",VALUE(Z5))</f>
        <v/>
      </c>
      <c r="AA38" s="224" t="str">
        <f>IF(ISBLANK(AA5),"",VALUE(AA5))</f>
        <v/>
      </c>
      <c r="AB38" s="225" t="str">
        <f t="shared" ref="AB38:AB67" si="8">IF(Z38="","",IF(AND(Z38=0,AA38 = 0), "",IF(AND(Z38&gt;0,AA38=0),7.99527,IF(Z38/AA38&gt;7.99527,7.99527,Z38/AA38))))</f>
        <v/>
      </c>
      <c r="AC38" s="223" t="str">
        <f t="shared" ref="AC38:AD53" si="9">IF(ISBLANK(AC5),"",VALUE(AC5))</f>
        <v/>
      </c>
      <c r="AD38" s="224" t="str">
        <f t="shared" si="9"/>
        <v/>
      </c>
      <c r="AE38" s="225" t="str">
        <f t="shared" ref="AE38:AE67" si="10">IF(AC38="","",IF(AND(AC38=0,AD38 = 0), "",IF(AND(AC38&gt;0,AD38=0),7.99527,IF(AC38/AD38&gt;7.99527,7.99527,AC38/AD38))))</f>
        <v/>
      </c>
      <c r="AF38" s="223" t="str">
        <f t="shared" ref="AF38:AG53" si="11">IF(ISBLANK(AF5),"",VALUE(AF5))</f>
        <v/>
      </c>
      <c r="AG38" s="224" t="str">
        <f t="shared" si="11"/>
        <v/>
      </c>
      <c r="AH38" s="225" t="str">
        <f t="shared" ref="AH38:AH67" si="12">IF(AF38="","",IF(AND(AF38=0,AG38 = 0), "",IF(AND(AF38&gt;0,AG38=0),7.99527,IF(AF38/AG38&gt;7.99527,7.99527,AF38/AG38))))</f>
        <v/>
      </c>
      <c r="AI38" s="223" t="str">
        <f t="shared" ref="AI38:AJ53" si="13">IF(ISBLANK(AI5),"",VALUE(AI5))</f>
        <v/>
      </c>
      <c r="AJ38" s="224" t="str">
        <f t="shared" si="13"/>
        <v/>
      </c>
      <c r="AK38" s="225" t="str">
        <f t="shared" ref="AK38:AK67" si="14">IF(AI38="","",IF(AND(AI38=0,AJ38 = 0), "",IF(AND(AI38&gt;0,AJ38=0),7.99527,IF(AI38/AJ38&gt;7.99527,7.99527,AI38/AJ38))))</f>
        <v/>
      </c>
      <c r="AL38" s="223" t="str">
        <f t="shared" ref="AL38:AM53" si="15">IF(ISBLANK(AL5),"",VALUE(AL5))</f>
        <v/>
      </c>
      <c r="AM38" s="224" t="str">
        <f t="shared" si="15"/>
        <v/>
      </c>
      <c r="AN38" s="225" t="str">
        <f t="shared" ref="AN38:AN67" si="16">IF(AL38="","",IF(AND(AL38=0,AM38 = 0), "",IF(AND(AL38&gt;0,AM38=0),7.99527,IF(AL38/AM38&gt;7.99527,7.99527,AL38/AM38))))</f>
        <v/>
      </c>
      <c r="AO38" s="223" t="str">
        <f t="shared" ref="AO38:AP53" si="17">IF(ISBLANK(AO5),"",VALUE(AO5))</f>
        <v/>
      </c>
      <c r="AP38" s="224" t="str">
        <f t="shared" si="17"/>
        <v/>
      </c>
      <c r="AQ38" s="225" t="str">
        <f t="shared" ref="AQ38:AQ67" si="18">IF(AO38="","",IF(AND(AO38=0,AP38 = 0), "",IF(AND(AO38&gt;0,AP38=0),7.99527,IF(AO38/AP38&gt;7.99527,7.99527,AO38/AP38))))</f>
        <v/>
      </c>
      <c r="AR38" s="223" t="str">
        <f t="shared" ref="AR38:AS53" si="19">IF(ISBLANK(AR5),"",VALUE(AR5))</f>
        <v/>
      </c>
      <c r="AS38" s="224" t="str">
        <f t="shared" si="19"/>
        <v/>
      </c>
      <c r="AT38" s="225" t="str">
        <f t="shared" ref="AT38:AT67" si="20">IF(AR38="","",IF(AND(AR38=0,AS38 = 0), "",IF(AND(AR38&gt;0,AS38=0),7.99527,IF(AR38/AS38&gt;7.99527,7.99527,AR38/AS38))))</f>
        <v/>
      </c>
      <c r="AU38" s="223" t="str">
        <f>IF(ISBLANK(AU5),"",VALUE(AU5))</f>
        <v/>
      </c>
      <c r="AV38" s="224" t="str">
        <f>IF(ISBLANK(AV5),"",VALUE(AV5))</f>
        <v/>
      </c>
      <c r="AW38" s="225" t="str">
        <f t="shared" ref="AW38:AW67" si="21">IF(AU38="","",IF(AND(AU38=0,AV38 = 0), "",IF(AND(AU38&gt;0,AV38=0),7.99527,IF(AU38/AV38&gt;7.99527,7.99527,AU38/AV38))))</f>
        <v/>
      </c>
      <c r="AX38" s="223" t="str">
        <f>IF(ISBLANK(AX5),"",VALUE(AX5))</f>
        <v/>
      </c>
      <c r="AY38" s="224" t="str">
        <f>IF(ISBLANK(AY5),"",VALUE(AY5))</f>
        <v/>
      </c>
      <c r="AZ38" s="226" t="str">
        <f t="shared" ref="AZ38:AZ67" si="22">IF(AX38="","",IF(AND(AX38=0,AY38 = 0), "",IF(AND(AX38&gt;0,AY38=0),7.99527,IF(AX38/AY38&gt;7.99527,7.99527,AX38/AY38))))</f>
        <v/>
      </c>
      <c r="BA38" s="224" t="str">
        <f>IF(ISBLANK(BA5),"",VALUE(BA5))</f>
        <v/>
      </c>
      <c r="BB38" s="224" t="str">
        <f t="shared" ref="BB38:BC38" si="23">IF(ISBLANK(BB5),"",VALUE(BB5))</f>
        <v/>
      </c>
      <c r="BC38" s="227" t="str">
        <f t="shared" si="23"/>
        <v/>
      </c>
    </row>
    <row r="39" spans="1:55" s="249" customFormat="1" ht="31" customHeight="1">
      <c r="A39" s="228" t="str">
        <f t="shared" ref="A39:B54" si="24">IF(ISBLANK(A6),"",VALUE(A6))</f>
        <v/>
      </c>
      <c r="B39" s="229" t="str">
        <f t="shared" si="24"/>
        <v/>
      </c>
      <c r="C39" s="229" t="str">
        <f t="shared" ref="C39:K39" si="25">IF(ISBLANK(C6),"",C6)</f>
        <v/>
      </c>
      <c r="D39" s="229" t="str">
        <f t="shared" si="25"/>
        <v/>
      </c>
      <c r="E39" s="229" t="str">
        <f t="shared" si="25"/>
        <v/>
      </c>
      <c r="F39" s="229" t="str">
        <f t="shared" si="25"/>
        <v/>
      </c>
      <c r="G39" s="229" t="str">
        <f t="shared" si="25"/>
        <v/>
      </c>
      <c r="H39" s="229" t="str">
        <f t="shared" si="25"/>
        <v/>
      </c>
      <c r="I39" s="229" t="str">
        <f t="shared" si="25"/>
        <v/>
      </c>
      <c r="J39" s="250" t="str">
        <f t="shared" si="25"/>
        <v/>
      </c>
      <c r="K39" s="230" t="str">
        <f t="shared" si="25"/>
        <v/>
      </c>
      <c r="L39" s="231" t="str">
        <f t="shared" ref="L39" si="26">IF(ISBLANK(L6),"",VALUE(L6))</f>
        <v/>
      </c>
      <c r="M39" s="232" t="str">
        <f t="shared" si="1"/>
        <v/>
      </c>
      <c r="N39" s="231" t="str">
        <f t="shared" si="2"/>
        <v/>
      </c>
      <c r="O39" s="231" t="str">
        <f t="shared" si="2"/>
        <v/>
      </c>
      <c r="P39" s="231" t="str">
        <f t="shared" si="2"/>
        <v/>
      </c>
      <c r="Q39" s="233" t="str">
        <f t="shared" si="2"/>
        <v/>
      </c>
      <c r="R39" s="234" t="str">
        <f t="shared" si="2"/>
        <v/>
      </c>
      <c r="S39" s="225" t="str">
        <f t="shared" si="3"/>
        <v/>
      </c>
      <c r="T39" s="233" t="str">
        <f t="shared" si="4"/>
        <v/>
      </c>
      <c r="U39" s="234" t="str">
        <f t="shared" si="4"/>
        <v/>
      </c>
      <c r="V39" s="225" t="str">
        <f t="shared" si="5"/>
        <v/>
      </c>
      <c r="W39" s="233" t="str">
        <f t="shared" si="6"/>
        <v/>
      </c>
      <c r="X39" s="234" t="str">
        <f t="shared" si="6"/>
        <v/>
      </c>
      <c r="Y39" s="225" t="str">
        <f t="shared" si="7"/>
        <v/>
      </c>
      <c r="Z39" s="233" t="str">
        <f t="shared" ref="Z39:Z53" si="27">IF(ISBLANK(Z6),"",VALUE(Z6))</f>
        <v/>
      </c>
      <c r="AA39" s="234" t="str">
        <f t="shared" ref="AA39:AA67" si="28">IF(ISBLANK(AA6),"",VALUE(AA6))</f>
        <v/>
      </c>
      <c r="AB39" s="225" t="str">
        <f t="shared" si="8"/>
        <v/>
      </c>
      <c r="AC39" s="233" t="str">
        <f t="shared" si="9"/>
        <v/>
      </c>
      <c r="AD39" s="234" t="str">
        <f t="shared" si="9"/>
        <v/>
      </c>
      <c r="AE39" s="225" t="str">
        <f t="shared" si="10"/>
        <v/>
      </c>
      <c r="AF39" s="233" t="str">
        <f t="shared" si="11"/>
        <v/>
      </c>
      <c r="AG39" s="234" t="str">
        <f t="shared" si="11"/>
        <v/>
      </c>
      <c r="AH39" s="225" t="str">
        <f t="shared" si="12"/>
        <v/>
      </c>
      <c r="AI39" s="233" t="str">
        <f t="shared" si="13"/>
        <v/>
      </c>
      <c r="AJ39" s="234" t="str">
        <f t="shared" si="13"/>
        <v/>
      </c>
      <c r="AK39" s="225" t="str">
        <f t="shared" si="14"/>
        <v/>
      </c>
      <c r="AL39" s="233" t="str">
        <f t="shared" si="15"/>
        <v/>
      </c>
      <c r="AM39" s="234" t="str">
        <f t="shared" si="15"/>
        <v/>
      </c>
      <c r="AN39" s="225" t="str">
        <f t="shared" si="16"/>
        <v/>
      </c>
      <c r="AO39" s="233" t="str">
        <f t="shared" si="17"/>
        <v/>
      </c>
      <c r="AP39" s="234" t="str">
        <f t="shared" si="17"/>
        <v/>
      </c>
      <c r="AQ39" s="225" t="str">
        <f t="shared" si="18"/>
        <v/>
      </c>
      <c r="AR39" s="233" t="str">
        <f t="shared" si="19"/>
        <v/>
      </c>
      <c r="AS39" s="234" t="str">
        <f t="shared" si="19"/>
        <v/>
      </c>
      <c r="AT39" s="225" t="str">
        <f t="shared" si="20"/>
        <v/>
      </c>
      <c r="AU39" s="233" t="str">
        <f t="shared" ref="AU39:AV39" si="29">IF(ISBLANK(AU6),"",VALUE(AU6))</f>
        <v/>
      </c>
      <c r="AV39" s="234" t="str">
        <f t="shared" si="29"/>
        <v/>
      </c>
      <c r="AW39" s="225" t="str">
        <f t="shared" si="21"/>
        <v/>
      </c>
      <c r="AX39" s="233" t="str">
        <f t="shared" ref="AX39:AY54" si="30">IF(ISBLANK(AX6),"",VALUE(AX6))</f>
        <v/>
      </c>
      <c r="AY39" s="234" t="str">
        <f t="shared" si="30"/>
        <v/>
      </c>
      <c r="AZ39" s="235" t="str">
        <f t="shared" si="22"/>
        <v/>
      </c>
      <c r="BA39" s="234" t="str">
        <f t="shared" ref="BA39:BC54" si="31">IF(ISBLANK(BA6),"",VALUE(BA6))</f>
        <v/>
      </c>
      <c r="BB39" s="234" t="str">
        <f t="shared" si="31"/>
        <v/>
      </c>
      <c r="BC39" s="236" t="str">
        <f t="shared" si="31"/>
        <v/>
      </c>
    </row>
    <row r="40" spans="1:55" s="249" customFormat="1" ht="31" customHeight="1">
      <c r="A40" s="228" t="str">
        <f t="shared" si="24"/>
        <v/>
      </c>
      <c r="B40" s="229" t="str">
        <f t="shared" si="24"/>
        <v/>
      </c>
      <c r="C40" s="229" t="str">
        <f t="shared" ref="C40:K40" si="32">IF(ISBLANK(C7),"",C7)</f>
        <v/>
      </c>
      <c r="D40" s="229" t="str">
        <f t="shared" si="32"/>
        <v/>
      </c>
      <c r="E40" s="229" t="str">
        <f t="shared" si="32"/>
        <v/>
      </c>
      <c r="F40" s="229" t="str">
        <f t="shared" si="32"/>
        <v/>
      </c>
      <c r="G40" s="229" t="str">
        <f t="shared" si="32"/>
        <v/>
      </c>
      <c r="H40" s="229" t="str">
        <f t="shared" si="32"/>
        <v/>
      </c>
      <c r="I40" s="229" t="str">
        <f t="shared" si="32"/>
        <v/>
      </c>
      <c r="J40" s="229" t="str">
        <f t="shared" si="32"/>
        <v/>
      </c>
      <c r="K40" s="237" t="str">
        <f t="shared" si="32"/>
        <v/>
      </c>
      <c r="L40" s="231" t="str">
        <f t="shared" ref="L40" si="33">IF(ISBLANK(L7),"",VALUE(L7))</f>
        <v/>
      </c>
      <c r="M40" s="229" t="str">
        <f t="shared" si="1"/>
        <v/>
      </c>
      <c r="N40" s="231" t="str">
        <f t="shared" si="2"/>
        <v/>
      </c>
      <c r="O40" s="231" t="str">
        <f t="shared" si="2"/>
        <v/>
      </c>
      <c r="P40" s="231" t="str">
        <f t="shared" si="2"/>
        <v/>
      </c>
      <c r="Q40" s="233" t="str">
        <f t="shared" si="2"/>
        <v/>
      </c>
      <c r="R40" s="234" t="str">
        <f t="shared" si="2"/>
        <v/>
      </c>
      <c r="S40" s="225" t="str">
        <f t="shared" si="3"/>
        <v/>
      </c>
      <c r="T40" s="233" t="str">
        <f t="shared" si="4"/>
        <v/>
      </c>
      <c r="U40" s="234" t="str">
        <f t="shared" si="4"/>
        <v/>
      </c>
      <c r="V40" s="225" t="str">
        <f t="shared" si="5"/>
        <v/>
      </c>
      <c r="W40" s="233" t="str">
        <f t="shared" si="6"/>
        <v/>
      </c>
      <c r="X40" s="234" t="str">
        <f t="shared" si="6"/>
        <v/>
      </c>
      <c r="Y40" s="225" t="str">
        <f t="shared" si="7"/>
        <v/>
      </c>
      <c r="Z40" s="233" t="str">
        <f t="shared" si="27"/>
        <v/>
      </c>
      <c r="AA40" s="234" t="str">
        <f t="shared" si="28"/>
        <v/>
      </c>
      <c r="AB40" s="225" t="str">
        <f t="shared" si="8"/>
        <v/>
      </c>
      <c r="AC40" s="233" t="str">
        <f t="shared" si="9"/>
        <v/>
      </c>
      <c r="AD40" s="234" t="str">
        <f t="shared" si="9"/>
        <v/>
      </c>
      <c r="AE40" s="225" t="str">
        <f t="shared" si="10"/>
        <v/>
      </c>
      <c r="AF40" s="233" t="str">
        <f t="shared" si="11"/>
        <v/>
      </c>
      <c r="AG40" s="234" t="str">
        <f t="shared" si="11"/>
        <v/>
      </c>
      <c r="AH40" s="225" t="str">
        <f t="shared" si="12"/>
        <v/>
      </c>
      <c r="AI40" s="233" t="str">
        <f t="shared" si="13"/>
        <v/>
      </c>
      <c r="AJ40" s="234" t="str">
        <f t="shared" si="13"/>
        <v/>
      </c>
      <c r="AK40" s="225" t="str">
        <f t="shared" si="14"/>
        <v/>
      </c>
      <c r="AL40" s="233" t="str">
        <f t="shared" si="15"/>
        <v/>
      </c>
      <c r="AM40" s="234" t="str">
        <f t="shared" si="15"/>
        <v/>
      </c>
      <c r="AN40" s="225" t="str">
        <f t="shared" si="16"/>
        <v/>
      </c>
      <c r="AO40" s="233" t="str">
        <f t="shared" si="17"/>
        <v/>
      </c>
      <c r="AP40" s="234" t="str">
        <f t="shared" si="17"/>
        <v/>
      </c>
      <c r="AQ40" s="225" t="str">
        <f t="shared" si="18"/>
        <v/>
      </c>
      <c r="AR40" s="233" t="str">
        <f t="shared" si="19"/>
        <v/>
      </c>
      <c r="AS40" s="234" t="str">
        <f t="shared" si="19"/>
        <v/>
      </c>
      <c r="AT40" s="225" t="str">
        <f t="shared" si="20"/>
        <v/>
      </c>
      <c r="AU40" s="233" t="str">
        <f t="shared" ref="AU40:AV40" si="34">IF(ISBLANK(AU7),"",VALUE(AU7))</f>
        <v/>
      </c>
      <c r="AV40" s="234" t="str">
        <f t="shared" si="34"/>
        <v/>
      </c>
      <c r="AW40" s="225" t="str">
        <f t="shared" si="21"/>
        <v/>
      </c>
      <c r="AX40" s="233" t="str">
        <f t="shared" si="30"/>
        <v/>
      </c>
      <c r="AY40" s="234" t="str">
        <f t="shared" si="30"/>
        <v/>
      </c>
      <c r="AZ40" s="235" t="str">
        <f t="shared" si="22"/>
        <v/>
      </c>
      <c r="BA40" s="234" t="str">
        <f t="shared" si="31"/>
        <v/>
      </c>
      <c r="BB40" s="234" t="str">
        <f t="shared" si="31"/>
        <v/>
      </c>
      <c r="BC40" s="236" t="str">
        <f t="shared" si="31"/>
        <v/>
      </c>
    </row>
    <row r="41" spans="1:55" s="249" customFormat="1" ht="31" customHeight="1">
      <c r="A41" s="228" t="str">
        <f t="shared" si="24"/>
        <v/>
      </c>
      <c r="B41" s="229" t="str">
        <f t="shared" si="24"/>
        <v/>
      </c>
      <c r="C41" s="229" t="str">
        <f t="shared" ref="C41:K41" si="35">IF(ISBLANK(C8),"",C8)</f>
        <v/>
      </c>
      <c r="D41" s="229" t="str">
        <f t="shared" si="35"/>
        <v/>
      </c>
      <c r="E41" s="229" t="str">
        <f t="shared" si="35"/>
        <v/>
      </c>
      <c r="F41" s="229" t="str">
        <f t="shared" si="35"/>
        <v/>
      </c>
      <c r="G41" s="229" t="str">
        <f t="shared" si="35"/>
        <v/>
      </c>
      <c r="H41" s="229" t="str">
        <f t="shared" si="35"/>
        <v/>
      </c>
      <c r="I41" s="229" t="str">
        <f t="shared" si="35"/>
        <v/>
      </c>
      <c r="J41" s="229" t="str">
        <f t="shared" si="35"/>
        <v/>
      </c>
      <c r="K41" s="237" t="str">
        <f t="shared" si="35"/>
        <v/>
      </c>
      <c r="L41" s="231" t="str">
        <f t="shared" ref="L41" si="36">IF(ISBLANK(L8),"",VALUE(L8))</f>
        <v/>
      </c>
      <c r="M41" s="229" t="str">
        <f t="shared" si="1"/>
        <v/>
      </c>
      <c r="N41" s="231" t="str">
        <f t="shared" si="2"/>
        <v/>
      </c>
      <c r="O41" s="231" t="str">
        <f t="shared" si="2"/>
        <v/>
      </c>
      <c r="P41" s="231" t="str">
        <f t="shared" si="2"/>
        <v/>
      </c>
      <c r="Q41" s="233" t="str">
        <f t="shared" si="2"/>
        <v/>
      </c>
      <c r="R41" s="234" t="str">
        <f t="shared" si="2"/>
        <v/>
      </c>
      <c r="S41" s="225" t="str">
        <f t="shared" si="3"/>
        <v/>
      </c>
      <c r="T41" s="233" t="str">
        <f t="shared" si="4"/>
        <v/>
      </c>
      <c r="U41" s="234" t="str">
        <f t="shared" si="4"/>
        <v/>
      </c>
      <c r="V41" s="225" t="str">
        <f t="shared" si="5"/>
        <v/>
      </c>
      <c r="W41" s="233" t="str">
        <f t="shared" si="6"/>
        <v/>
      </c>
      <c r="X41" s="234" t="str">
        <f t="shared" si="6"/>
        <v/>
      </c>
      <c r="Y41" s="225" t="str">
        <f t="shared" si="7"/>
        <v/>
      </c>
      <c r="Z41" s="233" t="str">
        <f t="shared" si="27"/>
        <v/>
      </c>
      <c r="AA41" s="234" t="str">
        <f t="shared" si="28"/>
        <v/>
      </c>
      <c r="AB41" s="225" t="str">
        <f t="shared" si="8"/>
        <v/>
      </c>
      <c r="AC41" s="233" t="str">
        <f t="shared" si="9"/>
        <v/>
      </c>
      <c r="AD41" s="234" t="str">
        <f t="shared" si="9"/>
        <v/>
      </c>
      <c r="AE41" s="225" t="str">
        <f t="shared" si="10"/>
        <v/>
      </c>
      <c r="AF41" s="233" t="str">
        <f t="shared" si="11"/>
        <v/>
      </c>
      <c r="AG41" s="234" t="str">
        <f t="shared" si="11"/>
        <v/>
      </c>
      <c r="AH41" s="225" t="str">
        <f t="shared" si="12"/>
        <v/>
      </c>
      <c r="AI41" s="233" t="str">
        <f t="shared" si="13"/>
        <v/>
      </c>
      <c r="AJ41" s="234" t="str">
        <f t="shared" si="13"/>
        <v/>
      </c>
      <c r="AK41" s="225" t="str">
        <f t="shared" si="14"/>
        <v/>
      </c>
      <c r="AL41" s="233" t="str">
        <f t="shared" si="15"/>
        <v/>
      </c>
      <c r="AM41" s="234" t="str">
        <f t="shared" si="15"/>
        <v/>
      </c>
      <c r="AN41" s="225" t="str">
        <f t="shared" si="16"/>
        <v/>
      </c>
      <c r="AO41" s="233" t="str">
        <f t="shared" si="17"/>
        <v/>
      </c>
      <c r="AP41" s="234" t="str">
        <f t="shared" si="17"/>
        <v/>
      </c>
      <c r="AQ41" s="225" t="str">
        <f t="shared" si="18"/>
        <v/>
      </c>
      <c r="AR41" s="233" t="str">
        <f t="shared" si="19"/>
        <v/>
      </c>
      <c r="AS41" s="234" t="str">
        <f t="shared" si="19"/>
        <v/>
      </c>
      <c r="AT41" s="225" t="str">
        <f t="shared" si="20"/>
        <v/>
      </c>
      <c r="AU41" s="233" t="str">
        <f t="shared" ref="AU41:AV41" si="37">IF(ISBLANK(AU8),"",VALUE(AU8))</f>
        <v/>
      </c>
      <c r="AV41" s="234" t="str">
        <f t="shared" si="37"/>
        <v/>
      </c>
      <c r="AW41" s="225" t="str">
        <f t="shared" si="21"/>
        <v/>
      </c>
      <c r="AX41" s="233" t="str">
        <f t="shared" si="30"/>
        <v/>
      </c>
      <c r="AY41" s="234" t="str">
        <f t="shared" si="30"/>
        <v/>
      </c>
      <c r="AZ41" s="235" t="str">
        <f t="shared" si="22"/>
        <v/>
      </c>
      <c r="BA41" s="234" t="str">
        <f t="shared" si="31"/>
        <v/>
      </c>
      <c r="BB41" s="234" t="str">
        <f t="shared" si="31"/>
        <v/>
      </c>
      <c r="BC41" s="236" t="str">
        <f t="shared" si="31"/>
        <v/>
      </c>
    </row>
    <row r="42" spans="1:55" s="249" customFormat="1" ht="31" customHeight="1">
      <c r="A42" s="228" t="str">
        <f t="shared" si="24"/>
        <v/>
      </c>
      <c r="B42" s="229" t="str">
        <f t="shared" si="24"/>
        <v/>
      </c>
      <c r="C42" s="229" t="str">
        <f t="shared" ref="C42:K42" si="38">IF(ISBLANK(C9),"",C9)</f>
        <v/>
      </c>
      <c r="D42" s="229" t="str">
        <f t="shared" si="38"/>
        <v/>
      </c>
      <c r="E42" s="229" t="str">
        <f t="shared" si="38"/>
        <v/>
      </c>
      <c r="F42" s="229" t="str">
        <f t="shared" si="38"/>
        <v/>
      </c>
      <c r="G42" s="229" t="str">
        <f t="shared" si="38"/>
        <v/>
      </c>
      <c r="H42" s="229" t="str">
        <f t="shared" si="38"/>
        <v/>
      </c>
      <c r="I42" s="229" t="str">
        <f t="shared" si="38"/>
        <v/>
      </c>
      <c r="J42" s="229" t="str">
        <f t="shared" si="38"/>
        <v/>
      </c>
      <c r="K42" s="237" t="str">
        <f t="shared" si="38"/>
        <v/>
      </c>
      <c r="L42" s="231" t="str">
        <f t="shared" ref="L42" si="39">IF(ISBLANK(L9),"",VALUE(L9))</f>
        <v/>
      </c>
      <c r="M42" s="229" t="str">
        <f t="shared" si="1"/>
        <v/>
      </c>
      <c r="N42" s="231" t="str">
        <f t="shared" si="2"/>
        <v/>
      </c>
      <c r="O42" s="231" t="str">
        <f t="shared" si="2"/>
        <v/>
      </c>
      <c r="P42" s="231" t="str">
        <f t="shared" si="2"/>
        <v/>
      </c>
      <c r="Q42" s="233" t="str">
        <f t="shared" si="2"/>
        <v/>
      </c>
      <c r="R42" s="234" t="str">
        <f t="shared" si="2"/>
        <v/>
      </c>
      <c r="S42" s="225" t="str">
        <f t="shared" si="3"/>
        <v/>
      </c>
      <c r="T42" s="233" t="str">
        <f t="shared" si="4"/>
        <v/>
      </c>
      <c r="U42" s="234" t="str">
        <f t="shared" si="4"/>
        <v/>
      </c>
      <c r="V42" s="225" t="str">
        <f t="shared" si="5"/>
        <v/>
      </c>
      <c r="W42" s="233" t="str">
        <f t="shared" si="6"/>
        <v/>
      </c>
      <c r="X42" s="234" t="str">
        <f t="shared" si="6"/>
        <v/>
      </c>
      <c r="Y42" s="225" t="str">
        <f t="shared" si="7"/>
        <v/>
      </c>
      <c r="Z42" s="233" t="str">
        <f t="shared" si="27"/>
        <v/>
      </c>
      <c r="AA42" s="234" t="str">
        <f t="shared" si="28"/>
        <v/>
      </c>
      <c r="AB42" s="225" t="str">
        <f t="shared" si="8"/>
        <v/>
      </c>
      <c r="AC42" s="233" t="str">
        <f t="shared" si="9"/>
        <v/>
      </c>
      <c r="AD42" s="234" t="str">
        <f t="shared" si="9"/>
        <v/>
      </c>
      <c r="AE42" s="225" t="str">
        <f t="shared" si="10"/>
        <v/>
      </c>
      <c r="AF42" s="233" t="str">
        <f t="shared" si="11"/>
        <v/>
      </c>
      <c r="AG42" s="234" t="str">
        <f t="shared" si="11"/>
        <v/>
      </c>
      <c r="AH42" s="225" t="str">
        <f t="shared" si="12"/>
        <v/>
      </c>
      <c r="AI42" s="233" t="str">
        <f t="shared" si="13"/>
        <v/>
      </c>
      <c r="AJ42" s="234" t="str">
        <f t="shared" si="13"/>
        <v/>
      </c>
      <c r="AK42" s="225" t="str">
        <f t="shared" si="14"/>
        <v/>
      </c>
      <c r="AL42" s="233" t="str">
        <f t="shared" si="15"/>
        <v/>
      </c>
      <c r="AM42" s="234" t="str">
        <f t="shared" si="15"/>
        <v/>
      </c>
      <c r="AN42" s="225" t="str">
        <f t="shared" si="16"/>
        <v/>
      </c>
      <c r="AO42" s="233" t="str">
        <f t="shared" si="17"/>
        <v/>
      </c>
      <c r="AP42" s="234" t="str">
        <f t="shared" si="17"/>
        <v/>
      </c>
      <c r="AQ42" s="225" t="str">
        <f t="shared" si="18"/>
        <v/>
      </c>
      <c r="AR42" s="233" t="str">
        <f t="shared" si="19"/>
        <v/>
      </c>
      <c r="AS42" s="234" t="str">
        <f t="shared" si="19"/>
        <v/>
      </c>
      <c r="AT42" s="225" t="str">
        <f t="shared" si="20"/>
        <v/>
      </c>
      <c r="AU42" s="233" t="str">
        <f t="shared" ref="AU42:AV42" si="40">IF(ISBLANK(AU9),"",VALUE(AU9))</f>
        <v/>
      </c>
      <c r="AV42" s="234" t="str">
        <f t="shared" si="40"/>
        <v/>
      </c>
      <c r="AW42" s="225" t="str">
        <f t="shared" si="21"/>
        <v/>
      </c>
      <c r="AX42" s="233" t="str">
        <f t="shared" si="30"/>
        <v/>
      </c>
      <c r="AY42" s="234" t="str">
        <f t="shared" si="30"/>
        <v/>
      </c>
      <c r="AZ42" s="235" t="str">
        <f t="shared" si="22"/>
        <v/>
      </c>
      <c r="BA42" s="234" t="str">
        <f t="shared" si="31"/>
        <v/>
      </c>
      <c r="BB42" s="234" t="str">
        <f t="shared" si="31"/>
        <v/>
      </c>
      <c r="BC42" s="236" t="str">
        <f t="shared" si="31"/>
        <v/>
      </c>
    </row>
    <row r="43" spans="1:55" s="249" customFormat="1" ht="31" customHeight="1">
      <c r="A43" s="228" t="str">
        <f t="shared" si="24"/>
        <v/>
      </c>
      <c r="B43" s="229" t="str">
        <f t="shared" si="24"/>
        <v/>
      </c>
      <c r="C43" s="229" t="str">
        <f t="shared" ref="C43:K43" si="41">IF(ISBLANK(C10),"",C10)</f>
        <v/>
      </c>
      <c r="D43" s="229" t="str">
        <f t="shared" si="41"/>
        <v/>
      </c>
      <c r="E43" s="229" t="str">
        <f t="shared" si="41"/>
        <v/>
      </c>
      <c r="F43" s="229" t="str">
        <f t="shared" si="41"/>
        <v/>
      </c>
      <c r="G43" s="229" t="str">
        <f t="shared" si="41"/>
        <v/>
      </c>
      <c r="H43" s="229" t="str">
        <f t="shared" si="41"/>
        <v/>
      </c>
      <c r="I43" s="229" t="str">
        <f t="shared" si="41"/>
        <v/>
      </c>
      <c r="J43" s="229" t="str">
        <f t="shared" si="41"/>
        <v/>
      </c>
      <c r="K43" s="237" t="str">
        <f t="shared" si="41"/>
        <v/>
      </c>
      <c r="L43" s="231" t="str">
        <f t="shared" ref="L43" si="42">IF(ISBLANK(L10),"",VALUE(L10))</f>
        <v/>
      </c>
      <c r="M43" s="229" t="str">
        <f t="shared" si="1"/>
        <v/>
      </c>
      <c r="N43" s="231" t="str">
        <f t="shared" si="2"/>
        <v/>
      </c>
      <c r="O43" s="231" t="str">
        <f t="shared" si="2"/>
        <v/>
      </c>
      <c r="P43" s="231" t="str">
        <f t="shared" si="2"/>
        <v/>
      </c>
      <c r="Q43" s="233" t="str">
        <f t="shared" si="2"/>
        <v/>
      </c>
      <c r="R43" s="234" t="str">
        <f t="shared" si="2"/>
        <v/>
      </c>
      <c r="S43" s="225" t="str">
        <f t="shared" si="3"/>
        <v/>
      </c>
      <c r="T43" s="233" t="str">
        <f t="shared" si="4"/>
        <v/>
      </c>
      <c r="U43" s="234" t="str">
        <f t="shared" si="4"/>
        <v/>
      </c>
      <c r="V43" s="225" t="str">
        <f t="shared" si="5"/>
        <v/>
      </c>
      <c r="W43" s="233" t="str">
        <f t="shared" si="6"/>
        <v/>
      </c>
      <c r="X43" s="234" t="str">
        <f t="shared" si="6"/>
        <v/>
      </c>
      <c r="Y43" s="225" t="str">
        <f t="shared" si="7"/>
        <v/>
      </c>
      <c r="Z43" s="233" t="str">
        <f t="shared" si="27"/>
        <v/>
      </c>
      <c r="AA43" s="234" t="str">
        <f t="shared" si="28"/>
        <v/>
      </c>
      <c r="AB43" s="225" t="str">
        <f t="shared" si="8"/>
        <v/>
      </c>
      <c r="AC43" s="233" t="str">
        <f t="shared" si="9"/>
        <v/>
      </c>
      <c r="AD43" s="234" t="str">
        <f t="shared" si="9"/>
        <v/>
      </c>
      <c r="AE43" s="225" t="str">
        <f t="shared" si="10"/>
        <v/>
      </c>
      <c r="AF43" s="233" t="str">
        <f t="shared" si="11"/>
        <v/>
      </c>
      <c r="AG43" s="234" t="str">
        <f t="shared" si="11"/>
        <v/>
      </c>
      <c r="AH43" s="225" t="str">
        <f t="shared" si="12"/>
        <v/>
      </c>
      <c r="AI43" s="233" t="str">
        <f t="shared" si="13"/>
        <v/>
      </c>
      <c r="AJ43" s="234" t="str">
        <f t="shared" si="13"/>
        <v/>
      </c>
      <c r="AK43" s="225" t="str">
        <f t="shared" si="14"/>
        <v/>
      </c>
      <c r="AL43" s="233" t="str">
        <f t="shared" si="15"/>
        <v/>
      </c>
      <c r="AM43" s="234" t="str">
        <f t="shared" si="15"/>
        <v/>
      </c>
      <c r="AN43" s="225" t="str">
        <f t="shared" si="16"/>
        <v/>
      </c>
      <c r="AO43" s="233" t="str">
        <f t="shared" si="17"/>
        <v/>
      </c>
      <c r="AP43" s="234" t="str">
        <f t="shared" si="17"/>
        <v/>
      </c>
      <c r="AQ43" s="225" t="str">
        <f t="shared" si="18"/>
        <v/>
      </c>
      <c r="AR43" s="233" t="str">
        <f t="shared" si="19"/>
        <v/>
      </c>
      <c r="AS43" s="234" t="str">
        <f t="shared" si="19"/>
        <v/>
      </c>
      <c r="AT43" s="225" t="str">
        <f t="shared" si="20"/>
        <v/>
      </c>
      <c r="AU43" s="233" t="str">
        <f t="shared" ref="AU43:AV43" si="43">IF(ISBLANK(AU10),"",VALUE(AU10))</f>
        <v/>
      </c>
      <c r="AV43" s="234" t="str">
        <f t="shared" si="43"/>
        <v/>
      </c>
      <c r="AW43" s="225" t="str">
        <f t="shared" si="21"/>
        <v/>
      </c>
      <c r="AX43" s="233" t="str">
        <f t="shared" si="30"/>
        <v/>
      </c>
      <c r="AY43" s="234" t="str">
        <f t="shared" si="30"/>
        <v/>
      </c>
      <c r="AZ43" s="235" t="str">
        <f t="shared" si="22"/>
        <v/>
      </c>
      <c r="BA43" s="234" t="str">
        <f t="shared" si="31"/>
        <v/>
      </c>
      <c r="BB43" s="234" t="str">
        <f t="shared" si="31"/>
        <v/>
      </c>
      <c r="BC43" s="236" t="str">
        <f t="shared" si="31"/>
        <v/>
      </c>
    </row>
    <row r="44" spans="1:55" s="249" customFormat="1" ht="31" customHeight="1">
      <c r="A44" s="228" t="str">
        <f t="shared" si="24"/>
        <v/>
      </c>
      <c r="B44" s="229" t="str">
        <f t="shared" si="24"/>
        <v/>
      </c>
      <c r="C44" s="229" t="str">
        <f t="shared" ref="C44:K44" si="44">IF(ISBLANK(C11),"",C11)</f>
        <v/>
      </c>
      <c r="D44" s="229" t="str">
        <f t="shared" si="44"/>
        <v/>
      </c>
      <c r="E44" s="229" t="str">
        <f t="shared" si="44"/>
        <v/>
      </c>
      <c r="F44" s="229" t="str">
        <f t="shared" si="44"/>
        <v/>
      </c>
      <c r="G44" s="229" t="str">
        <f t="shared" si="44"/>
        <v/>
      </c>
      <c r="H44" s="229" t="str">
        <f t="shared" si="44"/>
        <v/>
      </c>
      <c r="I44" s="229" t="str">
        <f t="shared" si="44"/>
        <v/>
      </c>
      <c r="J44" s="229" t="str">
        <f t="shared" si="44"/>
        <v/>
      </c>
      <c r="K44" s="237" t="str">
        <f t="shared" si="44"/>
        <v/>
      </c>
      <c r="L44" s="231" t="str">
        <f t="shared" ref="L44" si="45">IF(ISBLANK(L11),"",VALUE(L11))</f>
        <v/>
      </c>
      <c r="M44" s="229" t="str">
        <f t="shared" si="1"/>
        <v/>
      </c>
      <c r="N44" s="231" t="str">
        <f t="shared" si="2"/>
        <v/>
      </c>
      <c r="O44" s="231" t="str">
        <f t="shared" si="2"/>
        <v/>
      </c>
      <c r="P44" s="231" t="str">
        <f t="shared" si="2"/>
        <v/>
      </c>
      <c r="Q44" s="233" t="str">
        <f t="shared" si="2"/>
        <v/>
      </c>
      <c r="R44" s="234" t="str">
        <f t="shared" si="2"/>
        <v/>
      </c>
      <c r="S44" s="225" t="str">
        <f t="shared" si="3"/>
        <v/>
      </c>
      <c r="T44" s="233" t="str">
        <f t="shared" si="4"/>
        <v/>
      </c>
      <c r="U44" s="234" t="str">
        <f t="shared" si="4"/>
        <v/>
      </c>
      <c r="V44" s="225" t="str">
        <f t="shared" si="5"/>
        <v/>
      </c>
      <c r="W44" s="233" t="str">
        <f t="shared" si="6"/>
        <v/>
      </c>
      <c r="X44" s="234" t="str">
        <f t="shared" si="6"/>
        <v/>
      </c>
      <c r="Y44" s="225" t="str">
        <f t="shared" si="7"/>
        <v/>
      </c>
      <c r="Z44" s="233" t="str">
        <f t="shared" si="27"/>
        <v/>
      </c>
      <c r="AA44" s="234" t="str">
        <f t="shared" si="28"/>
        <v/>
      </c>
      <c r="AB44" s="225" t="str">
        <f t="shared" si="8"/>
        <v/>
      </c>
      <c r="AC44" s="233" t="str">
        <f t="shared" si="9"/>
        <v/>
      </c>
      <c r="AD44" s="234" t="str">
        <f t="shared" si="9"/>
        <v/>
      </c>
      <c r="AE44" s="225" t="str">
        <f t="shared" si="10"/>
        <v/>
      </c>
      <c r="AF44" s="233" t="str">
        <f t="shared" si="11"/>
        <v/>
      </c>
      <c r="AG44" s="234" t="str">
        <f t="shared" si="11"/>
        <v/>
      </c>
      <c r="AH44" s="225" t="str">
        <f t="shared" si="12"/>
        <v/>
      </c>
      <c r="AI44" s="233" t="str">
        <f t="shared" si="13"/>
        <v/>
      </c>
      <c r="AJ44" s="234" t="str">
        <f t="shared" si="13"/>
        <v/>
      </c>
      <c r="AK44" s="225" t="str">
        <f t="shared" si="14"/>
        <v/>
      </c>
      <c r="AL44" s="233" t="str">
        <f t="shared" si="15"/>
        <v/>
      </c>
      <c r="AM44" s="234" t="str">
        <f t="shared" si="15"/>
        <v/>
      </c>
      <c r="AN44" s="225" t="str">
        <f t="shared" si="16"/>
        <v/>
      </c>
      <c r="AO44" s="233" t="str">
        <f t="shared" si="17"/>
        <v/>
      </c>
      <c r="AP44" s="234" t="str">
        <f t="shared" si="17"/>
        <v/>
      </c>
      <c r="AQ44" s="225" t="str">
        <f t="shared" si="18"/>
        <v/>
      </c>
      <c r="AR44" s="233" t="str">
        <f t="shared" si="19"/>
        <v/>
      </c>
      <c r="AS44" s="234" t="str">
        <f t="shared" si="19"/>
        <v/>
      </c>
      <c r="AT44" s="225" t="str">
        <f t="shared" si="20"/>
        <v/>
      </c>
      <c r="AU44" s="233" t="str">
        <f t="shared" ref="AU44:AV44" si="46">IF(ISBLANK(AU11),"",VALUE(AU11))</f>
        <v/>
      </c>
      <c r="AV44" s="234" t="str">
        <f t="shared" si="46"/>
        <v/>
      </c>
      <c r="AW44" s="225" t="str">
        <f t="shared" si="21"/>
        <v/>
      </c>
      <c r="AX44" s="233" t="str">
        <f t="shared" si="30"/>
        <v/>
      </c>
      <c r="AY44" s="234" t="str">
        <f t="shared" si="30"/>
        <v/>
      </c>
      <c r="AZ44" s="235" t="str">
        <f t="shared" si="22"/>
        <v/>
      </c>
      <c r="BA44" s="234" t="str">
        <f t="shared" si="31"/>
        <v/>
      </c>
      <c r="BB44" s="234" t="str">
        <f t="shared" si="31"/>
        <v/>
      </c>
      <c r="BC44" s="236" t="str">
        <f t="shared" si="31"/>
        <v/>
      </c>
    </row>
    <row r="45" spans="1:55" s="249" customFormat="1" ht="31" customHeight="1">
      <c r="A45" s="228" t="str">
        <f t="shared" si="24"/>
        <v/>
      </c>
      <c r="B45" s="229" t="str">
        <f t="shared" si="24"/>
        <v/>
      </c>
      <c r="C45" s="229" t="str">
        <f t="shared" ref="C45:K45" si="47">IF(ISBLANK(C12),"",C12)</f>
        <v/>
      </c>
      <c r="D45" s="229" t="str">
        <f t="shared" si="47"/>
        <v/>
      </c>
      <c r="E45" s="229" t="str">
        <f t="shared" si="47"/>
        <v/>
      </c>
      <c r="F45" s="229" t="str">
        <f t="shared" si="47"/>
        <v/>
      </c>
      <c r="G45" s="229" t="str">
        <f t="shared" si="47"/>
        <v/>
      </c>
      <c r="H45" s="229" t="str">
        <f t="shared" si="47"/>
        <v/>
      </c>
      <c r="I45" s="229" t="str">
        <f t="shared" si="47"/>
        <v/>
      </c>
      <c r="J45" s="229" t="str">
        <f t="shared" si="47"/>
        <v/>
      </c>
      <c r="K45" s="237" t="str">
        <f t="shared" si="47"/>
        <v/>
      </c>
      <c r="L45" s="231" t="str">
        <f t="shared" ref="L45" si="48">IF(ISBLANK(L12),"",VALUE(L12))</f>
        <v/>
      </c>
      <c r="M45" s="229" t="str">
        <f t="shared" si="1"/>
        <v/>
      </c>
      <c r="N45" s="231" t="str">
        <f t="shared" si="2"/>
        <v/>
      </c>
      <c r="O45" s="231" t="str">
        <f t="shared" si="2"/>
        <v/>
      </c>
      <c r="P45" s="231" t="str">
        <f t="shared" si="2"/>
        <v/>
      </c>
      <c r="Q45" s="233" t="str">
        <f t="shared" si="2"/>
        <v/>
      </c>
      <c r="R45" s="234" t="str">
        <f t="shared" si="2"/>
        <v/>
      </c>
      <c r="S45" s="225" t="str">
        <f t="shared" si="3"/>
        <v/>
      </c>
      <c r="T45" s="233" t="str">
        <f t="shared" si="4"/>
        <v/>
      </c>
      <c r="U45" s="234" t="str">
        <f t="shared" si="4"/>
        <v/>
      </c>
      <c r="V45" s="225" t="str">
        <f t="shared" si="5"/>
        <v/>
      </c>
      <c r="W45" s="233" t="str">
        <f t="shared" si="6"/>
        <v/>
      </c>
      <c r="X45" s="234" t="str">
        <f t="shared" si="6"/>
        <v/>
      </c>
      <c r="Y45" s="225" t="str">
        <f t="shared" si="7"/>
        <v/>
      </c>
      <c r="Z45" s="233" t="str">
        <f t="shared" si="27"/>
        <v/>
      </c>
      <c r="AA45" s="234" t="str">
        <f t="shared" si="28"/>
        <v/>
      </c>
      <c r="AB45" s="225" t="str">
        <f t="shared" si="8"/>
        <v/>
      </c>
      <c r="AC45" s="233" t="str">
        <f t="shared" si="9"/>
        <v/>
      </c>
      <c r="AD45" s="234" t="str">
        <f t="shared" si="9"/>
        <v/>
      </c>
      <c r="AE45" s="225" t="str">
        <f t="shared" si="10"/>
        <v/>
      </c>
      <c r="AF45" s="233" t="str">
        <f t="shared" si="11"/>
        <v/>
      </c>
      <c r="AG45" s="234" t="str">
        <f t="shared" si="11"/>
        <v/>
      </c>
      <c r="AH45" s="225" t="str">
        <f t="shared" si="12"/>
        <v/>
      </c>
      <c r="AI45" s="233" t="str">
        <f t="shared" si="13"/>
        <v/>
      </c>
      <c r="AJ45" s="234" t="str">
        <f t="shared" si="13"/>
        <v/>
      </c>
      <c r="AK45" s="225" t="str">
        <f t="shared" si="14"/>
        <v/>
      </c>
      <c r="AL45" s="233" t="str">
        <f t="shared" si="15"/>
        <v/>
      </c>
      <c r="AM45" s="234" t="str">
        <f t="shared" si="15"/>
        <v/>
      </c>
      <c r="AN45" s="225" t="str">
        <f t="shared" si="16"/>
        <v/>
      </c>
      <c r="AO45" s="233" t="str">
        <f t="shared" si="17"/>
        <v/>
      </c>
      <c r="AP45" s="234" t="str">
        <f t="shared" si="17"/>
        <v/>
      </c>
      <c r="AQ45" s="225" t="str">
        <f t="shared" si="18"/>
        <v/>
      </c>
      <c r="AR45" s="233" t="str">
        <f t="shared" si="19"/>
        <v/>
      </c>
      <c r="AS45" s="234" t="str">
        <f t="shared" si="19"/>
        <v/>
      </c>
      <c r="AT45" s="225" t="str">
        <f t="shared" si="20"/>
        <v/>
      </c>
      <c r="AU45" s="233" t="str">
        <f t="shared" ref="AU45:AV45" si="49">IF(ISBLANK(AU12),"",VALUE(AU12))</f>
        <v/>
      </c>
      <c r="AV45" s="234" t="str">
        <f t="shared" si="49"/>
        <v/>
      </c>
      <c r="AW45" s="225" t="str">
        <f t="shared" si="21"/>
        <v/>
      </c>
      <c r="AX45" s="233" t="str">
        <f t="shared" si="30"/>
        <v/>
      </c>
      <c r="AY45" s="234" t="str">
        <f t="shared" si="30"/>
        <v/>
      </c>
      <c r="AZ45" s="235" t="str">
        <f t="shared" si="22"/>
        <v/>
      </c>
      <c r="BA45" s="234" t="str">
        <f t="shared" si="31"/>
        <v/>
      </c>
      <c r="BB45" s="234" t="str">
        <f t="shared" si="31"/>
        <v/>
      </c>
      <c r="BC45" s="236" t="str">
        <f t="shared" si="31"/>
        <v/>
      </c>
    </row>
    <row r="46" spans="1:55" s="249" customFormat="1" ht="31" customHeight="1">
      <c r="A46" s="228" t="str">
        <f t="shared" si="24"/>
        <v/>
      </c>
      <c r="B46" s="229" t="str">
        <f t="shared" si="24"/>
        <v/>
      </c>
      <c r="C46" s="229" t="str">
        <f t="shared" ref="C46:K46" si="50">IF(ISBLANK(C13),"",C13)</f>
        <v/>
      </c>
      <c r="D46" s="229" t="str">
        <f t="shared" si="50"/>
        <v/>
      </c>
      <c r="E46" s="229" t="str">
        <f t="shared" si="50"/>
        <v/>
      </c>
      <c r="F46" s="229" t="str">
        <f t="shared" si="50"/>
        <v/>
      </c>
      <c r="G46" s="229" t="str">
        <f t="shared" si="50"/>
        <v/>
      </c>
      <c r="H46" s="229" t="str">
        <f t="shared" si="50"/>
        <v/>
      </c>
      <c r="I46" s="229" t="str">
        <f t="shared" si="50"/>
        <v/>
      </c>
      <c r="J46" s="229" t="str">
        <f t="shared" si="50"/>
        <v/>
      </c>
      <c r="K46" s="237" t="str">
        <f t="shared" si="50"/>
        <v/>
      </c>
      <c r="L46" s="231" t="str">
        <f t="shared" ref="L46" si="51">IF(ISBLANK(L13),"",VALUE(L13))</f>
        <v/>
      </c>
      <c r="M46" s="229" t="str">
        <f t="shared" si="1"/>
        <v/>
      </c>
      <c r="N46" s="231" t="str">
        <f t="shared" si="2"/>
        <v/>
      </c>
      <c r="O46" s="231" t="str">
        <f t="shared" si="2"/>
        <v/>
      </c>
      <c r="P46" s="231" t="str">
        <f t="shared" si="2"/>
        <v/>
      </c>
      <c r="Q46" s="233" t="str">
        <f t="shared" si="2"/>
        <v/>
      </c>
      <c r="R46" s="234" t="str">
        <f t="shared" si="2"/>
        <v/>
      </c>
      <c r="S46" s="225" t="str">
        <f t="shared" si="3"/>
        <v/>
      </c>
      <c r="T46" s="233" t="str">
        <f t="shared" si="4"/>
        <v/>
      </c>
      <c r="U46" s="234" t="str">
        <f t="shared" si="4"/>
        <v/>
      </c>
      <c r="V46" s="225" t="str">
        <f t="shared" si="5"/>
        <v/>
      </c>
      <c r="W46" s="233" t="str">
        <f t="shared" si="6"/>
        <v/>
      </c>
      <c r="X46" s="234" t="str">
        <f t="shared" si="6"/>
        <v/>
      </c>
      <c r="Y46" s="225" t="str">
        <f t="shared" si="7"/>
        <v/>
      </c>
      <c r="Z46" s="233" t="str">
        <f t="shared" si="27"/>
        <v/>
      </c>
      <c r="AA46" s="234" t="str">
        <f t="shared" si="28"/>
        <v/>
      </c>
      <c r="AB46" s="225" t="str">
        <f t="shared" si="8"/>
        <v/>
      </c>
      <c r="AC46" s="233" t="str">
        <f t="shared" si="9"/>
        <v/>
      </c>
      <c r="AD46" s="234" t="str">
        <f t="shared" si="9"/>
        <v/>
      </c>
      <c r="AE46" s="225" t="str">
        <f t="shared" si="10"/>
        <v/>
      </c>
      <c r="AF46" s="233" t="str">
        <f t="shared" si="11"/>
        <v/>
      </c>
      <c r="AG46" s="234" t="str">
        <f t="shared" si="11"/>
        <v/>
      </c>
      <c r="AH46" s="225" t="str">
        <f t="shared" si="12"/>
        <v/>
      </c>
      <c r="AI46" s="233" t="str">
        <f t="shared" si="13"/>
        <v/>
      </c>
      <c r="AJ46" s="234" t="str">
        <f t="shared" si="13"/>
        <v/>
      </c>
      <c r="AK46" s="225" t="str">
        <f t="shared" si="14"/>
        <v/>
      </c>
      <c r="AL46" s="233" t="str">
        <f t="shared" si="15"/>
        <v/>
      </c>
      <c r="AM46" s="234" t="str">
        <f t="shared" si="15"/>
        <v/>
      </c>
      <c r="AN46" s="225" t="str">
        <f t="shared" si="16"/>
        <v/>
      </c>
      <c r="AO46" s="233" t="str">
        <f t="shared" si="17"/>
        <v/>
      </c>
      <c r="AP46" s="234" t="str">
        <f t="shared" si="17"/>
        <v/>
      </c>
      <c r="AQ46" s="225" t="str">
        <f t="shared" si="18"/>
        <v/>
      </c>
      <c r="AR46" s="233" t="str">
        <f t="shared" si="19"/>
        <v/>
      </c>
      <c r="AS46" s="234" t="str">
        <f t="shared" si="19"/>
        <v/>
      </c>
      <c r="AT46" s="225" t="str">
        <f t="shared" si="20"/>
        <v/>
      </c>
      <c r="AU46" s="233" t="str">
        <f t="shared" ref="AU46:AV46" si="52">IF(ISBLANK(AU13),"",VALUE(AU13))</f>
        <v/>
      </c>
      <c r="AV46" s="234" t="str">
        <f t="shared" si="52"/>
        <v/>
      </c>
      <c r="AW46" s="225" t="str">
        <f t="shared" si="21"/>
        <v/>
      </c>
      <c r="AX46" s="233" t="str">
        <f t="shared" si="30"/>
        <v/>
      </c>
      <c r="AY46" s="234" t="str">
        <f t="shared" si="30"/>
        <v/>
      </c>
      <c r="AZ46" s="235" t="str">
        <f t="shared" si="22"/>
        <v/>
      </c>
      <c r="BA46" s="234" t="str">
        <f t="shared" si="31"/>
        <v/>
      </c>
      <c r="BB46" s="234" t="str">
        <f t="shared" si="31"/>
        <v/>
      </c>
      <c r="BC46" s="236" t="str">
        <f t="shared" si="31"/>
        <v/>
      </c>
    </row>
    <row r="47" spans="1:55" s="249" customFormat="1" ht="31" customHeight="1">
      <c r="A47" s="228" t="str">
        <f t="shared" si="24"/>
        <v/>
      </c>
      <c r="B47" s="229" t="str">
        <f t="shared" si="24"/>
        <v/>
      </c>
      <c r="C47" s="229" t="str">
        <f t="shared" ref="C47:K47" si="53">IF(ISBLANK(C14),"",C14)</f>
        <v/>
      </c>
      <c r="D47" s="229" t="str">
        <f t="shared" si="53"/>
        <v/>
      </c>
      <c r="E47" s="229" t="str">
        <f t="shared" si="53"/>
        <v/>
      </c>
      <c r="F47" s="229" t="str">
        <f t="shared" si="53"/>
        <v/>
      </c>
      <c r="G47" s="229" t="str">
        <f t="shared" si="53"/>
        <v/>
      </c>
      <c r="H47" s="229" t="str">
        <f t="shared" si="53"/>
        <v/>
      </c>
      <c r="I47" s="229" t="str">
        <f t="shared" si="53"/>
        <v/>
      </c>
      <c r="J47" s="229" t="str">
        <f t="shared" si="53"/>
        <v/>
      </c>
      <c r="K47" s="237" t="str">
        <f t="shared" si="53"/>
        <v/>
      </c>
      <c r="L47" s="231" t="str">
        <f t="shared" ref="L47" si="54">IF(ISBLANK(L14),"",VALUE(L14))</f>
        <v/>
      </c>
      <c r="M47" s="229" t="str">
        <f t="shared" si="1"/>
        <v/>
      </c>
      <c r="N47" s="231" t="str">
        <f t="shared" si="2"/>
        <v/>
      </c>
      <c r="O47" s="231" t="str">
        <f t="shared" si="2"/>
        <v/>
      </c>
      <c r="P47" s="231" t="str">
        <f t="shared" si="2"/>
        <v/>
      </c>
      <c r="Q47" s="233" t="str">
        <f t="shared" si="2"/>
        <v/>
      </c>
      <c r="R47" s="234" t="str">
        <f t="shared" si="2"/>
        <v/>
      </c>
      <c r="S47" s="225" t="str">
        <f t="shared" si="3"/>
        <v/>
      </c>
      <c r="T47" s="233" t="str">
        <f t="shared" si="4"/>
        <v/>
      </c>
      <c r="U47" s="234" t="str">
        <f t="shared" si="4"/>
        <v/>
      </c>
      <c r="V47" s="225" t="str">
        <f t="shared" si="5"/>
        <v/>
      </c>
      <c r="W47" s="233" t="str">
        <f t="shared" si="6"/>
        <v/>
      </c>
      <c r="X47" s="234" t="str">
        <f t="shared" si="6"/>
        <v/>
      </c>
      <c r="Y47" s="225" t="str">
        <f t="shared" si="7"/>
        <v/>
      </c>
      <c r="Z47" s="233" t="str">
        <f t="shared" si="27"/>
        <v/>
      </c>
      <c r="AA47" s="234" t="str">
        <f t="shared" si="28"/>
        <v/>
      </c>
      <c r="AB47" s="225" t="str">
        <f t="shared" si="8"/>
        <v/>
      </c>
      <c r="AC47" s="233" t="str">
        <f t="shared" si="9"/>
        <v/>
      </c>
      <c r="AD47" s="234" t="str">
        <f t="shared" si="9"/>
        <v/>
      </c>
      <c r="AE47" s="225" t="str">
        <f t="shared" si="10"/>
        <v/>
      </c>
      <c r="AF47" s="233" t="str">
        <f t="shared" si="11"/>
        <v/>
      </c>
      <c r="AG47" s="234" t="str">
        <f t="shared" si="11"/>
        <v/>
      </c>
      <c r="AH47" s="225" t="str">
        <f t="shared" si="12"/>
        <v/>
      </c>
      <c r="AI47" s="233" t="str">
        <f t="shared" si="13"/>
        <v/>
      </c>
      <c r="AJ47" s="234" t="str">
        <f t="shared" si="13"/>
        <v/>
      </c>
      <c r="AK47" s="225" t="str">
        <f t="shared" si="14"/>
        <v/>
      </c>
      <c r="AL47" s="233" t="str">
        <f t="shared" si="15"/>
        <v/>
      </c>
      <c r="AM47" s="234" t="str">
        <f t="shared" si="15"/>
        <v/>
      </c>
      <c r="AN47" s="225" t="str">
        <f t="shared" si="16"/>
        <v/>
      </c>
      <c r="AO47" s="233" t="str">
        <f t="shared" si="17"/>
        <v/>
      </c>
      <c r="AP47" s="234" t="str">
        <f t="shared" si="17"/>
        <v/>
      </c>
      <c r="AQ47" s="225" t="str">
        <f t="shared" si="18"/>
        <v/>
      </c>
      <c r="AR47" s="233" t="str">
        <f t="shared" si="19"/>
        <v/>
      </c>
      <c r="AS47" s="234" t="str">
        <f t="shared" si="19"/>
        <v/>
      </c>
      <c r="AT47" s="225" t="str">
        <f t="shared" si="20"/>
        <v/>
      </c>
      <c r="AU47" s="233" t="str">
        <f t="shared" ref="AU47:AV47" si="55">IF(ISBLANK(AU14),"",VALUE(AU14))</f>
        <v/>
      </c>
      <c r="AV47" s="234" t="str">
        <f t="shared" si="55"/>
        <v/>
      </c>
      <c r="AW47" s="225" t="str">
        <f t="shared" si="21"/>
        <v/>
      </c>
      <c r="AX47" s="233" t="str">
        <f t="shared" si="30"/>
        <v/>
      </c>
      <c r="AY47" s="234" t="str">
        <f t="shared" si="30"/>
        <v/>
      </c>
      <c r="AZ47" s="235" t="str">
        <f t="shared" si="22"/>
        <v/>
      </c>
      <c r="BA47" s="234" t="str">
        <f t="shared" si="31"/>
        <v/>
      </c>
      <c r="BB47" s="234" t="str">
        <f t="shared" si="31"/>
        <v/>
      </c>
      <c r="BC47" s="236" t="str">
        <f t="shared" si="31"/>
        <v/>
      </c>
    </row>
    <row r="48" spans="1:55" s="249" customFormat="1" ht="31" customHeight="1">
      <c r="A48" s="228" t="str">
        <f t="shared" si="24"/>
        <v/>
      </c>
      <c r="B48" s="229" t="str">
        <f t="shared" si="24"/>
        <v/>
      </c>
      <c r="C48" s="229" t="str">
        <f t="shared" ref="C48:K48" si="56">IF(ISBLANK(C15),"",C15)</f>
        <v/>
      </c>
      <c r="D48" s="229" t="str">
        <f t="shared" si="56"/>
        <v/>
      </c>
      <c r="E48" s="229" t="str">
        <f t="shared" si="56"/>
        <v/>
      </c>
      <c r="F48" s="229" t="str">
        <f t="shared" si="56"/>
        <v/>
      </c>
      <c r="G48" s="229" t="str">
        <f t="shared" si="56"/>
        <v/>
      </c>
      <c r="H48" s="229" t="str">
        <f t="shared" si="56"/>
        <v/>
      </c>
      <c r="I48" s="229" t="str">
        <f t="shared" si="56"/>
        <v/>
      </c>
      <c r="J48" s="229" t="str">
        <f t="shared" si="56"/>
        <v/>
      </c>
      <c r="K48" s="237" t="str">
        <f t="shared" si="56"/>
        <v/>
      </c>
      <c r="L48" s="231" t="str">
        <f t="shared" ref="L48" si="57">IF(ISBLANK(L15),"",VALUE(L15))</f>
        <v/>
      </c>
      <c r="M48" s="229" t="str">
        <f t="shared" si="1"/>
        <v/>
      </c>
      <c r="N48" s="231" t="str">
        <f t="shared" ref="N48:R53" si="58">IF(ISBLANK(N15),"",VALUE(N15))</f>
        <v/>
      </c>
      <c r="O48" s="231" t="str">
        <f t="shared" si="58"/>
        <v/>
      </c>
      <c r="P48" s="231" t="str">
        <f t="shared" si="58"/>
        <v/>
      </c>
      <c r="Q48" s="233" t="str">
        <f t="shared" si="58"/>
        <v/>
      </c>
      <c r="R48" s="234" t="str">
        <f t="shared" si="58"/>
        <v/>
      </c>
      <c r="S48" s="225" t="str">
        <f t="shared" si="3"/>
        <v/>
      </c>
      <c r="T48" s="233" t="str">
        <f t="shared" si="4"/>
        <v/>
      </c>
      <c r="U48" s="234" t="str">
        <f t="shared" si="4"/>
        <v/>
      </c>
      <c r="V48" s="225" t="str">
        <f t="shared" si="5"/>
        <v/>
      </c>
      <c r="W48" s="233" t="str">
        <f t="shared" si="6"/>
        <v/>
      </c>
      <c r="X48" s="234" t="str">
        <f t="shared" si="6"/>
        <v/>
      </c>
      <c r="Y48" s="225" t="str">
        <f t="shared" si="7"/>
        <v/>
      </c>
      <c r="Z48" s="233" t="str">
        <f t="shared" si="27"/>
        <v/>
      </c>
      <c r="AA48" s="234" t="str">
        <f t="shared" si="28"/>
        <v/>
      </c>
      <c r="AB48" s="225" t="str">
        <f t="shared" si="8"/>
        <v/>
      </c>
      <c r="AC48" s="233" t="str">
        <f t="shared" si="9"/>
        <v/>
      </c>
      <c r="AD48" s="234" t="str">
        <f t="shared" si="9"/>
        <v/>
      </c>
      <c r="AE48" s="225" t="str">
        <f t="shared" si="10"/>
        <v/>
      </c>
      <c r="AF48" s="233" t="str">
        <f t="shared" si="11"/>
        <v/>
      </c>
      <c r="AG48" s="234" t="str">
        <f t="shared" si="11"/>
        <v/>
      </c>
      <c r="AH48" s="225" t="str">
        <f t="shared" si="12"/>
        <v/>
      </c>
      <c r="AI48" s="233" t="str">
        <f t="shared" si="13"/>
        <v/>
      </c>
      <c r="AJ48" s="234" t="str">
        <f t="shared" si="13"/>
        <v/>
      </c>
      <c r="AK48" s="225" t="str">
        <f t="shared" si="14"/>
        <v/>
      </c>
      <c r="AL48" s="233" t="str">
        <f t="shared" si="15"/>
        <v/>
      </c>
      <c r="AM48" s="234" t="str">
        <f t="shared" si="15"/>
        <v/>
      </c>
      <c r="AN48" s="225" t="str">
        <f t="shared" si="16"/>
        <v/>
      </c>
      <c r="AO48" s="233" t="str">
        <f t="shared" si="17"/>
        <v/>
      </c>
      <c r="AP48" s="234" t="str">
        <f t="shared" si="17"/>
        <v/>
      </c>
      <c r="AQ48" s="225" t="str">
        <f t="shared" si="18"/>
        <v/>
      </c>
      <c r="AR48" s="233" t="str">
        <f t="shared" si="19"/>
        <v/>
      </c>
      <c r="AS48" s="234" t="str">
        <f t="shared" si="19"/>
        <v/>
      </c>
      <c r="AT48" s="225" t="str">
        <f t="shared" si="20"/>
        <v/>
      </c>
      <c r="AU48" s="233" t="str">
        <f t="shared" ref="AU48:AV48" si="59">IF(ISBLANK(AU15),"",VALUE(AU15))</f>
        <v/>
      </c>
      <c r="AV48" s="234" t="str">
        <f t="shared" si="59"/>
        <v/>
      </c>
      <c r="AW48" s="225" t="str">
        <f t="shared" si="21"/>
        <v/>
      </c>
      <c r="AX48" s="233" t="str">
        <f t="shared" si="30"/>
        <v/>
      </c>
      <c r="AY48" s="234" t="str">
        <f t="shared" si="30"/>
        <v/>
      </c>
      <c r="AZ48" s="235" t="str">
        <f t="shared" si="22"/>
        <v/>
      </c>
      <c r="BA48" s="234" t="str">
        <f t="shared" si="31"/>
        <v/>
      </c>
      <c r="BB48" s="234" t="str">
        <f t="shared" si="31"/>
        <v/>
      </c>
      <c r="BC48" s="236" t="str">
        <f>IF(ISBLANK(BC15),"",VALUE(BC15))</f>
        <v/>
      </c>
    </row>
    <row r="49" spans="1:55" s="249" customFormat="1" ht="31" customHeight="1">
      <c r="A49" s="228" t="str">
        <f t="shared" si="24"/>
        <v/>
      </c>
      <c r="B49" s="229" t="str">
        <f t="shared" si="24"/>
        <v/>
      </c>
      <c r="C49" s="229" t="str">
        <f t="shared" ref="C49:K49" si="60">IF(ISBLANK(C16),"",C16)</f>
        <v/>
      </c>
      <c r="D49" s="229" t="str">
        <f t="shared" si="60"/>
        <v/>
      </c>
      <c r="E49" s="229" t="str">
        <f t="shared" si="60"/>
        <v/>
      </c>
      <c r="F49" s="229" t="str">
        <f t="shared" si="60"/>
        <v/>
      </c>
      <c r="G49" s="229" t="str">
        <f t="shared" si="60"/>
        <v/>
      </c>
      <c r="H49" s="229" t="str">
        <f t="shared" si="60"/>
        <v/>
      </c>
      <c r="I49" s="229" t="str">
        <f t="shared" si="60"/>
        <v/>
      </c>
      <c r="J49" s="229" t="str">
        <f t="shared" si="60"/>
        <v/>
      </c>
      <c r="K49" s="237" t="str">
        <f t="shared" si="60"/>
        <v/>
      </c>
      <c r="L49" s="231" t="str">
        <f t="shared" ref="L49" si="61">IF(ISBLANK(L16),"",VALUE(L16))</f>
        <v/>
      </c>
      <c r="M49" s="229" t="str">
        <f t="shared" si="1"/>
        <v/>
      </c>
      <c r="N49" s="231" t="str">
        <f t="shared" si="58"/>
        <v/>
      </c>
      <c r="O49" s="231" t="str">
        <f t="shared" si="58"/>
        <v/>
      </c>
      <c r="P49" s="231" t="str">
        <f t="shared" si="58"/>
        <v/>
      </c>
      <c r="Q49" s="233" t="str">
        <f t="shared" si="58"/>
        <v/>
      </c>
      <c r="R49" s="234" t="str">
        <f t="shared" si="58"/>
        <v/>
      </c>
      <c r="S49" s="225" t="str">
        <f t="shared" si="3"/>
        <v/>
      </c>
      <c r="T49" s="233" t="str">
        <f t="shared" si="4"/>
        <v/>
      </c>
      <c r="U49" s="234" t="str">
        <f t="shared" si="4"/>
        <v/>
      </c>
      <c r="V49" s="225" t="str">
        <f t="shared" si="5"/>
        <v/>
      </c>
      <c r="W49" s="233" t="str">
        <f t="shared" si="6"/>
        <v/>
      </c>
      <c r="X49" s="234" t="str">
        <f t="shared" si="6"/>
        <v/>
      </c>
      <c r="Y49" s="225" t="str">
        <f t="shared" si="7"/>
        <v/>
      </c>
      <c r="Z49" s="233" t="str">
        <f t="shared" si="27"/>
        <v/>
      </c>
      <c r="AA49" s="234" t="str">
        <f t="shared" si="28"/>
        <v/>
      </c>
      <c r="AB49" s="225" t="str">
        <f t="shared" si="8"/>
        <v/>
      </c>
      <c r="AC49" s="233" t="str">
        <f t="shared" si="9"/>
        <v/>
      </c>
      <c r="AD49" s="234" t="str">
        <f t="shared" si="9"/>
        <v/>
      </c>
      <c r="AE49" s="225" t="str">
        <f t="shared" si="10"/>
        <v/>
      </c>
      <c r="AF49" s="233" t="str">
        <f t="shared" si="11"/>
        <v/>
      </c>
      <c r="AG49" s="234" t="str">
        <f t="shared" si="11"/>
        <v/>
      </c>
      <c r="AH49" s="225" t="str">
        <f t="shared" si="12"/>
        <v/>
      </c>
      <c r="AI49" s="233" t="str">
        <f t="shared" si="13"/>
        <v/>
      </c>
      <c r="AJ49" s="234" t="str">
        <f t="shared" si="13"/>
        <v/>
      </c>
      <c r="AK49" s="225" t="str">
        <f t="shared" si="14"/>
        <v/>
      </c>
      <c r="AL49" s="233" t="str">
        <f t="shared" si="15"/>
        <v/>
      </c>
      <c r="AM49" s="234" t="str">
        <f t="shared" si="15"/>
        <v/>
      </c>
      <c r="AN49" s="225" t="str">
        <f t="shared" si="16"/>
        <v/>
      </c>
      <c r="AO49" s="233" t="str">
        <f t="shared" si="17"/>
        <v/>
      </c>
      <c r="AP49" s="234" t="str">
        <f t="shared" si="17"/>
        <v/>
      </c>
      <c r="AQ49" s="225" t="str">
        <f t="shared" si="18"/>
        <v/>
      </c>
      <c r="AR49" s="233" t="str">
        <f t="shared" si="19"/>
        <v/>
      </c>
      <c r="AS49" s="234" t="str">
        <f t="shared" si="19"/>
        <v/>
      </c>
      <c r="AT49" s="225" t="str">
        <f t="shared" si="20"/>
        <v/>
      </c>
      <c r="AU49" s="233" t="str">
        <f t="shared" ref="AU49:AV49" si="62">IF(ISBLANK(AU16),"",VALUE(AU16))</f>
        <v/>
      </c>
      <c r="AV49" s="234" t="str">
        <f t="shared" si="62"/>
        <v/>
      </c>
      <c r="AW49" s="225" t="str">
        <f t="shared" si="21"/>
        <v/>
      </c>
      <c r="AX49" s="233" t="str">
        <f t="shared" si="30"/>
        <v/>
      </c>
      <c r="AY49" s="234" t="str">
        <f t="shared" si="30"/>
        <v/>
      </c>
      <c r="AZ49" s="235" t="str">
        <f t="shared" si="22"/>
        <v/>
      </c>
      <c r="BA49" s="234" t="str">
        <f t="shared" si="31"/>
        <v/>
      </c>
      <c r="BB49" s="234" t="str">
        <f t="shared" si="31"/>
        <v/>
      </c>
      <c r="BC49" s="236" t="str">
        <f t="shared" si="31"/>
        <v/>
      </c>
    </row>
    <row r="50" spans="1:55" s="249" customFormat="1" ht="31" customHeight="1">
      <c r="A50" s="228" t="str">
        <f t="shared" si="24"/>
        <v/>
      </c>
      <c r="B50" s="229" t="str">
        <f t="shared" si="24"/>
        <v/>
      </c>
      <c r="C50" s="229" t="str">
        <f t="shared" ref="C50:K50" si="63">IF(ISBLANK(C17),"",C17)</f>
        <v/>
      </c>
      <c r="D50" s="229" t="str">
        <f t="shared" si="63"/>
        <v/>
      </c>
      <c r="E50" s="229" t="str">
        <f t="shared" si="63"/>
        <v/>
      </c>
      <c r="F50" s="229" t="str">
        <f t="shared" si="63"/>
        <v/>
      </c>
      <c r="G50" s="229" t="str">
        <f t="shared" si="63"/>
        <v/>
      </c>
      <c r="H50" s="229" t="str">
        <f t="shared" si="63"/>
        <v/>
      </c>
      <c r="I50" s="229" t="str">
        <f t="shared" si="63"/>
        <v/>
      </c>
      <c r="J50" s="229" t="str">
        <f t="shared" si="63"/>
        <v/>
      </c>
      <c r="K50" s="237" t="str">
        <f t="shared" si="63"/>
        <v/>
      </c>
      <c r="L50" s="231" t="str">
        <f t="shared" ref="L50" si="64">IF(ISBLANK(L17),"",VALUE(L17))</f>
        <v/>
      </c>
      <c r="M50" s="229" t="str">
        <f t="shared" si="1"/>
        <v/>
      </c>
      <c r="N50" s="231" t="str">
        <f t="shared" si="58"/>
        <v/>
      </c>
      <c r="O50" s="231" t="str">
        <f t="shared" si="58"/>
        <v/>
      </c>
      <c r="P50" s="231" t="str">
        <f t="shared" si="58"/>
        <v/>
      </c>
      <c r="Q50" s="233" t="str">
        <f t="shared" si="58"/>
        <v/>
      </c>
      <c r="R50" s="234" t="str">
        <f t="shared" si="58"/>
        <v/>
      </c>
      <c r="S50" s="225" t="str">
        <f t="shared" si="3"/>
        <v/>
      </c>
      <c r="T50" s="233" t="str">
        <f t="shared" si="4"/>
        <v/>
      </c>
      <c r="U50" s="234" t="str">
        <f t="shared" si="4"/>
        <v/>
      </c>
      <c r="V50" s="225" t="str">
        <f t="shared" si="5"/>
        <v/>
      </c>
      <c r="W50" s="233" t="str">
        <f t="shared" si="6"/>
        <v/>
      </c>
      <c r="X50" s="234" t="str">
        <f t="shared" si="6"/>
        <v/>
      </c>
      <c r="Y50" s="225" t="str">
        <f t="shared" si="7"/>
        <v/>
      </c>
      <c r="Z50" s="233" t="str">
        <f t="shared" si="27"/>
        <v/>
      </c>
      <c r="AA50" s="234" t="str">
        <f t="shared" si="28"/>
        <v/>
      </c>
      <c r="AB50" s="225" t="str">
        <f t="shared" si="8"/>
        <v/>
      </c>
      <c r="AC50" s="233" t="str">
        <f t="shared" si="9"/>
        <v/>
      </c>
      <c r="AD50" s="234" t="str">
        <f t="shared" si="9"/>
        <v/>
      </c>
      <c r="AE50" s="225" t="str">
        <f t="shared" si="10"/>
        <v/>
      </c>
      <c r="AF50" s="233" t="str">
        <f t="shared" si="11"/>
        <v/>
      </c>
      <c r="AG50" s="234" t="str">
        <f t="shared" si="11"/>
        <v/>
      </c>
      <c r="AH50" s="225" t="str">
        <f t="shared" si="12"/>
        <v/>
      </c>
      <c r="AI50" s="233" t="str">
        <f t="shared" si="13"/>
        <v/>
      </c>
      <c r="AJ50" s="234" t="str">
        <f t="shared" si="13"/>
        <v/>
      </c>
      <c r="AK50" s="225" t="str">
        <f t="shared" si="14"/>
        <v/>
      </c>
      <c r="AL50" s="233" t="str">
        <f t="shared" si="15"/>
        <v/>
      </c>
      <c r="AM50" s="234" t="str">
        <f t="shared" si="15"/>
        <v/>
      </c>
      <c r="AN50" s="225" t="str">
        <f t="shared" si="16"/>
        <v/>
      </c>
      <c r="AO50" s="233" t="str">
        <f t="shared" si="17"/>
        <v/>
      </c>
      <c r="AP50" s="234" t="str">
        <f t="shared" si="17"/>
        <v/>
      </c>
      <c r="AQ50" s="225" t="str">
        <f t="shared" si="18"/>
        <v/>
      </c>
      <c r="AR50" s="233" t="str">
        <f t="shared" si="19"/>
        <v/>
      </c>
      <c r="AS50" s="234" t="str">
        <f t="shared" si="19"/>
        <v/>
      </c>
      <c r="AT50" s="225" t="str">
        <f t="shared" si="20"/>
        <v/>
      </c>
      <c r="AU50" s="233" t="str">
        <f t="shared" ref="AU50:AV50" si="65">IF(ISBLANK(AU17),"",VALUE(AU17))</f>
        <v/>
      </c>
      <c r="AV50" s="234" t="str">
        <f t="shared" si="65"/>
        <v/>
      </c>
      <c r="AW50" s="225" t="str">
        <f t="shared" si="21"/>
        <v/>
      </c>
      <c r="AX50" s="233" t="str">
        <f t="shared" si="30"/>
        <v/>
      </c>
      <c r="AY50" s="234" t="str">
        <f t="shared" si="30"/>
        <v/>
      </c>
      <c r="AZ50" s="235" t="str">
        <f t="shared" si="22"/>
        <v/>
      </c>
      <c r="BA50" s="234" t="str">
        <f t="shared" si="31"/>
        <v/>
      </c>
      <c r="BB50" s="234" t="str">
        <f t="shared" si="31"/>
        <v/>
      </c>
      <c r="BC50" s="236" t="str">
        <f t="shared" si="31"/>
        <v/>
      </c>
    </row>
    <row r="51" spans="1:55" s="249" customFormat="1" ht="31" customHeight="1">
      <c r="A51" s="228" t="str">
        <f t="shared" si="24"/>
        <v/>
      </c>
      <c r="B51" s="229" t="str">
        <f t="shared" si="24"/>
        <v/>
      </c>
      <c r="C51" s="229" t="str">
        <f t="shared" ref="C51:K51" si="66">IF(ISBLANK(C18),"",C18)</f>
        <v/>
      </c>
      <c r="D51" s="229" t="str">
        <f t="shared" si="66"/>
        <v/>
      </c>
      <c r="E51" s="229" t="str">
        <f t="shared" si="66"/>
        <v/>
      </c>
      <c r="F51" s="229" t="str">
        <f t="shared" si="66"/>
        <v/>
      </c>
      <c r="G51" s="229" t="str">
        <f t="shared" si="66"/>
        <v/>
      </c>
      <c r="H51" s="229" t="str">
        <f t="shared" si="66"/>
        <v/>
      </c>
      <c r="I51" s="229" t="str">
        <f t="shared" si="66"/>
        <v/>
      </c>
      <c r="J51" s="229" t="str">
        <f t="shared" si="66"/>
        <v/>
      </c>
      <c r="K51" s="237" t="str">
        <f t="shared" si="66"/>
        <v/>
      </c>
      <c r="L51" s="231" t="str">
        <f t="shared" ref="L51" si="67">IF(ISBLANK(L18),"",VALUE(L18))</f>
        <v/>
      </c>
      <c r="M51" s="229" t="str">
        <f t="shared" si="1"/>
        <v/>
      </c>
      <c r="N51" s="231" t="str">
        <f t="shared" si="58"/>
        <v/>
      </c>
      <c r="O51" s="231" t="str">
        <f t="shared" si="58"/>
        <v/>
      </c>
      <c r="P51" s="231" t="str">
        <f t="shared" si="58"/>
        <v/>
      </c>
      <c r="Q51" s="233" t="str">
        <f t="shared" si="58"/>
        <v/>
      </c>
      <c r="R51" s="234" t="str">
        <f t="shared" si="58"/>
        <v/>
      </c>
      <c r="S51" s="225" t="str">
        <f t="shared" si="3"/>
        <v/>
      </c>
      <c r="T51" s="233" t="str">
        <f t="shared" si="4"/>
        <v/>
      </c>
      <c r="U51" s="234" t="str">
        <f t="shared" si="4"/>
        <v/>
      </c>
      <c r="V51" s="225" t="str">
        <f t="shared" si="5"/>
        <v/>
      </c>
      <c r="W51" s="233" t="str">
        <f t="shared" si="6"/>
        <v/>
      </c>
      <c r="X51" s="234" t="str">
        <f t="shared" si="6"/>
        <v/>
      </c>
      <c r="Y51" s="225" t="str">
        <f t="shared" si="7"/>
        <v/>
      </c>
      <c r="Z51" s="233" t="str">
        <f t="shared" si="27"/>
        <v/>
      </c>
      <c r="AA51" s="234" t="str">
        <f t="shared" si="28"/>
        <v/>
      </c>
      <c r="AB51" s="225" t="str">
        <f t="shared" si="8"/>
        <v/>
      </c>
      <c r="AC51" s="233" t="str">
        <f t="shared" si="9"/>
        <v/>
      </c>
      <c r="AD51" s="234" t="str">
        <f t="shared" si="9"/>
        <v/>
      </c>
      <c r="AE51" s="225" t="str">
        <f t="shared" si="10"/>
        <v/>
      </c>
      <c r="AF51" s="233" t="str">
        <f t="shared" si="11"/>
        <v/>
      </c>
      <c r="AG51" s="234" t="str">
        <f t="shared" si="11"/>
        <v/>
      </c>
      <c r="AH51" s="225" t="str">
        <f t="shared" si="12"/>
        <v/>
      </c>
      <c r="AI51" s="233" t="str">
        <f t="shared" si="13"/>
        <v/>
      </c>
      <c r="AJ51" s="234" t="str">
        <f t="shared" si="13"/>
        <v/>
      </c>
      <c r="AK51" s="225" t="str">
        <f t="shared" si="14"/>
        <v/>
      </c>
      <c r="AL51" s="233" t="str">
        <f t="shared" si="15"/>
        <v/>
      </c>
      <c r="AM51" s="234" t="str">
        <f t="shared" si="15"/>
        <v/>
      </c>
      <c r="AN51" s="225" t="str">
        <f t="shared" si="16"/>
        <v/>
      </c>
      <c r="AO51" s="233" t="str">
        <f t="shared" si="17"/>
        <v/>
      </c>
      <c r="AP51" s="234" t="str">
        <f t="shared" si="17"/>
        <v/>
      </c>
      <c r="AQ51" s="225" t="str">
        <f t="shared" si="18"/>
        <v/>
      </c>
      <c r="AR51" s="233" t="str">
        <f t="shared" si="19"/>
        <v/>
      </c>
      <c r="AS51" s="234" t="str">
        <f t="shared" si="19"/>
        <v/>
      </c>
      <c r="AT51" s="225" t="str">
        <f t="shared" si="20"/>
        <v/>
      </c>
      <c r="AU51" s="233" t="str">
        <f t="shared" ref="AU51:AV51" si="68">IF(ISBLANK(AU18),"",VALUE(AU18))</f>
        <v/>
      </c>
      <c r="AV51" s="234" t="str">
        <f t="shared" si="68"/>
        <v/>
      </c>
      <c r="AW51" s="225" t="str">
        <f t="shared" si="21"/>
        <v/>
      </c>
      <c r="AX51" s="233" t="str">
        <f t="shared" si="30"/>
        <v/>
      </c>
      <c r="AY51" s="234" t="str">
        <f t="shared" si="30"/>
        <v/>
      </c>
      <c r="AZ51" s="235" t="str">
        <f t="shared" si="22"/>
        <v/>
      </c>
      <c r="BA51" s="234" t="str">
        <f t="shared" si="31"/>
        <v/>
      </c>
      <c r="BB51" s="234" t="str">
        <f t="shared" si="31"/>
        <v/>
      </c>
      <c r="BC51" s="236" t="str">
        <f t="shared" si="31"/>
        <v/>
      </c>
    </row>
    <row r="52" spans="1:55" s="249" customFormat="1" ht="31" customHeight="1">
      <c r="A52" s="228" t="str">
        <f t="shared" si="24"/>
        <v/>
      </c>
      <c r="B52" s="229" t="str">
        <f t="shared" si="24"/>
        <v/>
      </c>
      <c r="C52" s="229" t="str">
        <f t="shared" ref="C52:K52" si="69">IF(ISBLANK(C19),"",C19)</f>
        <v/>
      </c>
      <c r="D52" s="229" t="str">
        <f t="shared" si="69"/>
        <v/>
      </c>
      <c r="E52" s="229" t="str">
        <f t="shared" si="69"/>
        <v/>
      </c>
      <c r="F52" s="229" t="str">
        <f t="shared" si="69"/>
        <v/>
      </c>
      <c r="G52" s="229" t="str">
        <f t="shared" si="69"/>
        <v/>
      </c>
      <c r="H52" s="229" t="str">
        <f t="shared" si="69"/>
        <v/>
      </c>
      <c r="I52" s="229" t="str">
        <f t="shared" si="69"/>
        <v/>
      </c>
      <c r="J52" s="229" t="str">
        <f t="shared" si="69"/>
        <v/>
      </c>
      <c r="K52" s="237" t="str">
        <f t="shared" si="69"/>
        <v/>
      </c>
      <c r="L52" s="231" t="str">
        <f t="shared" ref="L52" si="70">IF(ISBLANK(L19),"",VALUE(L19))</f>
        <v/>
      </c>
      <c r="M52" s="229" t="str">
        <f t="shared" si="1"/>
        <v/>
      </c>
      <c r="N52" s="231" t="str">
        <f t="shared" si="58"/>
        <v/>
      </c>
      <c r="O52" s="231" t="str">
        <f t="shared" si="58"/>
        <v/>
      </c>
      <c r="P52" s="231" t="str">
        <f t="shared" si="58"/>
        <v/>
      </c>
      <c r="Q52" s="233" t="str">
        <f t="shared" si="58"/>
        <v/>
      </c>
      <c r="R52" s="234" t="str">
        <f t="shared" si="58"/>
        <v/>
      </c>
      <c r="S52" s="225" t="str">
        <f t="shared" si="3"/>
        <v/>
      </c>
      <c r="T52" s="233" t="str">
        <f t="shared" si="4"/>
        <v/>
      </c>
      <c r="U52" s="234" t="str">
        <f t="shared" si="4"/>
        <v/>
      </c>
      <c r="V52" s="225" t="str">
        <f t="shared" si="5"/>
        <v/>
      </c>
      <c r="W52" s="233" t="str">
        <f t="shared" si="6"/>
        <v/>
      </c>
      <c r="X52" s="234" t="str">
        <f t="shared" si="6"/>
        <v/>
      </c>
      <c r="Y52" s="225" t="str">
        <f t="shared" si="7"/>
        <v/>
      </c>
      <c r="Z52" s="233" t="str">
        <f t="shared" si="27"/>
        <v/>
      </c>
      <c r="AA52" s="234" t="str">
        <f t="shared" si="28"/>
        <v/>
      </c>
      <c r="AB52" s="225" t="str">
        <f t="shared" si="8"/>
        <v/>
      </c>
      <c r="AC52" s="233" t="str">
        <f t="shared" si="9"/>
        <v/>
      </c>
      <c r="AD52" s="234" t="str">
        <f t="shared" si="9"/>
        <v/>
      </c>
      <c r="AE52" s="225" t="str">
        <f t="shared" si="10"/>
        <v/>
      </c>
      <c r="AF52" s="233" t="str">
        <f t="shared" si="11"/>
        <v/>
      </c>
      <c r="AG52" s="234" t="str">
        <f t="shared" si="11"/>
        <v/>
      </c>
      <c r="AH52" s="225" t="str">
        <f t="shared" si="12"/>
        <v/>
      </c>
      <c r="AI52" s="233" t="str">
        <f t="shared" si="13"/>
        <v/>
      </c>
      <c r="AJ52" s="234" t="str">
        <f t="shared" si="13"/>
        <v/>
      </c>
      <c r="AK52" s="225" t="str">
        <f t="shared" si="14"/>
        <v/>
      </c>
      <c r="AL52" s="233" t="str">
        <f t="shared" si="15"/>
        <v/>
      </c>
      <c r="AM52" s="234" t="str">
        <f t="shared" si="15"/>
        <v/>
      </c>
      <c r="AN52" s="225" t="str">
        <f t="shared" si="16"/>
        <v/>
      </c>
      <c r="AO52" s="233" t="str">
        <f t="shared" si="17"/>
        <v/>
      </c>
      <c r="AP52" s="234" t="str">
        <f t="shared" si="17"/>
        <v/>
      </c>
      <c r="AQ52" s="225" t="str">
        <f t="shared" si="18"/>
        <v/>
      </c>
      <c r="AR52" s="233" t="str">
        <f t="shared" si="19"/>
        <v/>
      </c>
      <c r="AS52" s="234" t="str">
        <f t="shared" si="19"/>
        <v/>
      </c>
      <c r="AT52" s="225" t="str">
        <f t="shared" si="20"/>
        <v/>
      </c>
      <c r="AU52" s="233" t="str">
        <f t="shared" ref="AU52:AV52" si="71">IF(ISBLANK(AU19),"",VALUE(AU19))</f>
        <v/>
      </c>
      <c r="AV52" s="234" t="str">
        <f t="shared" si="71"/>
        <v/>
      </c>
      <c r="AW52" s="225" t="str">
        <f t="shared" si="21"/>
        <v/>
      </c>
      <c r="AX52" s="233" t="str">
        <f t="shared" si="30"/>
        <v/>
      </c>
      <c r="AY52" s="234" t="str">
        <f t="shared" si="30"/>
        <v/>
      </c>
      <c r="AZ52" s="235" t="str">
        <f t="shared" si="22"/>
        <v/>
      </c>
      <c r="BA52" s="234" t="str">
        <f t="shared" si="31"/>
        <v/>
      </c>
      <c r="BB52" s="234" t="str">
        <f t="shared" si="31"/>
        <v/>
      </c>
      <c r="BC52" s="236" t="str">
        <f t="shared" si="31"/>
        <v/>
      </c>
    </row>
    <row r="53" spans="1:55" s="249" customFormat="1" ht="31" customHeight="1">
      <c r="A53" s="228" t="str">
        <f t="shared" si="24"/>
        <v/>
      </c>
      <c r="B53" s="229" t="str">
        <f t="shared" si="24"/>
        <v/>
      </c>
      <c r="C53" s="229" t="str">
        <f t="shared" ref="C53:K53" si="72">IF(ISBLANK(C20),"",C20)</f>
        <v/>
      </c>
      <c r="D53" s="229" t="str">
        <f t="shared" si="72"/>
        <v/>
      </c>
      <c r="E53" s="229" t="str">
        <f t="shared" si="72"/>
        <v/>
      </c>
      <c r="F53" s="229" t="str">
        <f t="shared" si="72"/>
        <v/>
      </c>
      <c r="G53" s="229" t="str">
        <f t="shared" si="72"/>
        <v/>
      </c>
      <c r="H53" s="229" t="str">
        <f t="shared" si="72"/>
        <v/>
      </c>
      <c r="I53" s="229" t="str">
        <f t="shared" si="72"/>
        <v/>
      </c>
      <c r="J53" s="229" t="str">
        <f t="shared" si="72"/>
        <v/>
      </c>
      <c r="K53" s="237" t="str">
        <f t="shared" si="72"/>
        <v/>
      </c>
      <c r="L53" s="231" t="str">
        <f t="shared" ref="L53" si="73">IF(ISBLANK(L20),"",VALUE(L20))</f>
        <v/>
      </c>
      <c r="M53" s="229" t="str">
        <f t="shared" si="1"/>
        <v/>
      </c>
      <c r="N53" s="231" t="str">
        <f t="shared" si="58"/>
        <v/>
      </c>
      <c r="O53" s="231" t="str">
        <f t="shared" si="58"/>
        <v/>
      </c>
      <c r="P53" s="231" t="str">
        <f t="shared" si="58"/>
        <v/>
      </c>
      <c r="Q53" s="233" t="str">
        <f t="shared" si="58"/>
        <v/>
      </c>
      <c r="R53" s="234" t="str">
        <f t="shared" si="58"/>
        <v/>
      </c>
      <c r="S53" s="225" t="str">
        <f t="shared" si="3"/>
        <v/>
      </c>
      <c r="T53" s="233" t="str">
        <f t="shared" si="4"/>
        <v/>
      </c>
      <c r="U53" s="234" t="str">
        <f t="shared" si="4"/>
        <v/>
      </c>
      <c r="V53" s="225" t="str">
        <f t="shared" si="5"/>
        <v/>
      </c>
      <c r="W53" s="233" t="str">
        <f t="shared" si="6"/>
        <v/>
      </c>
      <c r="X53" s="234" t="str">
        <f t="shared" si="6"/>
        <v/>
      </c>
      <c r="Y53" s="225" t="str">
        <f t="shared" si="7"/>
        <v/>
      </c>
      <c r="Z53" s="233" t="str">
        <f t="shared" si="27"/>
        <v/>
      </c>
      <c r="AA53" s="234" t="str">
        <f t="shared" si="28"/>
        <v/>
      </c>
      <c r="AB53" s="225" t="str">
        <f t="shared" si="8"/>
        <v/>
      </c>
      <c r="AC53" s="233" t="str">
        <f t="shared" si="9"/>
        <v/>
      </c>
      <c r="AD53" s="234" t="str">
        <f t="shared" si="9"/>
        <v/>
      </c>
      <c r="AE53" s="225" t="str">
        <f t="shared" si="10"/>
        <v/>
      </c>
      <c r="AF53" s="233" t="str">
        <f t="shared" si="11"/>
        <v/>
      </c>
      <c r="AG53" s="234" t="str">
        <f t="shared" si="11"/>
        <v/>
      </c>
      <c r="AH53" s="225" t="str">
        <f t="shared" si="12"/>
        <v/>
      </c>
      <c r="AI53" s="233" t="str">
        <f t="shared" si="13"/>
        <v/>
      </c>
      <c r="AJ53" s="234" t="str">
        <f t="shared" si="13"/>
        <v/>
      </c>
      <c r="AK53" s="225" t="str">
        <f t="shared" si="14"/>
        <v/>
      </c>
      <c r="AL53" s="233" t="str">
        <f t="shared" si="15"/>
        <v/>
      </c>
      <c r="AM53" s="234" t="str">
        <f t="shared" si="15"/>
        <v/>
      </c>
      <c r="AN53" s="225" t="str">
        <f t="shared" si="16"/>
        <v/>
      </c>
      <c r="AO53" s="233" t="str">
        <f t="shared" si="17"/>
        <v/>
      </c>
      <c r="AP53" s="234" t="str">
        <f t="shared" si="17"/>
        <v/>
      </c>
      <c r="AQ53" s="225" t="str">
        <f t="shared" si="18"/>
        <v/>
      </c>
      <c r="AR53" s="233" t="str">
        <f t="shared" si="19"/>
        <v/>
      </c>
      <c r="AS53" s="234" t="str">
        <f t="shared" si="19"/>
        <v/>
      </c>
      <c r="AT53" s="225" t="str">
        <f t="shared" si="20"/>
        <v/>
      </c>
      <c r="AU53" s="233" t="str">
        <f t="shared" ref="AU53:AV53" si="74">IF(ISBLANK(AU20),"",VALUE(AU20))</f>
        <v/>
      </c>
      <c r="AV53" s="234" t="str">
        <f t="shared" si="74"/>
        <v/>
      </c>
      <c r="AW53" s="225" t="str">
        <f t="shared" si="21"/>
        <v/>
      </c>
      <c r="AX53" s="233" t="str">
        <f t="shared" si="30"/>
        <v/>
      </c>
      <c r="AY53" s="234" t="str">
        <f t="shared" si="30"/>
        <v/>
      </c>
      <c r="AZ53" s="235" t="str">
        <f t="shared" si="22"/>
        <v/>
      </c>
      <c r="BA53" s="234" t="str">
        <f t="shared" si="31"/>
        <v/>
      </c>
      <c r="BB53" s="234" t="str">
        <f t="shared" si="31"/>
        <v/>
      </c>
      <c r="BC53" s="236" t="str">
        <f t="shared" si="31"/>
        <v/>
      </c>
    </row>
    <row r="54" spans="1:55" s="249" customFormat="1" ht="31" customHeight="1">
      <c r="A54" s="228" t="str">
        <f t="shared" si="24"/>
        <v/>
      </c>
      <c r="B54" s="229" t="str">
        <f t="shared" si="24"/>
        <v/>
      </c>
      <c r="C54" s="229" t="str">
        <f t="shared" ref="C54:M67" si="75">IF(ISBLANK(C21),"",C21)</f>
        <v/>
      </c>
      <c r="D54" s="229" t="str">
        <f t="shared" si="75"/>
        <v/>
      </c>
      <c r="E54" s="229" t="str">
        <f t="shared" si="75"/>
        <v/>
      </c>
      <c r="F54" s="229" t="str">
        <f t="shared" si="75"/>
        <v/>
      </c>
      <c r="G54" s="229" t="str">
        <f t="shared" si="75"/>
        <v/>
      </c>
      <c r="H54" s="229" t="str">
        <f t="shared" si="75"/>
        <v/>
      </c>
      <c r="I54" s="229" t="str">
        <f t="shared" si="75"/>
        <v/>
      </c>
      <c r="J54" s="229" t="str">
        <f t="shared" si="75"/>
        <v/>
      </c>
      <c r="K54" s="237" t="str">
        <f t="shared" si="75"/>
        <v/>
      </c>
      <c r="L54" s="231" t="str">
        <f t="shared" ref="L54" si="76">IF(ISBLANK(L21),"",VALUE(L21))</f>
        <v/>
      </c>
      <c r="M54" s="229" t="str">
        <f t="shared" si="75"/>
        <v/>
      </c>
      <c r="N54" s="231" t="str">
        <f t="shared" ref="N54:R67" si="77">IF(ISBLANK(N21),"",VALUE(N21))</f>
        <v/>
      </c>
      <c r="O54" s="231" t="str">
        <f t="shared" si="77"/>
        <v/>
      </c>
      <c r="P54" s="231" t="str">
        <f t="shared" si="77"/>
        <v/>
      </c>
      <c r="Q54" s="233" t="str">
        <f t="shared" si="77"/>
        <v/>
      </c>
      <c r="R54" s="234" t="str">
        <f t="shared" si="77"/>
        <v/>
      </c>
      <c r="S54" s="225" t="str">
        <f t="shared" si="3"/>
        <v/>
      </c>
      <c r="T54" s="233" t="str">
        <f t="shared" ref="T54:T67" si="78">IF(ISBLANK(T21),"",VALUE(T21))</f>
        <v/>
      </c>
      <c r="U54" s="234" t="str">
        <f t="shared" ref="U54:U67" si="79">IF(ISBLANK(U21),"",VALUE(U21))</f>
        <v/>
      </c>
      <c r="V54" s="225" t="str">
        <f t="shared" si="5"/>
        <v/>
      </c>
      <c r="W54" s="233" t="str">
        <f t="shared" ref="W54:X67" si="80">IF(ISBLANK(W21),"",VALUE(W21))</f>
        <v/>
      </c>
      <c r="X54" s="234" t="str">
        <f t="shared" si="80"/>
        <v/>
      </c>
      <c r="Y54" s="225" t="str">
        <f t="shared" si="7"/>
        <v/>
      </c>
      <c r="Z54" s="233" t="str">
        <f t="shared" ref="Z54:Z67" si="81">IF(ISBLANK(Z21),"",VALUE(Z21))</f>
        <v/>
      </c>
      <c r="AA54" s="234" t="str">
        <f t="shared" si="28"/>
        <v/>
      </c>
      <c r="AB54" s="225" t="str">
        <f t="shared" si="8"/>
        <v/>
      </c>
      <c r="AC54" s="233" t="str">
        <f t="shared" ref="AC54:AC67" si="82">IF(ISBLANK(AC21),"",VALUE(AC21))</f>
        <v/>
      </c>
      <c r="AD54" s="234" t="str">
        <f t="shared" ref="AD54:AD67" si="83">IF(ISBLANK(AD21),"",VALUE(AD21))</f>
        <v/>
      </c>
      <c r="AE54" s="225" t="str">
        <f t="shared" si="10"/>
        <v/>
      </c>
      <c r="AF54" s="233" t="str">
        <f t="shared" ref="AF54:AG67" si="84">IF(ISBLANK(AF21),"",VALUE(AF21))</f>
        <v/>
      </c>
      <c r="AG54" s="234" t="str">
        <f t="shared" si="84"/>
        <v/>
      </c>
      <c r="AH54" s="225" t="str">
        <f t="shared" si="12"/>
        <v/>
      </c>
      <c r="AI54" s="233" t="str">
        <f t="shared" ref="AI54:AJ67" si="85">IF(ISBLANK(AI21),"",VALUE(AI21))</f>
        <v/>
      </c>
      <c r="AJ54" s="234" t="str">
        <f t="shared" si="85"/>
        <v/>
      </c>
      <c r="AK54" s="225" t="str">
        <f t="shared" si="14"/>
        <v/>
      </c>
      <c r="AL54" s="233" t="str">
        <f t="shared" ref="AL54:AM67" si="86">IF(ISBLANK(AL21),"",VALUE(AL21))</f>
        <v/>
      </c>
      <c r="AM54" s="234" t="str">
        <f t="shared" si="86"/>
        <v/>
      </c>
      <c r="AN54" s="225" t="str">
        <f t="shared" si="16"/>
        <v/>
      </c>
      <c r="AO54" s="233" t="str">
        <f t="shared" ref="AO54:AP67" si="87">IF(ISBLANK(AO21),"",VALUE(AO21))</f>
        <v/>
      </c>
      <c r="AP54" s="234" t="str">
        <f t="shared" si="87"/>
        <v/>
      </c>
      <c r="AQ54" s="225" t="str">
        <f t="shared" si="18"/>
        <v/>
      </c>
      <c r="AR54" s="233" t="str">
        <f t="shared" ref="AR54:AS67" si="88">IF(ISBLANK(AR21),"",VALUE(AR21))</f>
        <v/>
      </c>
      <c r="AS54" s="234" t="str">
        <f t="shared" si="88"/>
        <v/>
      </c>
      <c r="AT54" s="225" t="str">
        <f t="shared" si="20"/>
        <v/>
      </c>
      <c r="AU54" s="233" t="str">
        <f t="shared" ref="AU54:AV54" si="89">IF(ISBLANK(AU21),"",VALUE(AU21))</f>
        <v/>
      </c>
      <c r="AV54" s="234" t="str">
        <f t="shared" si="89"/>
        <v/>
      </c>
      <c r="AW54" s="225" t="str">
        <f t="shared" si="21"/>
        <v/>
      </c>
      <c r="AX54" s="233" t="str">
        <f t="shared" si="30"/>
        <v/>
      </c>
      <c r="AY54" s="234" t="str">
        <f t="shared" si="30"/>
        <v/>
      </c>
      <c r="AZ54" s="235" t="str">
        <f t="shared" si="22"/>
        <v/>
      </c>
      <c r="BA54" s="234" t="str">
        <f t="shared" si="31"/>
        <v/>
      </c>
      <c r="BB54" s="234" t="str">
        <f t="shared" si="31"/>
        <v/>
      </c>
      <c r="BC54" s="236" t="str">
        <f t="shared" si="31"/>
        <v/>
      </c>
    </row>
    <row r="55" spans="1:55" s="249" customFormat="1" ht="31" customHeight="1">
      <c r="A55" s="228" t="str">
        <f t="shared" ref="A55:B67" si="90">IF(ISBLANK(A22),"",VALUE(A22))</f>
        <v/>
      </c>
      <c r="B55" s="229" t="str">
        <f t="shared" si="90"/>
        <v/>
      </c>
      <c r="C55" s="229" t="str">
        <f t="shared" si="75"/>
        <v/>
      </c>
      <c r="D55" s="229" t="str">
        <f t="shared" si="75"/>
        <v/>
      </c>
      <c r="E55" s="229" t="str">
        <f t="shared" si="75"/>
        <v/>
      </c>
      <c r="F55" s="229" t="str">
        <f t="shared" si="75"/>
        <v/>
      </c>
      <c r="G55" s="229" t="str">
        <f t="shared" si="75"/>
        <v/>
      </c>
      <c r="H55" s="229" t="str">
        <f t="shared" si="75"/>
        <v/>
      </c>
      <c r="I55" s="229" t="str">
        <f t="shared" si="75"/>
        <v/>
      </c>
      <c r="J55" s="229" t="str">
        <f t="shared" si="75"/>
        <v/>
      </c>
      <c r="K55" s="237" t="str">
        <f t="shared" si="75"/>
        <v/>
      </c>
      <c r="L55" s="231" t="str">
        <f t="shared" ref="L55" si="91">IF(ISBLANK(L22),"",VALUE(L22))</f>
        <v/>
      </c>
      <c r="M55" s="229" t="str">
        <f t="shared" si="75"/>
        <v/>
      </c>
      <c r="N55" s="231" t="str">
        <f t="shared" si="77"/>
        <v/>
      </c>
      <c r="O55" s="231" t="str">
        <f t="shared" si="77"/>
        <v/>
      </c>
      <c r="P55" s="231" t="str">
        <f t="shared" si="77"/>
        <v/>
      </c>
      <c r="Q55" s="233" t="str">
        <f t="shared" si="77"/>
        <v/>
      </c>
      <c r="R55" s="234" t="str">
        <f t="shared" si="77"/>
        <v/>
      </c>
      <c r="S55" s="225" t="str">
        <f t="shared" si="3"/>
        <v/>
      </c>
      <c r="T55" s="233" t="str">
        <f t="shared" si="78"/>
        <v/>
      </c>
      <c r="U55" s="234" t="str">
        <f t="shared" si="79"/>
        <v/>
      </c>
      <c r="V55" s="225" t="str">
        <f t="shared" si="5"/>
        <v/>
      </c>
      <c r="W55" s="233" t="str">
        <f t="shared" si="80"/>
        <v/>
      </c>
      <c r="X55" s="234" t="str">
        <f t="shared" si="80"/>
        <v/>
      </c>
      <c r="Y55" s="225" t="str">
        <f t="shared" si="7"/>
        <v/>
      </c>
      <c r="Z55" s="233" t="str">
        <f t="shared" si="81"/>
        <v/>
      </c>
      <c r="AA55" s="234" t="str">
        <f t="shared" si="28"/>
        <v/>
      </c>
      <c r="AB55" s="225" t="str">
        <f t="shared" si="8"/>
        <v/>
      </c>
      <c r="AC55" s="233" t="str">
        <f t="shared" si="82"/>
        <v/>
      </c>
      <c r="AD55" s="234" t="str">
        <f t="shared" si="83"/>
        <v/>
      </c>
      <c r="AE55" s="225" t="str">
        <f t="shared" si="10"/>
        <v/>
      </c>
      <c r="AF55" s="233" t="str">
        <f t="shared" si="84"/>
        <v/>
      </c>
      <c r="AG55" s="234" t="str">
        <f t="shared" si="84"/>
        <v/>
      </c>
      <c r="AH55" s="225" t="str">
        <f t="shared" si="12"/>
        <v/>
      </c>
      <c r="AI55" s="233" t="str">
        <f t="shared" si="85"/>
        <v/>
      </c>
      <c r="AJ55" s="234" t="str">
        <f t="shared" si="85"/>
        <v/>
      </c>
      <c r="AK55" s="225" t="str">
        <f t="shared" si="14"/>
        <v/>
      </c>
      <c r="AL55" s="233" t="str">
        <f t="shared" si="86"/>
        <v/>
      </c>
      <c r="AM55" s="234" t="str">
        <f t="shared" si="86"/>
        <v/>
      </c>
      <c r="AN55" s="225" t="str">
        <f t="shared" si="16"/>
        <v/>
      </c>
      <c r="AO55" s="233" t="str">
        <f t="shared" si="87"/>
        <v/>
      </c>
      <c r="AP55" s="234" t="str">
        <f t="shared" si="87"/>
        <v/>
      </c>
      <c r="AQ55" s="225" t="str">
        <f t="shared" si="18"/>
        <v/>
      </c>
      <c r="AR55" s="233" t="str">
        <f t="shared" si="88"/>
        <v/>
      </c>
      <c r="AS55" s="234" t="str">
        <f t="shared" si="88"/>
        <v/>
      </c>
      <c r="AT55" s="225" t="str">
        <f t="shared" si="20"/>
        <v/>
      </c>
      <c r="AU55" s="233" t="str">
        <f t="shared" ref="AU55:AV55" si="92">IF(ISBLANK(AU22),"",VALUE(AU22))</f>
        <v/>
      </c>
      <c r="AV55" s="234" t="str">
        <f t="shared" si="92"/>
        <v/>
      </c>
      <c r="AW55" s="225" t="str">
        <f t="shared" si="21"/>
        <v/>
      </c>
      <c r="AX55" s="233" t="str">
        <f t="shared" ref="AX55:AY67" si="93">IF(ISBLANK(AX22),"",VALUE(AX22))</f>
        <v/>
      </c>
      <c r="AY55" s="234" t="str">
        <f t="shared" si="93"/>
        <v/>
      </c>
      <c r="AZ55" s="235" t="str">
        <f t="shared" si="22"/>
        <v/>
      </c>
      <c r="BA55" s="234" t="str">
        <f t="shared" ref="BA55:BC67" si="94">IF(ISBLANK(BA22),"",VALUE(BA22))</f>
        <v/>
      </c>
      <c r="BB55" s="234" t="str">
        <f t="shared" si="94"/>
        <v/>
      </c>
      <c r="BC55" s="236" t="str">
        <f t="shared" si="94"/>
        <v/>
      </c>
    </row>
    <row r="56" spans="1:55" s="249" customFormat="1" ht="31" customHeight="1">
      <c r="A56" s="228" t="str">
        <f t="shared" si="90"/>
        <v/>
      </c>
      <c r="B56" s="229" t="str">
        <f t="shared" si="90"/>
        <v/>
      </c>
      <c r="C56" s="229" t="str">
        <f t="shared" si="75"/>
        <v/>
      </c>
      <c r="D56" s="229" t="str">
        <f t="shared" si="75"/>
        <v/>
      </c>
      <c r="E56" s="229" t="str">
        <f t="shared" si="75"/>
        <v/>
      </c>
      <c r="F56" s="229" t="str">
        <f t="shared" si="75"/>
        <v/>
      </c>
      <c r="G56" s="229" t="str">
        <f t="shared" si="75"/>
        <v/>
      </c>
      <c r="H56" s="229" t="str">
        <f t="shared" si="75"/>
        <v/>
      </c>
      <c r="I56" s="229" t="str">
        <f t="shared" si="75"/>
        <v/>
      </c>
      <c r="J56" s="229" t="str">
        <f t="shared" si="75"/>
        <v/>
      </c>
      <c r="K56" s="237" t="str">
        <f t="shared" si="75"/>
        <v/>
      </c>
      <c r="L56" s="231" t="str">
        <f t="shared" ref="L56" si="95">IF(ISBLANK(L23),"",VALUE(L23))</f>
        <v/>
      </c>
      <c r="M56" s="229" t="str">
        <f t="shared" si="75"/>
        <v/>
      </c>
      <c r="N56" s="231" t="str">
        <f t="shared" si="77"/>
        <v/>
      </c>
      <c r="O56" s="231" t="str">
        <f t="shared" si="77"/>
        <v/>
      </c>
      <c r="P56" s="231" t="str">
        <f t="shared" si="77"/>
        <v/>
      </c>
      <c r="Q56" s="233" t="str">
        <f t="shared" si="77"/>
        <v/>
      </c>
      <c r="R56" s="234" t="str">
        <f t="shared" si="77"/>
        <v/>
      </c>
      <c r="S56" s="225" t="str">
        <f t="shared" si="3"/>
        <v/>
      </c>
      <c r="T56" s="233" t="str">
        <f t="shared" si="78"/>
        <v/>
      </c>
      <c r="U56" s="234" t="str">
        <f t="shared" si="79"/>
        <v/>
      </c>
      <c r="V56" s="225" t="str">
        <f t="shared" si="5"/>
        <v/>
      </c>
      <c r="W56" s="233" t="str">
        <f t="shared" si="80"/>
        <v/>
      </c>
      <c r="X56" s="234" t="str">
        <f t="shared" si="80"/>
        <v/>
      </c>
      <c r="Y56" s="225" t="str">
        <f t="shared" si="7"/>
        <v/>
      </c>
      <c r="Z56" s="233" t="str">
        <f t="shared" si="81"/>
        <v/>
      </c>
      <c r="AA56" s="234" t="str">
        <f t="shared" si="28"/>
        <v/>
      </c>
      <c r="AB56" s="225" t="str">
        <f t="shared" si="8"/>
        <v/>
      </c>
      <c r="AC56" s="233" t="str">
        <f t="shared" si="82"/>
        <v/>
      </c>
      <c r="AD56" s="234" t="str">
        <f t="shared" si="83"/>
        <v/>
      </c>
      <c r="AE56" s="225" t="str">
        <f t="shared" si="10"/>
        <v/>
      </c>
      <c r="AF56" s="233" t="str">
        <f t="shared" si="84"/>
        <v/>
      </c>
      <c r="AG56" s="234" t="str">
        <f t="shared" si="84"/>
        <v/>
      </c>
      <c r="AH56" s="225" t="str">
        <f t="shared" si="12"/>
        <v/>
      </c>
      <c r="AI56" s="233" t="str">
        <f t="shared" si="85"/>
        <v/>
      </c>
      <c r="AJ56" s="234" t="str">
        <f t="shared" si="85"/>
        <v/>
      </c>
      <c r="AK56" s="225" t="str">
        <f t="shared" si="14"/>
        <v/>
      </c>
      <c r="AL56" s="233" t="str">
        <f t="shared" si="86"/>
        <v/>
      </c>
      <c r="AM56" s="234" t="str">
        <f t="shared" si="86"/>
        <v/>
      </c>
      <c r="AN56" s="225" t="str">
        <f t="shared" si="16"/>
        <v/>
      </c>
      <c r="AO56" s="233" t="str">
        <f t="shared" si="87"/>
        <v/>
      </c>
      <c r="AP56" s="234" t="str">
        <f t="shared" si="87"/>
        <v/>
      </c>
      <c r="AQ56" s="225" t="str">
        <f t="shared" si="18"/>
        <v/>
      </c>
      <c r="AR56" s="233" t="str">
        <f t="shared" si="88"/>
        <v/>
      </c>
      <c r="AS56" s="234" t="str">
        <f t="shared" si="88"/>
        <v/>
      </c>
      <c r="AT56" s="225" t="str">
        <f t="shared" si="20"/>
        <v/>
      </c>
      <c r="AU56" s="233" t="str">
        <f t="shared" ref="AU56:AV56" si="96">IF(ISBLANK(AU23),"",VALUE(AU23))</f>
        <v/>
      </c>
      <c r="AV56" s="234" t="str">
        <f t="shared" si="96"/>
        <v/>
      </c>
      <c r="AW56" s="225" t="str">
        <f t="shared" si="21"/>
        <v/>
      </c>
      <c r="AX56" s="233" t="str">
        <f t="shared" si="93"/>
        <v/>
      </c>
      <c r="AY56" s="234" t="str">
        <f t="shared" si="93"/>
        <v/>
      </c>
      <c r="AZ56" s="235" t="str">
        <f t="shared" si="22"/>
        <v/>
      </c>
      <c r="BA56" s="234" t="str">
        <f t="shared" si="94"/>
        <v/>
      </c>
      <c r="BB56" s="234" t="str">
        <f t="shared" si="94"/>
        <v/>
      </c>
      <c r="BC56" s="236" t="str">
        <f t="shared" si="94"/>
        <v/>
      </c>
    </row>
    <row r="57" spans="1:55" s="249" customFormat="1" ht="31" customHeight="1">
      <c r="A57" s="228" t="str">
        <f t="shared" si="90"/>
        <v/>
      </c>
      <c r="B57" s="229" t="str">
        <f t="shared" si="90"/>
        <v/>
      </c>
      <c r="C57" s="229" t="str">
        <f t="shared" si="75"/>
        <v/>
      </c>
      <c r="D57" s="229" t="str">
        <f t="shared" si="75"/>
        <v/>
      </c>
      <c r="E57" s="229" t="str">
        <f t="shared" si="75"/>
        <v/>
      </c>
      <c r="F57" s="229" t="str">
        <f t="shared" si="75"/>
        <v/>
      </c>
      <c r="G57" s="229" t="str">
        <f t="shared" si="75"/>
        <v/>
      </c>
      <c r="H57" s="229" t="str">
        <f t="shared" si="75"/>
        <v/>
      </c>
      <c r="I57" s="229" t="str">
        <f t="shared" si="75"/>
        <v/>
      </c>
      <c r="J57" s="229" t="str">
        <f t="shared" si="75"/>
        <v/>
      </c>
      <c r="K57" s="237" t="str">
        <f t="shared" si="75"/>
        <v/>
      </c>
      <c r="L57" s="231" t="str">
        <f t="shared" ref="L57" si="97">IF(ISBLANK(L24),"",VALUE(L24))</f>
        <v/>
      </c>
      <c r="M57" s="229" t="str">
        <f t="shared" si="75"/>
        <v/>
      </c>
      <c r="N57" s="231" t="str">
        <f t="shared" si="77"/>
        <v/>
      </c>
      <c r="O57" s="231" t="str">
        <f t="shared" si="77"/>
        <v/>
      </c>
      <c r="P57" s="231" t="str">
        <f t="shared" si="77"/>
        <v/>
      </c>
      <c r="Q57" s="233" t="str">
        <f t="shared" si="77"/>
        <v/>
      </c>
      <c r="R57" s="234" t="str">
        <f t="shared" si="77"/>
        <v/>
      </c>
      <c r="S57" s="225" t="str">
        <f t="shared" si="3"/>
        <v/>
      </c>
      <c r="T57" s="233" t="str">
        <f t="shared" si="78"/>
        <v/>
      </c>
      <c r="U57" s="234" t="str">
        <f t="shared" si="79"/>
        <v/>
      </c>
      <c r="V57" s="225" t="str">
        <f t="shared" si="5"/>
        <v/>
      </c>
      <c r="W57" s="233" t="str">
        <f t="shared" si="80"/>
        <v/>
      </c>
      <c r="X57" s="234" t="str">
        <f t="shared" si="80"/>
        <v/>
      </c>
      <c r="Y57" s="225" t="str">
        <f t="shared" si="7"/>
        <v/>
      </c>
      <c r="Z57" s="233" t="str">
        <f t="shared" si="81"/>
        <v/>
      </c>
      <c r="AA57" s="234" t="str">
        <f t="shared" si="28"/>
        <v/>
      </c>
      <c r="AB57" s="225" t="str">
        <f t="shared" si="8"/>
        <v/>
      </c>
      <c r="AC57" s="233" t="str">
        <f t="shared" si="82"/>
        <v/>
      </c>
      <c r="AD57" s="234" t="str">
        <f t="shared" si="83"/>
        <v/>
      </c>
      <c r="AE57" s="225" t="str">
        <f t="shared" si="10"/>
        <v/>
      </c>
      <c r="AF57" s="233" t="str">
        <f t="shared" si="84"/>
        <v/>
      </c>
      <c r="AG57" s="234" t="str">
        <f t="shared" si="84"/>
        <v/>
      </c>
      <c r="AH57" s="225" t="str">
        <f t="shared" si="12"/>
        <v/>
      </c>
      <c r="AI57" s="233" t="str">
        <f t="shared" si="85"/>
        <v/>
      </c>
      <c r="AJ57" s="234" t="str">
        <f t="shared" si="85"/>
        <v/>
      </c>
      <c r="AK57" s="225" t="str">
        <f t="shared" si="14"/>
        <v/>
      </c>
      <c r="AL57" s="233" t="str">
        <f t="shared" si="86"/>
        <v/>
      </c>
      <c r="AM57" s="234" t="str">
        <f t="shared" si="86"/>
        <v/>
      </c>
      <c r="AN57" s="225" t="str">
        <f t="shared" si="16"/>
        <v/>
      </c>
      <c r="AO57" s="233" t="str">
        <f t="shared" si="87"/>
        <v/>
      </c>
      <c r="AP57" s="234" t="str">
        <f t="shared" si="87"/>
        <v/>
      </c>
      <c r="AQ57" s="225" t="str">
        <f t="shared" si="18"/>
        <v/>
      </c>
      <c r="AR57" s="233" t="str">
        <f t="shared" si="88"/>
        <v/>
      </c>
      <c r="AS57" s="234" t="str">
        <f t="shared" si="88"/>
        <v/>
      </c>
      <c r="AT57" s="225" t="str">
        <f t="shared" si="20"/>
        <v/>
      </c>
      <c r="AU57" s="233" t="str">
        <f t="shared" ref="AU57:AV57" si="98">IF(ISBLANK(AU24),"",VALUE(AU24))</f>
        <v/>
      </c>
      <c r="AV57" s="234" t="str">
        <f t="shared" si="98"/>
        <v/>
      </c>
      <c r="AW57" s="225" t="str">
        <f t="shared" si="21"/>
        <v/>
      </c>
      <c r="AX57" s="233" t="str">
        <f t="shared" si="93"/>
        <v/>
      </c>
      <c r="AY57" s="234" t="str">
        <f t="shared" si="93"/>
        <v/>
      </c>
      <c r="AZ57" s="235" t="str">
        <f t="shared" si="22"/>
        <v/>
      </c>
      <c r="BA57" s="234" t="str">
        <f t="shared" si="94"/>
        <v/>
      </c>
      <c r="BB57" s="234" t="str">
        <f t="shared" si="94"/>
        <v/>
      </c>
      <c r="BC57" s="236" t="str">
        <f t="shared" si="94"/>
        <v/>
      </c>
    </row>
    <row r="58" spans="1:55" s="249" customFormat="1" ht="31" customHeight="1">
      <c r="A58" s="228" t="str">
        <f t="shared" si="90"/>
        <v/>
      </c>
      <c r="B58" s="229" t="str">
        <f t="shared" si="90"/>
        <v/>
      </c>
      <c r="C58" s="229" t="str">
        <f t="shared" si="75"/>
        <v/>
      </c>
      <c r="D58" s="229" t="str">
        <f t="shared" si="75"/>
        <v/>
      </c>
      <c r="E58" s="229" t="str">
        <f t="shared" si="75"/>
        <v/>
      </c>
      <c r="F58" s="229" t="str">
        <f t="shared" si="75"/>
        <v/>
      </c>
      <c r="G58" s="229" t="str">
        <f t="shared" si="75"/>
        <v/>
      </c>
      <c r="H58" s="229" t="str">
        <f t="shared" si="75"/>
        <v/>
      </c>
      <c r="I58" s="229" t="str">
        <f t="shared" si="75"/>
        <v/>
      </c>
      <c r="J58" s="229" t="str">
        <f t="shared" si="75"/>
        <v/>
      </c>
      <c r="K58" s="237" t="str">
        <f t="shared" si="75"/>
        <v/>
      </c>
      <c r="L58" s="231" t="str">
        <f t="shared" ref="L58" si="99">IF(ISBLANK(L25),"",VALUE(L25))</f>
        <v/>
      </c>
      <c r="M58" s="229" t="str">
        <f t="shared" si="75"/>
        <v/>
      </c>
      <c r="N58" s="231" t="str">
        <f t="shared" si="77"/>
        <v/>
      </c>
      <c r="O58" s="231" t="str">
        <f t="shared" si="77"/>
        <v/>
      </c>
      <c r="P58" s="231" t="str">
        <f t="shared" si="77"/>
        <v/>
      </c>
      <c r="Q58" s="233" t="str">
        <f t="shared" si="77"/>
        <v/>
      </c>
      <c r="R58" s="234" t="str">
        <f t="shared" si="77"/>
        <v/>
      </c>
      <c r="S58" s="225" t="str">
        <f t="shared" si="3"/>
        <v/>
      </c>
      <c r="T58" s="233" t="str">
        <f t="shared" si="78"/>
        <v/>
      </c>
      <c r="U58" s="234" t="str">
        <f t="shared" si="79"/>
        <v/>
      </c>
      <c r="V58" s="225" t="str">
        <f t="shared" si="5"/>
        <v/>
      </c>
      <c r="W58" s="233" t="str">
        <f t="shared" si="80"/>
        <v/>
      </c>
      <c r="X58" s="234" t="str">
        <f t="shared" si="80"/>
        <v/>
      </c>
      <c r="Y58" s="225" t="str">
        <f t="shared" si="7"/>
        <v/>
      </c>
      <c r="Z58" s="233" t="str">
        <f t="shared" si="81"/>
        <v/>
      </c>
      <c r="AA58" s="234" t="str">
        <f t="shared" si="28"/>
        <v/>
      </c>
      <c r="AB58" s="225" t="str">
        <f t="shared" si="8"/>
        <v/>
      </c>
      <c r="AC58" s="233" t="str">
        <f t="shared" si="82"/>
        <v/>
      </c>
      <c r="AD58" s="234" t="str">
        <f t="shared" si="83"/>
        <v/>
      </c>
      <c r="AE58" s="225" t="str">
        <f t="shared" si="10"/>
        <v/>
      </c>
      <c r="AF58" s="233" t="str">
        <f t="shared" si="84"/>
        <v/>
      </c>
      <c r="AG58" s="234" t="str">
        <f t="shared" si="84"/>
        <v/>
      </c>
      <c r="AH58" s="225" t="str">
        <f t="shared" si="12"/>
        <v/>
      </c>
      <c r="AI58" s="233" t="str">
        <f t="shared" si="85"/>
        <v/>
      </c>
      <c r="AJ58" s="234" t="str">
        <f t="shared" si="85"/>
        <v/>
      </c>
      <c r="AK58" s="225" t="str">
        <f t="shared" si="14"/>
        <v/>
      </c>
      <c r="AL58" s="233" t="str">
        <f t="shared" si="86"/>
        <v/>
      </c>
      <c r="AM58" s="234" t="str">
        <f t="shared" si="86"/>
        <v/>
      </c>
      <c r="AN58" s="225" t="str">
        <f t="shared" si="16"/>
        <v/>
      </c>
      <c r="AO58" s="233" t="str">
        <f t="shared" si="87"/>
        <v/>
      </c>
      <c r="AP58" s="234" t="str">
        <f t="shared" si="87"/>
        <v/>
      </c>
      <c r="AQ58" s="225" t="str">
        <f t="shared" si="18"/>
        <v/>
      </c>
      <c r="AR58" s="233" t="str">
        <f t="shared" si="88"/>
        <v/>
      </c>
      <c r="AS58" s="234" t="str">
        <f t="shared" si="88"/>
        <v/>
      </c>
      <c r="AT58" s="225" t="str">
        <f t="shared" si="20"/>
        <v/>
      </c>
      <c r="AU58" s="233" t="str">
        <f t="shared" ref="AU58:AV58" si="100">IF(ISBLANK(AU25),"",VALUE(AU25))</f>
        <v/>
      </c>
      <c r="AV58" s="234" t="str">
        <f t="shared" si="100"/>
        <v/>
      </c>
      <c r="AW58" s="225" t="str">
        <f t="shared" si="21"/>
        <v/>
      </c>
      <c r="AX58" s="233" t="str">
        <f t="shared" si="93"/>
        <v/>
      </c>
      <c r="AY58" s="234" t="str">
        <f t="shared" si="93"/>
        <v/>
      </c>
      <c r="AZ58" s="235" t="str">
        <f t="shared" si="22"/>
        <v/>
      </c>
      <c r="BA58" s="234" t="str">
        <f t="shared" si="94"/>
        <v/>
      </c>
      <c r="BB58" s="234" t="str">
        <f t="shared" si="94"/>
        <v/>
      </c>
      <c r="BC58" s="236" t="str">
        <f t="shared" si="94"/>
        <v/>
      </c>
    </row>
    <row r="59" spans="1:55" s="249" customFormat="1" ht="31" customHeight="1">
      <c r="A59" s="228" t="str">
        <f t="shared" si="90"/>
        <v/>
      </c>
      <c r="B59" s="229" t="str">
        <f t="shared" si="90"/>
        <v/>
      </c>
      <c r="C59" s="229" t="str">
        <f t="shared" si="75"/>
        <v/>
      </c>
      <c r="D59" s="229" t="str">
        <f t="shared" si="75"/>
        <v/>
      </c>
      <c r="E59" s="229" t="str">
        <f t="shared" si="75"/>
        <v/>
      </c>
      <c r="F59" s="229" t="str">
        <f t="shared" si="75"/>
        <v/>
      </c>
      <c r="G59" s="229" t="str">
        <f t="shared" si="75"/>
        <v/>
      </c>
      <c r="H59" s="229" t="str">
        <f t="shared" si="75"/>
        <v/>
      </c>
      <c r="I59" s="229" t="str">
        <f t="shared" si="75"/>
        <v/>
      </c>
      <c r="J59" s="229" t="str">
        <f t="shared" si="75"/>
        <v/>
      </c>
      <c r="K59" s="237" t="str">
        <f t="shared" si="75"/>
        <v/>
      </c>
      <c r="L59" s="231" t="str">
        <f t="shared" ref="L59" si="101">IF(ISBLANK(L26),"",VALUE(L26))</f>
        <v/>
      </c>
      <c r="M59" s="229" t="str">
        <f t="shared" si="75"/>
        <v/>
      </c>
      <c r="N59" s="231" t="str">
        <f t="shared" si="77"/>
        <v/>
      </c>
      <c r="O59" s="231" t="str">
        <f t="shared" si="77"/>
        <v/>
      </c>
      <c r="P59" s="231" t="str">
        <f t="shared" si="77"/>
        <v/>
      </c>
      <c r="Q59" s="233" t="str">
        <f t="shared" si="77"/>
        <v/>
      </c>
      <c r="R59" s="234" t="str">
        <f t="shared" si="77"/>
        <v/>
      </c>
      <c r="S59" s="225" t="str">
        <f t="shared" si="3"/>
        <v/>
      </c>
      <c r="T59" s="233" t="str">
        <f t="shared" si="78"/>
        <v/>
      </c>
      <c r="U59" s="234" t="str">
        <f t="shared" si="79"/>
        <v/>
      </c>
      <c r="V59" s="225" t="str">
        <f t="shared" si="5"/>
        <v/>
      </c>
      <c r="W59" s="233" t="str">
        <f t="shared" si="80"/>
        <v/>
      </c>
      <c r="X59" s="234" t="str">
        <f t="shared" si="80"/>
        <v/>
      </c>
      <c r="Y59" s="225" t="str">
        <f t="shared" si="7"/>
        <v/>
      </c>
      <c r="Z59" s="233" t="str">
        <f t="shared" si="81"/>
        <v/>
      </c>
      <c r="AA59" s="234" t="str">
        <f t="shared" si="28"/>
        <v/>
      </c>
      <c r="AB59" s="225" t="str">
        <f t="shared" si="8"/>
        <v/>
      </c>
      <c r="AC59" s="233" t="str">
        <f t="shared" si="82"/>
        <v/>
      </c>
      <c r="AD59" s="234" t="str">
        <f t="shared" si="83"/>
        <v/>
      </c>
      <c r="AE59" s="225" t="str">
        <f t="shared" si="10"/>
        <v/>
      </c>
      <c r="AF59" s="233" t="str">
        <f t="shared" si="84"/>
        <v/>
      </c>
      <c r="AG59" s="234" t="str">
        <f t="shared" si="84"/>
        <v/>
      </c>
      <c r="AH59" s="225" t="str">
        <f t="shared" si="12"/>
        <v/>
      </c>
      <c r="AI59" s="233" t="str">
        <f t="shared" si="85"/>
        <v/>
      </c>
      <c r="AJ59" s="234" t="str">
        <f t="shared" si="85"/>
        <v/>
      </c>
      <c r="AK59" s="225" t="str">
        <f t="shared" si="14"/>
        <v/>
      </c>
      <c r="AL59" s="233" t="str">
        <f t="shared" si="86"/>
        <v/>
      </c>
      <c r="AM59" s="234" t="str">
        <f t="shared" si="86"/>
        <v/>
      </c>
      <c r="AN59" s="225" t="str">
        <f t="shared" si="16"/>
        <v/>
      </c>
      <c r="AO59" s="233" t="str">
        <f t="shared" si="87"/>
        <v/>
      </c>
      <c r="AP59" s="234" t="str">
        <f t="shared" si="87"/>
        <v/>
      </c>
      <c r="AQ59" s="225" t="str">
        <f t="shared" si="18"/>
        <v/>
      </c>
      <c r="AR59" s="233" t="str">
        <f t="shared" si="88"/>
        <v/>
      </c>
      <c r="AS59" s="234" t="str">
        <f t="shared" si="88"/>
        <v/>
      </c>
      <c r="AT59" s="225" t="str">
        <f t="shared" si="20"/>
        <v/>
      </c>
      <c r="AU59" s="233" t="str">
        <f t="shared" ref="AU59:AV59" si="102">IF(ISBLANK(AU26),"",VALUE(AU26))</f>
        <v/>
      </c>
      <c r="AV59" s="234" t="str">
        <f t="shared" si="102"/>
        <v/>
      </c>
      <c r="AW59" s="225" t="str">
        <f t="shared" si="21"/>
        <v/>
      </c>
      <c r="AX59" s="233" t="str">
        <f t="shared" si="93"/>
        <v/>
      </c>
      <c r="AY59" s="234" t="str">
        <f t="shared" si="93"/>
        <v/>
      </c>
      <c r="AZ59" s="235" t="str">
        <f t="shared" si="22"/>
        <v/>
      </c>
      <c r="BA59" s="234" t="str">
        <f t="shared" si="94"/>
        <v/>
      </c>
      <c r="BB59" s="234" t="str">
        <f t="shared" si="94"/>
        <v/>
      </c>
      <c r="BC59" s="236" t="str">
        <f t="shared" si="94"/>
        <v/>
      </c>
    </row>
    <row r="60" spans="1:55" s="249" customFormat="1" ht="31" customHeight="1">
      <c r="A60" s="228" t="str">
        <f t="shared" si="90"/>
        <v/>
      </c>
      <c r="B60" s="229" t="str">
        <f t="shared" si="90"/>
        <v/>
      </c>
      <c r="C60" s="229" t="str">
        <f t="shared" si="75"/>
        <v/>
      </c>
      <c r="D60" s="229" t="str">
        <f t="shared" si="75"/>
        <v/>
      </c>
      <c r="E60" s="229" t="str">
        <f t="shared" si="75"/>
        <v/>
      </c>
      <c r="F60" s="229" t="str">
        <f t="shared" si="75"/>
        <v/>
      </c>
      <c r="G60" s="229" t="str">
        <f t="shared" si="75"/>
        <v/>
      </c>
      <c r="H60" s="229" t="str">
        <f t="shared" si="75"/>
        <v/>
      </c>
      <c r="I60" s="229" t="str">
        <f t="shared" si="75"/>
        <v/>
      </c>
      <c r="J60" s="229" t="str">
        <f t="shared" si="75"/>
        <v/>
      </c>
      <c r="K60" s="237" t="str">
        <f t="shared" si="75"/>
        <v/>
      </c>
      <c r="L60" s="231" t="str">
        <f t="shared" ref="L60" si="103">IF(ISBLANK(L27),"",VALUE(L27))</f>
        <v/>
      </c>
      <c r="M60" s="229" t="str">
        <f t="shared" si="75"/>
        <v/>
      </c>
      <c r="N60" s="231" t="str">
        <f t="shared" si="77"/>
        <v/>
      </c>
      <c r="O60" s="231" t="str">
        <f t="shared" si="77"/>
        <v/>
      </c>
      <c r="P60" s="231" t="str">
        <f t="shared" si="77"/>
        <v/>
      </c>
      <c r="Q60" s="233" t="str">
        <f t="shared" si="77"/>
        <v/>
      </c>
      <c r="R60" s="234" t="str">
        <f t="shared" si="77"/>
        <v/>
      </c>
      <c r="S60" s="225" t="str">
        <f t="shared" si="3"/>
        <v/>
      </c>
      <c r="T60" s="233" t="str">
        <f t="shared" si="78"/>
        <v/>
      </c>
      <c r="U60" s="234" t="str">
        <f t="shared" si="79"/>
        <v/>
      </c>
      <c r="V60" s="225" t="str">
        <f t="shared" si="5"/>
        <v/>
      </c>
      <c r="W60" s="233" t="str">
        <f t="shared" si="80"/>
        <v/>
      </c>
      <c r="X60" s="234" t="str">
        <f t="shared" si="80"/>
        <v/>
      </c>
      <c r="Y60" s="225" t="str">
        <f t="shared" si="7"/>
        <v/>
      </c>
      <c r="Z60" s="233" t="str">
        <f t="shared" si="81"/>
        <v/>
      </c>
      <c r="AA60" s="234" t="str">
        <f t="shared" si="28"/>
        <v/>
      </c>
      <c r="AB60" s="225" t="str">
        <f t="shared" si="8"/>
        <v/>
      </c>
      <c r="AC60" s="233" t="str">
        <f t="shared" si="82"/>
        <v/>
      </c>
      <c r="AD60" s="234" t="str">
        <f t="shared" si="83"/>
        <v/>
      </c>
      <c r="AE60" s="225" t="str">
        <f t="shared" si="10"/>
        <v/>
      </c>
      <c r="AF60" s="233" t="str">
        <f t="shared" si="84"/>
        <v/>
      </c>
      <c r="AG60" s="234" t="str">
        <f t="shared" si="84"/>
        <v/>
      </c>
      <c r="AH60" s="225" t="str">
        <f t="shared" si="12"/>
        <v/>
      </c>
      <c r="AI60" s="233" t="str">
        <f t="shared" si="85"/>
        <v/>
      </c>
      <c r="AJ60" s="234" t="str">
        <f t="shared" si="85"/>
        <v/>
      </c>
      <c r="AK60" s="225" t="str">
        <f t="shared" si="14"/>
        <v/>
      </c>
      <c r="AL60" s="233" t="str">
        <f t="shared" si="86"/>
        <v/>
      </c>
      <c r="AM60" s="234" t="str">
        <f t="shared" si="86"/>
        <v/>
      </c>
      <c r="AN60" s="225" t="str">
        <f t="shared" si="16"/>
        <v/>
      </c>
      <c r="AO60" s="233" t="str">
        <f t="shared" si="87"/>
        <v/>
      </c>
      <c r="AP60" s="234" t="str">
        <f t="shared" si="87"/>
        <v/>
      </c>
      <c r="AQ60" s="225" t="str">
        <f t="shared" si="18"/>
        <v/>
      </c>
      <c r="AR60" s="233" t="str">
        <f t="shared" si="88"/>
        <v/>
      </c>
      <c r="AS60" s="234" t="str">
        <f t="shared" si="88"/>
        <v/>
      </c>
      <c r="AT60" s="225" t="str">
        <f t="shared" si="20"/>
        <v/>
      </c>
      <c r="AU60" s="233" t="str">
        <f t="shared" ref="AU60:AV60" si="104">IF(ISBLANK(AU27),"",VALUE(AU27))</f>
        <v/>
      </c>
      <c r="AV60" s="234" t="str">
        <f t="shared" si="104"/>
        <v/>
      </c>
      <c r="AW60" s="225" t="str">
        <f t="shared" si="21"/>
        <v/>
      </c>
      <c r="AX60" s="233" t="str">
        <f t="shared" si="93"/>
        <v/>
      </c>
      <c r="AY60" s="234" t="str">
        <f t="shared" si="93"/>
        <v/>
      </c>
      <c r="AZ60" s="235" t="str">
        <f t="shared" si="22"/>
        <v/>
      </c>
      <c r="BA60" s="234" t="str">
        <f t="shared" si="94"/>
        <v/>
      </c>
      <c r="BB60" s="234" t="str">
        <f t="shared" si="94"/>
        <v/>
      </c>
      <c r="BC60" s="236" t="str">
        <f t="shared" si="94"/>
        <v/>
      </c>
    </row>
    <row r="61" spans="1:55" s="249" customFormat="1" ht="31" customHeight="1">
      <c r="A61" s="228" t="str">
        <f t="shared" si="90"/>
        <v/>
      </c>
      <c r="B61" s="229" t="str">
        <f t="shared" si="90"/>
        <v/>
      </c>
      <c r="C61" s="229" t="str">
        <f t="shared" si="75"/>
        <v/>
      </c>
      <c r="D61" s="229" t="str">
        <f t="shared" si="75"/>
        <v/>
      </c>
      <c r="E61" s="229" t="str">
        <f t="shared" si="75"/>
        <v/>
      </c>
      <c r="F61" s="229" t="str">
        <f t="shared" si="75"/>
        <v/>
      </c>
      <c r="G61" s="229" t="str">
        <f t="shared" si="75"/>
        <v/>
      </c>
      <c r="H61" s="229" t="str">
        <f t="shared" si="75"/>
        <v/>
      </c>
      <c r="I61" s="229" t="str">
        <f t="shared" si="75"/>
        <v/>
      </c>
      <c r="J61" s="229" t="str">
        <f t="shared" si="75"/>
        <v/>
      </c>
      <c r="K61" s="237" t="str">
        <f t="shared" si="75"/>
        <v/>
      </c>
      <c r="L61" s="231" t="str">
        <f t="shared" ref="L61" si="105">IF(ISBLANK(L28),"",VALUE(L28))</f>
        <v/>
      </c>
      <c r="M61" s="229" t="str">
        <f t="shared" si="75"/>
        <v/>
      </c>
      <c r="N61" s="231" t="str">
        <f t="shared" si="77"/>
        <v/>
      </c>
      <c r="O61" s="231" t="str">
        <f t="shared" si="77"/>
        <v/>
      </c>
      <c r="P61" s="231" t="str">
        <f t="shared" si="77"/>
        <v/>
      </c>
      <c r="Q61" s="233" t="str">
        <f t="shared" si="77"/>
        <v/>
      </c>
      <c r="R61" s="234" t="str">
        <f t="shared" si="77"/>
        <v/>
      </c>
      <c r="S61" s="225" t="str">
        <f t="shared" si="3"/>
        <v/>
      </c>
      <c r="T61" s="233" t="str">
        <f t="shared" si="78"/>
        <v/>
      </c>
      <c r="U61" s="234" t="str">
        <f t="shared" si="79"/>
        <v/>
      </c>
      <c r="V61" s="225" t="str">
        <f t="shared" si="5"/>
        <v/>
      </c>
      <c r="W61" s="233" t="str">
        <f t="shared" si="80"/>
        <v/>
      </c>
      <c r="X61" s="234" t="str">
        <f t="shared" si="80"/>
        <v/>
      </c>
      <c r="Y61" s="225" t="str">
        <f t="shared" si="7"/>
        <v/>
      </c>
      <c r="Z61" s="233" t="str">
        <f t="shared" si="81"/>
        <v/>
      </c>
      <c r="AA61" s="234" t="str">
        <f t="shared" si="28"/>
        <v/>
      </c>
      <c r="AB61" s="225" t="str">
        <f t="shared" si="8"/>
        <v/>
      </c>
      <c r="AC61" s="233" t="str">
        <f t="shared" si="82"/>
        <v/>
      </c>
      <c r="AD61" s="234" t="str">
        <f t="shared" si="83"/>
        <v/>
      </c>
      <c r="AE61" s="225" t="str">
        <f t="shared" si="10"/>
        <v/>
      </c>
      <c r="AF61" s="233" t="str">
        <f t="shared" si="84"/>
        <v/>
      </c>
      <c r="AG61" s="234" t="str">
        <f t="shared" si="84"/>
        <v/>
      </c>
      <c r="AH61" s="225" t="str">
        <f t="shared" si="12"/>
        <v/>
      </c>
      <c r="AI61" s="233" t="str">
        <f t="shared" si="85"/>
        <v/>
      </c>
      <c r="AJ61" s="234" t="str">
        <f t="shared" si="85"/>
        <v/>
      </c>
      <c r="AK61" s="225" t="str">
        <f t="shared" si="14"/>
        <v/>
      </c>
      <c r="AL61" s="233" t="str">
        <f t="shared" si="86"/>
        <v/>
      </c>
      <c r="AM61" s="234" t="str">
        <f t="shared" si="86"/>
        <v/>
      </c>
      <c r="AN61" s="225" t="str">
        <f t="shared" si="16"/>
        <v/>
      </c>
      <c r="AO61" s="233" t="str">
        <f t="shared" si="87"/>
        <v/>
      </c>
      <c r="AP61" s="234" t="str">
        <f t="shared" si="87"/>
        <v/>
      </c>
      <c r="AQ61" s="225" t="str">
        <f t="shared" si="18"/>
        <v/>
      </c>
      <c r="AR61" s="233" t="str">
        <f t="shared" si="88"/>
        <v/>
      </c>
      <c r="AS61" s="234" t="str">
        <f t="shared" si="88"/>
        <v/>
      </c>
      <c r="AT61" s="225" t="str">
        <f t="shared" si="20"/>
        <v/>
      </c>
      <c r="AU61" s="233" t="str">
        <f t="shared" ref="AU61:AV61" si="106">IF(ISBLANK(AU28),"",VALUE(AU28))</f>
        <v/>
      </c>
      <c r="AV61" s="234" t="str">
        <f t="shared" si="106"/>
        <v/>
      </c>
      <c r="AW61" s="225" t="str">
        <f t="shared" si="21"/>
        <v/>
      </c>
      <c r="AX61" s="233" t="str">
        <f t="shared" si="93"/>
        <v/>
      </c>
      <c r="AY61" s="234" t="str">
        <f t="shared" si="93"/>
        <v/>
      </c>
      <c r="AZ61" s="235" t="str">
        <f t="shared" si="22"/>
        <v/>
      </c>
      <c r="BA61" s="234" t="str">
        <f t="shared" si="94"/>
        <v/>
      </c>
      <c r="BB61" s="234" t="str">
        <f t="shared" si="94"/>
        <v/>
      </c>
      <c r="BC61" s="236" t="str">
        <f t="shared" si="94"/>
        <v/>
      </c>
    </row>
    <row r="62" spans="1:55" s="249" customFormat="1" ht="31" customHeight="1">
      <c r="A62" s="228" t="str">
        <f t="shared" si="90"/>
        <v/>
      </c>
      <c r="B62" s="229" t="str">
        <f t="shared" si="90"/>
        <v/>
      </c>
      <c r="C62" s="229" t="str">
        <f t="shared" si="75"/>
        <v/>
      </c>
      <c r="D62" s="229" t="str">
        <f t="shared" si="75"/>
        <v/>
      </c>
      <c r="E62" s="229" t="str">
        <f t="shared" si="75"/>
        <v/>
      </c>
      <c r="F62" s="229" t="str">
        <f t="shared" si="75"/>
        <v/>
      </c>
      <c r="G62" s="229" t="str">
        <f t="shared" si="75"/>
        <v/>
      </c>
      <c r="H62" s="229" t="str">
        <f t="shared" si="75"/>
        <v/>
      </c>
      <c r="I62" s="229" t="str">
        <f t="shared" si="75"/>
        <v/>
      </c>
      <c r="J62" s="229" t="str">
        <f t="shared" si="75"/>
        <v/>
      </c>
      <c r="K62" s="237" t="str">
        <f t="shared" si="75"/>
        <v/>
      </c>
      <c r="L62" s="231" t="str">
        <f t="shared" ref="L62" si="107">IF(ISBLANK(L29),"",VALUE(L29))</f>
        <v/>
      </c>
      <c r="M62" s="229" t="str">
        <f t="shared" si="75"/>
        <v/>
      </c>
      <c r="N62" s="231" t="str">
        <f t="shared" si="77"/>
        <v/>
      </c>
      <c r="O62" s="231" t="str">
        <f t="shared" si="77"/>
        <v/>
      </c>
      <c r="P62" s="231" t="str">
        <f t="shared" si="77"/>
        <v/>
      </c>
      <c r="Q62" s="233" t="str">
        <f t="shared" si="77"/>
        <v/>
      </c>
      <c r="R62" s="234" t="str">
        <f t="shared" si="77"/>
        <v/>
      </c>
      <c r="S62" s="225" t="str">
        <f t="shared" si="3"/>
        <v/>
      </c>
      <c r="T62" s="233" t="str">
        <f t="shared" si="78"/>
        <v/>
      </c>
      <c r="U62" s="234" t="str">
        <f t="shared" si="79"/>
        <v/>
      </c>
      <c r="V62" s="225" t="str">
        <f t="shared" si="5"/>
        <v/>
      </c>
      <c r="W62" s="233" t="str">
        <f t="shared" si="80"/>
        <v/>
      </c>
      <c r="X62" s="234" t="str">
        <f t="shared" si="80"/>
        <v/>
      </c>
      <c r="Y62" s="225" t="str">
        <f t="shared" si="7"/>
        <v/>
      </c>
      <c r="Z62" s="233" t="str">
        <f t="shared" si="81"/>
        <v/>
      </c>
      <c r="AA62" s="234" t="str">
        <f t="shared" si="28"/>
        <v/>
      </c>
      <c r="AB62" s="225" t="str">
        <f t="shared" si="8"/>
        <v/>
      </c>
      <c r="AC62" s="233" t="str">
        <f t="shared" si="82"/>
        <v/>
      </c>
      <c r="AD62" s="234" t="str">
        <f t="shared" si="83"/>
        <v/>
      </c>
      <c r="AE62" s="225" t="str">
        <f t="shared" si="10"/>
        <v/>
      </c>
      <c r="AF62" s="233" t="str">
        <f t="shared" si="84"/>
        <v/>
      </c>
      <c r="AG62" s="234" t="str">
        <f t="shared" si="84"/>
        <v/>
      </c>
      <c r="AH62" s="225" t="str">
        <f t="shared" si="12"/>
        <v/>
      </c>
      <c r="AI62" s="233" t="str">
        <f t="shared" si="85"/>
        <v/>
      </c>
      <c r="AJ62" s="234" t="str">
        <f t="shared" si="85"/>
        <v/>
      </c>
      <c r="AK62" s="225" t="str">
        <f t="shared" si="14"/>
        <v/>
      </c>
      <c r="AL62" s="233" t="str">
        <f t="shared" si="86"/>
        <v/>
      </c>
      <c r="AM62" s="234" t="str">
        <f t="shared" si="86"/>
        <v/>
      </c>
      <c r="AN62" s="225" t="str">
        <f t="shared" si="16"/>
        <v/>
      </c>
      <c r="AO62" s="233" t="str">
        <f t="shared" si="87"/>
        <v/>
      </c>
      <c r="AP62" s="234" t="str">
        <f t="shared" si="87"/>
        <v/>
      </c>
      <c r="AQ62" s="225" t="str">
        <f t="shared" si="18"/>
        <v/>
      </c>
      <c r="AR62" s="233" t="str">
        <f t="shared" si="88"/>
        <v/>
      </c>
      <c r="AS62" s="234" t="str">
        <f t="shared" si="88"/>
        <v/>
      </c>
      <c r="AT62" s="225" t="str">
        <f t="shared" si="20"/>
        <v/>
      </c>
      <c r="AU62" s="233" t="str">
        <f t="shared" ref="AU62:AV62" si="108">IF(ISBLANK(AU29),"",VALUE(AU29))</f>
        <v/>
      </c>
      <c r="AV62" s="234" t="str">
        <f t="shared" si="108"/>
        <v/>
      </c>
      <c r="AW62" s="225" t="str">
        <f t="shared" si="21"/>
        <v/>
      </c>
      <c r="AX62" s="233" t="str">
        <f t="shared" si="93"/>
        <v/>
      </c>
      <c r="AY62" s="234" t="str">
        <f t="shared" si="93"/>
        <v/>
      </c>
      <c r="AZ62" s="235" t="str">
        <f t="shared" si="22"/>
        <v/>
      </c>
      <c r="BA62" s="234" t="str">
        <f t="shared" si="94"/>
        <v/>
      </c>
      <c r="BB62" s="234" t="str">
        <f t="shared" si="94"/>
        <v/>
      </c>
      <c r="BC62" s="236" t="str">
        <f t="shared" si="94"/>
        <v/>
      </c>
    </row>
    <row r="63" spans="1:55" s="249" customFormat="1" ht="31" customHeight="1">
      <c r="A63" s="228" t="str">
        <f t="shared" si="90"/>
        <v/>
      </c>
      <c r="B63" s="229" t="str">
        <f t="shared" si="90"/>
        <v/>
      </c>
      <c r="C63" s="229" t="str">
        <f t="shared" si="75"/>
        <v/>
      </c>
      <c r="D63" s="229" t="str">
        <f t="shared" si="75"/>
        <v/>
      </c>
      <c r="E63" s="229" t="str">
        <f t="shared" si="75"/>
        <v/>
      </c>
      <c r="F63" s="229" t="str">
        <f t="shared" si="75"/>
        <v/>
      </c>
      <c r="G63" s="229" t="str">
        <f t="shared" si="75"/>
        <v/>
      </c>
      <c r="H63" s="229" t="str">
        <f t="shared" si="75"/>
        <v/>
      </c>
      <c r="I63" s="229" t="str">
        <f t="shared" si="75"/>
        <v/>
      </c>
      <c r="J63" s="229" t="str">
        <f t="shared" si="75"/>
        <v/>
      </c>
      <c r="K63" s="237" t="str">
        <f t="shared" si="75"/>
        <v/>
      </c>
      <c r="L63" s="231" t="str">
        <f t="shared" ref="L63" si="109">IF(ISBLANK(L30),"",VALUE(L30))</f>
        <v/>
      </c>
      <c r="M63" s="229" t="str">
        <f t="shared" si="75"/>
        <v/>
      </c>
      <c r="N63" s="231" t="str">
        <f t="shared" si="77"/>
        <v/>
      </c>
      <c r="O63" s="231" t="str">
        <f t="shared" si="77"/>
        <v/>
      </c>
      <c r="P63" s="231" t="str">
        <f t="shared" si="77"/>
        <v/>
      </c>
      <c r="Q63" s="233" t="str">
        <f t="shared" si="77"/>
        <v/>
      </c>
      <c r="R63" s="234" t="str">
        <f t="shared" si="77"/>
        <v/>
      </c>
      <c r="S63" s="225" t="str">
        <f t="shared" si="3"/>
        <v/>
      </c>
      <c r="T63" s="233" t="str">
        <f t="shared" si="78"/>
        <v/>
      </c>
      <c r="U63" s="234" t="str">
        <f t="shared" si="79"/>
        <v/>
      </c>
      <c r="V63" s="225" t="str">
        <f t="shared" si="5"/>
        <v/>
      </c>
      <c r="W63" s="233" t="str">
        <f t="shared" si="80"/>
        <v/>
      </c>
      <c r="X63" s="234" t="str">
        <f t="shared" si="80"/>
        <v/>
      </c>
      <c r="Y63" s="225" t="str">
        <f t="shared" si="7"/>
        <v/>
      </c>
      <c r="Z63" s="233" t="str">
        <f t="shared" si="81"/>
        <v/>
      </c>
      <c r="AA63" s="234" t="str">
        <f t="shared" si="28"/>
        <v/>
      </c>
      <c r="AB63" s="225" t="str">
        <f t="shared" si="8"/>
        <v/>
      </c>
      <c r="AC63" s="233" t="str">
        <f t="shared" si="82"/>
        <v/>
      </c>
      <c r="AD63" s="234" t="str">
        <f t="shared" si="83"/>
        <v/>
      </c>
      <c r="AE63" s="225" t="str">
        <f t="shared" si="10"/>
        <v/>
      </c>
      <c r="AF63" s="233" t="str">
        <f t="shared" si="84"/>
        <v/>
      </c>
      <c r="AG63" s="234" t="str">
        <f t="shared" si="84"/>
        <v/>
      </c>
      <c r="AH63" s="225" t="str">
        <f t="shared" si="12"/>
        <v/>
      </c>
      <c r="AI63" s="233" t="str">
        <f t="shared" si="85"/>
        <v/>
      </c>
      <c r="AJ63" s="234" t="str">
        <f t="shared" si="85"/>
        <v/>
      </c>
      <c r="AK63" s="225" t="str">
        <f t="shared" si="14"/>
        <v/>
      </c>
      <c r="AL63" s="233" t="str">
        <f t="shared" si="86"/>
        <v/>
      </c>
      <c r="AM63" s="234" t="str">
        <f t="shared" si="86"/>
        <v/>
      </c>
      <c r="AN63" s="225" t="str">
        <f t="shared" si="16"/>
        <v/>
      </c>
      <c r="AO63" s="233" t="str">
        <f t="shared" si="87"/>
        <v/>
      </c>
      <c r="AP63" s="234" t="str">
        <f t="shared" si="87"/>
        <v/>
      </c>
      <c r="AQ63" s="225" t="str">
        <f t="shared" si="18"/>
        <v/>
      </c>
      <c r="AR63" s="233" t="str">
        <f t="shared" si="88"/>
        <v/>
      </c>
      <c r="AS63" s="234" t="str">
        <f t="shared" si="88"/>
        <v/>
      </c>
      <c r="AT63" s="225" t="str">
        <f t="shared" si="20"/>
        <v/>
      </c>
      <c r="AU63" s="233" t="str">
        <f t="shared" ref="AU63:AV63" si="110">IF(ISBLANK(AU30),"",VALUE(AU30))</f>
        <v/>
      </c>
      <c r="AV63" s="234" t="str">
        <f t="shared" si="110"/>
        <v/>
      </c>
      <c r="AW63" s="225" t="str">
        <f t="shared" si="21"/>
        <v/>
      </c>
      <c r="AX63" s="233" t="str">
        <f t="shared" si="93"/>
        <v/>
      </c>
      <c r="AY63" s="234" t="str">
        <f t="shared" si="93"/>
        <v/>
      </c>
      <c r="AZ63" s="235" t="str">
        <f t="shared" si="22"/>
        <v/>
      </c>
      <c r="BA63" s="234" t="str">
        <f t="shared" si="94"/>
        <v/>
      </c>
      <c r="BB63" s="234" t="str">
        <f t="shared" si="94"/>
        <v/>
      </c>
      <c r="BC63" s="236" t="str">
        <f t="shared" si="94"/>
        <v/>
      </c>
    </row>
    <row r="64" spans="1:55" s="249" customFormat="1" ht="31" customHeight="1">
      <c r="A64" s="228" t="str">
        <f t="shared" si="90"/>
        <v/>
      </c>
      <c r="B64" s="229" t="str">
        <f t="shared" si="90"/>
        <v/>
      </c>
      <c r="C64" s="229" t="str">
        <f t="shared" si="75"/>
        <v/>
      </c>
      <c r="D64" s="229" t="str">
        <f t="shared" si="75"/>
        <v/>
      </c>
      <c r="E64" s="229" t="str">
        <f t="shared" si="75"/>
        <v/>
      </c>
      <c r="F64" s="229" t="str">
        <f t="shared" si="75"/>
        <v/>
      </c>
      <c r="G64" s="229" t="str">
        <f t="shared" si="75"/>
        <v/>
      </c>
      <c r="H64" s="229" t="str">
        <f t="shared" si="75"/>
        <v/>
      </c>
      <c r="I64" s="229" t="str">
        <f t="shared" si="75"/>
        <v/>
      </c>
      <c r="J64" s="229" t="str">
        <f t="shared" si="75"/>
        <v/>
      </c>
      <c r="K64" s="237" t="str">
        <f t="shared" si="75"/>
        <v/>
      </c>
      <c r="L64" s="231" t="str">
        <f t="shared" ref="L64" si="111">IF(ISBLANK(L31),"",VALUE(L31))</f>
        <v/>
      </c>
      <c r="M64" s="229" t="str">
        <f t="shared" si="75"/>
        <v/>
      </c>
      <c r="N64" s="231" t="str">
        <f t="shared" si="77"/>
        <v/>
      </c>
      <c r="O64" s="231" t="str">
        <f t="shared" si="77"/>
        <v/>
      </c>
      <c r="P64" s="231" t="str">
        <f t="shared" si="77"/>
        <v/>
      </c>
      <c r="Q64" s="233" t="str">
        <f t="shared" si="77"/>
        <v/>
      </c>
      <c r="R64" s="234" t="str">
        <f t="shared" si="77"/>
        <v/>
      </c>
      <c r="S64" s="225" t="str">
        <f t="shared" si="3"/>
        <v/>
      </c>
      <c r="T64" s="233" t="str">
        <f t="shared" si="78"/>
        <v/>
      </c>
      <c r="U64" s="234" t="str">
        <f t="shared" si="79"/>
        <v/>
      </c>
      <c r="V64" s="225" t="str">
        <f t="shared" si="5"/>
        <v/>
      </c>
      <c r="W64" s="233" t="str">
        <f t="shared" si="80"/>
        <v/>
      </c>
      <c r="X64" s="234" t="str">
        <f t="shared" si="80"/>
        <v/>
      </c>
      <c r="Y64" s="225" t="str">
        <f t="shared" si="7"/>
        <v/>
      </c>
      <c r="Z64" s="233" t="str">
        <f t="shared" si="81"/>
        <v/>
      </c>
      <c r="AA64" s="234" t="str">
        <f t="shared" si="28"/>
        <v/>
      </c>
      <c r="AB64" s="225" t="str">
        <f t="shared" si="8"/>
        <v/>
      </c>
      <c r="AC64" s="233" t="str">
        <f t="shared" si="82"/>
        <v/>
      </c>
      <c r="AD64" s="234" t="str">
        <f t="shared" si="83"/>
        <v/>
      </c>
      <c r="AE64" s="225" t="str">
        <f t="shared" si="10"/>
        <v/>
      </c>
      <c r="AF64" s="233" t="str">
        <f t="shared" si="84"/>
        <v/>
      </c>
      <c r="AG64" s="234" t="str">
        <f t="shared" si="84"/>
        <v/>
      </c>
      <c r="AH64" s="225" t="str">
        <f t="shared" si="12"/>
        <v/>
      </c>
      <c r="AI64" s="233" t="str">
        <f t="shared" si="85"/>
        <v/>
      </c>
      <c r="AJ64" s="234" t="str">
        <f t="shared" si="85"/>
        <v/>
      </c>
      <c r="AK64" s="225" t="str">
        <f t="shared" si="14"/>
        <v/>
      </c>
      <c r="AL64" s="233" t="str">
        <f t="shared" si="86"/>
        <v/>
      </c>
      <c r="AM64" s="234" t="str">
        <f t="shared" si="86"/>
        <v/>
      </c>
      <c r="AN64" s="225" t="str">
        <f t="shared" si="16"/>
        <v/>
      </c>
      <c r="AO64" s="233" t="str">
        <f t="shared" si="87"/>
        <v/>
      </c>
      <c r="AP64" s="234" t="str">
        <f t="shared" si="87"/>
        <v/>
      </c>
      <c r="AQ64" s="225" t="str">
        <f t="shared" si="18"/>
        <v/>
      </c>
      <c r="AR64" s="233" t="str">
        <f t="shared" si="88"/>
        <v/>
      </c>
      <c r="AS64" s="234" t="str">
        <f t="shared" si="88"/>
        <v/>
      </c>
      <c r="AT64" s="225" t="str">
        <f t="shared" si="20"/>
        <v/>
      </c>
      <c r="AU64" s="233" t="str">
        <f t="shared" ref="AU64:AV64" si="112">IF(ISBLANK(AU31),"",VALUE(AU31))</f>
        <v/>
      </c>
      <c r="AV64" s="234" t="str">
        <f t="shared" si="112"/>
        <v/>
      </c>
      <c r="AW64" s="225" t="str">
        <f t="shared" si="21"/>
        <v/>
      </c>
      <c r="AX64" s="233" t="str">
        <f t="shared" si="93"/>
        <v/>
      </c>
      <c r="AY64" s="234" t="str">
        <f t="shared" si="93"/>
        <v/>
      </c>
      <c r="AZ64" s="235" t="str">
        <f t="shared" si="22"/>
        <v/>
      </c>
      <c r="BA64" s="234" t="str">
        <f t="shared" si="94"/>
        <v/>
      </c>
      <c r="BB64" s="234" t="str">
        <f t="shared" si="94"/>
        <v/>
      </c>
      <c r="BC64" s="236" t="str">
        <f t="shared" si="94"/>
        <v/>
      </c>
    </row>
    <row r="65" spans="1:58" s="249" customFormat="1" ht="31" customHeight="1">
      <c r="A65" s="228" t="str">
        <f t="shared" si="90"/>
        <v/>
      </c>
      <c r="B65" s="229" t="str">
        <f t="shared" si="90"/>
        <v/>
      </c>
      <c r="C65" s="229" t="str">
        <f t="shared" si="75"/>
        <v/>
      </c>
      <c r="D65" s="229" t="str">
        <f t="shared" si="75"/>
        <v/>
      </c>
      <c r="E65" s="229" t="str">
        <f t="shared" si="75"/>
        <v/>
      </c>
      <c r="F65" s="229" t="str">
        <f t="shared" si="75"/>
        <v/>
      </c>
      <c r="G65" s="229" t="str">
        <f t="shared" si="75"/>
        <v/>
      </c>
      <c r="H65" s="229" t="str">
        <f t="shared" si="75"/>
        <v/>
      </c>
      <c r="I65" s="229" t="str">
        <f t="shared" si="75"/>
        <v/>
      </c>
      <c r="J65" s="229" t="str">
        <f t="shared" si="75"/>
        <v/>
      </c>
      <c r="K65" s="237" t="str">
        <f t="shared" si="75"/>
        <v/>
      </c>
      <c r="L65" s="231" t="str">
        <f t="shared" ref="L65" si="113">IF(ISBLANK(L32),"",VALUE(L32))</f>
        <v/>
      </c>
      <c r="M65" s="229" t="str">
        <f t="shared" si="75"/>
        <v/>
      </c>
      <c r="N65" s="231" t="str">
        <f t="shared" si="77"/>
        <v/>
      </c>
      <c r="O65" s="231" t="str">
        <f t="shared" si="77"/>
        <v/>
      </c>
      <c r="P65" s="231" t="str">
        <f t="shared" si="77"/>
        <v/>
      </c>
      <c r="Q65" s="233" t="str">
        <f t="shared" si="77"/>
        <v/>
      </c>
      <c r="R65" s="234" t="str">
        <f t="shared" si="77"/>
        <v/>
      </c>
      <c r="S65" s="225" t="str">
        <f t="shared" si="3"/>
        <v/>
      </c>
      <c r="T65" s="233" t="str">
        <f t="shared" si="78"/>
        <v/>
      </c>
      <c r="U65" s="234" t="str">
        <f t="shared" si="79"/>
        <v/>
      </c>
      <c r="V65" s="225" t="str">
        <f t="shared" si="5"/>
        <v/>
      </c>
      <c r="W65" s="233" t="str">
        <f t="shared" si="80"/>
        <v/>
      </c>
      <c r="X65" s="234" t="str">
        <f t="shared" si="80"/>
        <v/>
      </c>
      <c r="Y65" s="225" t="str">
        <f t="shared" si="7"/>
        <v/>
      </c>
      <c r="Z65" s="233" t="str">
        <f t="shared" si="81"/>
        <v/>
      </c>
      <c r="AA65" s="234" t="str">
        <f t="shared" si="28"/>
        <v/>
      </c>
      <c r="AB65" s="225" t="str">
        <f t="shared" si="8"/>
        <v/>
      </c>
      <c r="AC65" s="233" t="str">
        <f t="shared" si="82"/>
        <v/>
      </c>
      <c r="AD65" s="234" t="str">
        <f t="shared" si="83"/>
        <v/>
      </c>
      <c r="AE65" s="225" t="str">
        <f t="shared" si="10"/>
        <v/>
      </c>
      <c r="AF65" s="233" t="str">
        <f t="shared" si="84"/>
        <v/>
      </c>
      <c r="AG65" s="234" t="str">
        <f t="shared" si="84"/>
        <v/>
      </c>
      <c r="AH65" s="225" t="str">
        <f t="shared" si="12"/>
        <v/>
      </c>
      <c r="AI65" s="233" t="str">
        <f t="shared" si="85"/>
        <v/>
      </c>
      <c r="AJ65" s="234" t="str">
        <f t="shared" si="85"/>
        <v/>
      </c>
      <c r="AK65" s="225" t="str">
        <f t="shared" si="14"/>
        <v/>
      </c>
      <c r="AL65" s="233" t="str">
        <f t="shared" si="86"/>
        <v/>
      </c>
      <c r="AM65" s="234" t="str">
        <f t="shared" si="86"/>
        <v/>
      </c>
      <c r="AN65" s="225" t="str">
        <f t="shared" si="16"/>
        <v/>
      </c>
      <c r="AO65" s="233" t="str">
        <f t="shared" si="87"/>
        <v/>
      </c>
      <c r="AP65" s="234" t="str">
        <f t="shared" si="87"/>
        <v/>
      </c>
      <c r="AQ65" s="225" t="str">
        <f t="shared" si="18"/>
        <v/>
      </c>
      <c r="AR65" s="233" t="str">
        <f t="shared" si="88"/>
        <v/>
      </c>
      <c r="AS65" s="234" t="str">
        <f t="shared" si="88"/>
        <v/>
      </c>
      <c r="AT65" s="225" t="str">
        <f t="shared" si="20"/>
        <v/>
      </c>
      <c r="AU65" s="233" t="str">
        <f t="shared" ref="AU65:AV65" si="114">IF(ISBLANK(AU32),"",VALUE(AU32))</f>
        <v/>
      </c>
      <c r="AV65" s="234" t="str">
        <f t="shared" si="114"/>
        <v/>
      </c>
      <c r="AW65" s="225" t="str">
        <f t="shared" si="21"/>
        <v/>
      </c>
      <c r="AX65" s="233" t="str">
        <f t="shared" si="93"/>
        <v/>
      </c>
      <c r="AY65" s="234" t="str">
        <f t="shared" si="93"/>
        <v/>
      </c>
      <c r="AZ65" s="235" t="str">
        <f t="shared" si="22"/>
        <v/>
      </c>
      <c r="BA65" s="234" t="str">
        <f t="shared" si="94"/>
        <v/>
      </c>
      <c r="BB65" s="234" t="str">
        <f t="shared" si="94"/>
        <v/>
      </c>
      <c r="BC65" s="236" t="str">
        <f t="shared" si="94"/>
        <v/>
      </c>
    </row>
    <row r="66" spans="1:58" s="249" customFormat="1" ht="31" customHeight="1">
      <c r="A66" s="228" t="str">
        <f t="shared" si="90"/>
        <v/>
      </c>
      <c r="B66" s="229" t="str">
        <f t="shared" si="90"/>
        <v/>
      </c>
      <c r="C66" s="229" t="str">
        <f t="shared" si="75"/>
        <v/>
      </c>
      <c r="D66" s="229" t="str">
        <f t="shared" si="75"/>
        <v/>
      </c>
      <c r="E66" s="229" t="str">
        <f t="shared" si="75"/>
        <v/>
      </c>
      <c r="F66" s="229" t="str">
        <f t="shared" si="75"/>
        <v/>
      </c>
      <c r="G66" s="229" t="str">
        <f t="shared" si="75"/>
        <v/>
      </c>
      <c r="H66" s="229" t="str">
        <f t="shared" si="75"/>
        <v/>
      </c>
      <c r="I66" s="229" t="str">
        <f t="shared" si="75"/>
        <v/>
      </c>
      <c r="J66" s="229" t="str">
        <f t="shared" si="75"/>
        <v/>
      </c>
      <c r="K66" s="237" t="str">
        <f t="shared" si="75"/>
        <v/>
      </c>
      <c r="L66" s="231" t="str">
        <f t="shared" ref="L66" si="115">IF(ISBLANK(L33),"",VALUE(L33))</f>
        <v/>
      </c>
      <c r="M66" s="229" t="str">
        <f t="shared" si="75"/>
        <v/>
      </c>
      <c r="N66" s="231" t="str">
        <f t="shared" si="77"/>
        <v/>
      </c>
      <c r="O66" s="231" t="str">
        <f t="shared" si="77"/>
        <v/>
      </c>
      <c r="P66" s="231" t="str">
        <f t="shared" si="77"/>
        <v/>
      </c>
      <c r="Q66" s="233" t="str">
        <f t="shared" si="77"/>
        <v/>
      </c>
      <c r="R66" s="234" t="str">
        <f t="shared" si="77"/>
        <v/>
      </c>
      <c r="S66" s="225" t="str">
        <f t="shared" si="3"/>
        <v/>
      </c>
      <c r="T66" s="233" t="str">
        <f t="shared" si="78"/>
        <v/>
      </c>
      <c r="U66" s="234" t="str">
        <f t="shared" si="79"/>
        <v/>
      </c>
      <c r="V66" s="225" t="str">
        <f t="shared" si="5"/>
        <v/>
      </c>
      <c r="W66" s="233" t="str">
        <f t="shared" si="80"/>
        <v/>
      </c>
      <c r="X66" s="234" t="str">
        <f t="shared" si="80"/>
        <v/>
      </c>
      <c r="Y66" s="225" t="str">
        <f t="shared" si="7"/>
        <v/>
      </c>
      <c r="Z66" s="233" t="str">
        <f t="shared" si="81"/>
        <v/>
      </c>
      <c r="AA66" s="234" t="str">
        <f t="shared" si="28"/>
        <v/>
      </c>
      <c r="AB66" s="225" t="str">
        <f t="shared" si="8"/>
        <v/>
      </c>
      <c r="AC66" s="233" t="str">
        <f t="shared" si="82"/>
        <v/>
      </c>
      <c r="AD66" s="234" t="str">
        <f t="shared" si="83"/>
        <v/>
      </c>
      <c r="AE66" s="225" t="str">
        <f t="shared" si="10"/>
        <v/>
      </c>
      <c r="AF66" s="233" t="str">
        <f t="shared" si="84"/>
        <v/>
      </c>
      <c r="AG66" s="234" t="str">
        <f t="shared" si="84"/>
        <v/>
      </c>
      <c r="AH66" s="225" t="str">
        <f t="shared" si="12"/>
        <v/>
      </c>
      <c r="AI66" s="233" t="str">
        <f t="shared" si="85"/>
        <v/>
      </c>
      <c r="AJ66" s="234" t="str">
        <f t="shared" si="85"/>
        <v/>
      </c>
      <c r="AK66" s="225" t="str">
        <f t="shared" si="14"/>
        <v/>
      </c>
      <c r="AL66" s="233" t="str">
        <f t="shared" si="86"/>
        <v/>
      </c>
      <c r="AM66" s="234" t="str">
        <f t="shared" si="86"/>
        <v/>
      </c>
      <c r="AN66" s="225" t="str">
        <f t="shared" si="16"/>
        <v/>
      </c>
      <c r="AO66" s="233" t="str">
        <f t="shared" si="87"/>
        <v/>
      </c>
      <c r="AP66" s="234" t="str">
        <f t="shared" si="87"/>
        <v/>
      </c>
      <c r="AQ66" s="225" t="str">
        <f t="shared" si="18"/>
        <v/>
      </c>
      <c r="AR66" s="233" t="str">
        <f t="shared" si="88"/>
        <v/>
      </c>
      <c r="AS66" s="234" t="str">
        <f t="shared" si="88"/>
        <v/>
      </c>
      <c r="AT66" s="225" t="str">
        <f t="shared" si="20"/>
        <v/>
      </c>
      <c r="AU66" s="233" t="str">
        <f t="shared" ref="AU66:AV66" si="116">IF(ISBLANK(AU33),"",VALUE(AU33))</f>
        <v/>
      </c>
      <c r="AV66" s="234" t="str">
        <f t="shared" si="116"/>
        <v/>
      </c>
      <c r="AW66" s="225" t="str">
        <f t="shared" si="21"/>
        <v/>
      </c>
      <c r="AX66" s="233" t="str">
        <f t="shared" si="93"/>
        <v/>
      </c>
      <c r="AY66" s="234" t="str">
        <f t="shared" si="93"/>
        <v/>
      </c>
      <c r="AZ66" s="235" t="str">
        <f t="shared" si="22"/>
        <v/>
      </c>
      <c r="BA66" s="234" t="str">
        <f t="shared" si="94"/>
        <v/>
      </c>
      <c r="BB66" s="234" t="str">
        <f t="shared" si="94"/>
        <v/>
      </c>
      <c r="BC66" s="236" t="str">
        <f t="shared" si="94"/>
        <v/>
      </c>
    </row>
    <row r="67" spans="1:58" s="249" customFormat="1" ht="31" customHeight="1" thickBot="1">
      <c r="A67" s="238" t="str">
        <f t="shared" si="90"/>
        <v/>
      </c>
      <c r="B67" s="239" t="str">
        <f t="shared" si="90"/>
        <v/>
      </c>
      <c r="C67" s="239" t="str">
        <f t="shared" si="75"/>
        <v/>
      </c>
      <c r="D67" s="239" t="str">
        <f t="shared" si="75"/>
        <v/>
      </c>
      <c r="E67" s="239" t="str">
        <f t="shared" si="75"/>
        <v/>
      </c>
      <c r="F67" s="239" t="str">
        <f t="shared" si="75"/>
        <v/>
      </c>
      <c r="G67" s="239" t="str">
        <f t="shared" si="75"/>
        <v/>
      </c>
      <c r="H67" s="239" t="str">
        <f t="shared" si="75"/>
        <v/>
      </c>
      <c r="I67" s="239" t="str">
        <f t="shared" si="75"/>
        <v/>
      </c>
      <c r="J67" s="239" t="str">
        <f t="shared" si="75"/>
        <v/>
      </c>
      <c r="K67" s="240" t="str">
        <f t="shared" si="75"/>
        <v/>
      </c>
      <c r="L67" s="251" t="str">
        <f t="shared" ref="L67" si="117">IF(ISBLANK(L34),"",VALUE(L34))</f>
        <v/>
      </c>
      <c r="M67" s="239" t="str">
        <f t="shared" si="75"/>
        <v/>
      </c>
      <c r="N67" s="251" t="str">
        <f t="shared" si="77"/>
        <v/>
      </c>
      <c r="O67" s="251" t="str">
        <f t="shared" si="77"/>
        <v/>
      </c>
      <c r="P67" s="251" t="str">
        <f t="shared" si="77"/>
        <v/>
      </c>
      <c r="Q67" s="241" t="str">
        <f t="shared" si="77"/>
        <v/>
      </c>
      <c r="R67" s="242" t="str">
        <f t="shared" si="77"/>
        <v/>
      </c>
      <c r="S67" s="243" t="str">
        <f t="shared" si="3"/>
        <v/>
      </c>
      <c r="T67" s="241" t="str">
        <f t="shared" si="78"/>
        <v/>
      </c>
      <c r="U67" s="242" t="str">
        <f t="shared" si="79"/>
        <v/>
      </c>
      <c r="V67" s="243" t="str">
        <f t="shared" si="5"/>
        <v/>
      </c>
      <c r="W67" s="241" t="str">
        <f t="shared" si="80"/>
        <v/>
      </c>
      <c r="X67" s="242" t="str">
        <f t="shared" si="80"/>
        <v/>
      </c>
      <c r="Y67" s="243" t="str">
        <f t="shared" si="7"/>
        <v/>
      </c>
      <c r="Z67" s="241" t="str">
        <f t="shared" si="81"/>
        <v/>
      </c>
      <c r="AA67" s="242" t="str">
        <f t="shared" si="28"/>
        <v/>
      </c>
      <c r="AB67" s="243" t="str">
        <f t="shared" si="8"/>
        <v/>
      </c>
      <c r="AC67" s="241" t="str">
        <f t="shared" si="82"/>
        <v/>
      </c>
      <c r="AD67" s="242" t="str">
        <f t="shared" si="83"/>
        <v/>
      </c>
      <c r="AE67" s="243" t="str">
        <f t="shared" si="10"/>
        <v/>
      </c>
      <c r="AF67" s="241" t="str">
        <f t="shared" si="84"/>
        <v/>
      </c>
      <c r="AG67" s="242" t="str">
        <f t="shared" si="84"/>
        <v/>
      </c>
      <c r="AH67" s="243" t="str">
        <f t="shared" si="12"/>
        <v/>
      </c>
      <c r="AI67" s="241" t="str">
        <f t="shared" si="85"/>
        <v/>
      </c>
      <c r="AJ67" s="242" t="str">
        <f t="shared" si="85"/>
        <v/>
      </c>
      <c r="AK67" s="243" t="str">
        <f t="shared" si="14"/>
        <v/>
      </c>
      <c r="AL67" s="241" t="str">
        <f t="shared" si="86"/>
        <v/>
      </c>
      <c r="AM67" s="242" t="str">
        <f t="shared" si="86"/>
        <v/>
      </c>
      <c r="AN67" s="243" t="str">
        <f t="shared" si="16"/>
        <v/>
      </c>
      <c r="AO67" s="241" t="str">
        <f t="shared" si="87"/>
        <v/>
      </c>
      <c r="AP67" s="242" t="str">
        <f t="shared" si="87"/>
        <v/>
      </c>
      <c r="AQ67" s="243" t="str">
        <f t="shared" si="18"/>
        <v/>
      </c>
      <c r="AR67" s="241" t="str">
        <f t="shared" si="88"/>
        <v/>
      </c>
      <c r="AS67" s="242" t="str">
        <f t="shared" si="88"/>
        <v/>
      </c>
      <c r="AT67" s="243" t="str">
        <f t="shared" si="20"/>
        <v/>
      </c>
      <c r="AU67" s="241" t="str">
        <f t="shared" ref="AU67:AV67" si="118">IF(ISBLANK(AU34),"",VALUE(AU34))</f>
        <v/>
      </c>
      <c r="AV67" s="242" t="str">
        <f t="shared" si="118"/>
        <v/>
      </c>
      <c r="AW67" s="243" t="str">
        <f t="shared" si="21"/>
        <v/>
      </c>
      <c r="AX67" s="241" t="str">
        <f t="shared" si="93"/>
        <v/>
      </c>
      <c r="AY67" s="242" t="str">
        <f t="shared" si="93"/>
        <v/>
      </c>
      <c r="AZ67" s="244" t="str">
        <f t="shared" si="22"/>
        <v/>
      </c>
      <c r="BA67" s="242" t="str">
        <f t="shared" si="94"/>
        <v/>
      </c>
      <c r="BB67" s="242" t="str">
        <f t="shared" si="94"/>
        <v/>
      </c>
      <c r="BC67" s="245" t="str">
        <f t="shared" si="94"/>
        <v/>
      </c>
    </row>
    <row r="68" spans="1:58" s="249" customFormat="1" ht="31" customHeight="1">
      <c r="A68" s="252"/>
      <c r="B68" s="252"/>
      <c r="C68" s="252"/>
      <c r="D68" s="252"/>
      <c r="E68" s="252"/>
      <c r="F68" s="252"/>
      <c r="G68" s="252"/>
      <c r="H68" s="252"/>
      <c r="I68" s="252"/>
      <c r="J68" s="252"/>
      <c r="K68" s="253" t="s">
        <v>51</v>
      </c>
      <c r="L68" s="254" t="str">
        <f>IF(OR(L38="",L38=0,L38=7.99527), "n/a", AVERAGE(L38:L67))</f>
        <v>n/a</v>
      </c>
      <c r="M68" s="255"/>
      <c r="N68" s="254" t="str">
        <f>IF(OR(N38="",N38=0,N38=7.99527), "n/a", AVERAGE(N38:N67))</f>
        <v>n/a</v>
      </c>
      <c r="O68" s="254" t="str">
        <f>IF(OR(O38="",O38=0,O38=7.99527), "n/a", AVERAGE(O38:O67))</f>
        <v>n/a</v>
      </c>
      <c r="P68" s="254" t="str">
        <f>IF(OR(P38="",P38=0,P38=7.99527), "n/a", AVERAGE(P38:P67))</f>
        <v>n/a</v>
      </c>
      <c r="R68" s="253"/>
      <c r="S68" s="256" t="str">
        <f>IF(OR(S38="",S38=0,S38=7.99527), "n/a", AVERAGE(S38:S67))</f>
        <v>n/a</v>
      </c>
      <c r="T68" s="257"/>
      <c r="U68" s="257"/>
      <c r="V68" s="256" t="str">
        <f>IF(OR(V38="",V38=0,V38=7.99527), "n/a", AVERAGE(V38:V67))</f>
        <v>n/a</v>
      </c>
      <c r="W68" s="258"/>
      <c r="X68" s="258"/>
      <c r="Y68" s="256" t="str">
        <f>IF(OR(Y38="",Y38=0,Y38=7.99527), "n/a", AVERAGE(Y38:Y67))</f>
        <v>n/a</v>
      </c>
      <c r="Z68" s="259"/>
      <c r="AA68" s="259"/>
      <c r="AB68" s="256" t="str">
        <f>IF(OR(AB38="",AB38=0,AB38=7.99527), "n/a", AVERAGE(AB38:AB67))</f>
        <v>n/a</v>
      </c>
      <c r="AC68" s="260"/>
      <c r="AD68" s="260"/>
      <c r="AE68" s="256" t="str">
        <f>IF(OR(AE38="",AE38=0,AE38=7.99527), "n/a", AVERAGE(AE38:AE67))</f>
        <v>n/a</v>
      </c>
      <c r="AF68" s="260"/>
      <c r="AG68" s="260"/>
      <c r="AH68" s="256" t="str">
        <f>IF(OR(AH38="",AH38=0,AH38=7.99527), "n/a", AVERAGE(AH38:AH67))</f>
        <v>n/a</v>
      </c>
      <c r="AI68" s="259"/>
      <c r="AJ68" s="259"/>
      <c r="AK68" s="256" t="str">
        <f>IF(OR(AK38="",AK38=0,AK38=7.99527), "n/a", AVERAGE(AK38:AK67))</f>
        <v>n/a</v>
      </c>
      <c r="AL68" s="259"/>
      <c r="AM68" s="259"/>
      <c r="AN68" s="256" t="str">
        <f>IF(OR(AN38="",AN38=0,AN38=7.99527), "n/a", AVERAGE(AN38:AN67))</f>
        <v>n/a</v>
      </c>
      <c r="AO68" s="259"/>
      <c r="AP68" s="259"/>
      <c r="AQ68" s="256" t="str">
        <f>IF(OR(AQ38="",AQ38=0,AQ38=7.99527), "n/a", AVERAGE(AQ38:AQ67))</f>
        <v>n/a</v>
      </c>
      <c r="AR68" s="259"/>
      <c r="AS68" s="259"/>
      <c r="AT68" s="256" t="str">
        <f>IF(OR(AT38="",AT38=0,AND(AS38=0,AT38=7.99527)), "n/a", AVERAGE(AT38:AT67))</f>
        <v>n/a</v>
      </c>
      <c r="AU68" s="259"/>
      <c r="AV68" s="259"/>
      <c r="AW68" s="256" t="str">
        <f>IF(OR(AW38="",AW38=0,AW38=7.99527), "n/a", AVERAGE(AW38:AW67))</f>
        <v>n/a</v>
      </c>
      <c r="AX68" s="257"/>
      <c r="AY68" s="258"/>
      <c r="AZ68" s="256" t="str">
        <f>IF(OR(AZ38="",AZ38=0,AZ38=7.99527), "n/a", AVERAGE(AZ38:AZ67))</f>
        <v>n/a</v>
      </c>
      <c r="BA68" s="260"/>
      <c r="BB68" s="258"/>
      <c r="BC68" s="256" t="str">
        <f>IF(BC38="","n/a",AVERAGE(BC38:BC67))</f>
        <v>n/a</v>
      </c>
      <c r="BD68" s="260"/>
      <c r="BE68" s="258"/>
      <c r="BF68" s="256"/>
    </row>
    <row r="69" spans="1:58" s="249" customFormat="1" ht="31" customHeight="1">
      <c r="A69" s="252"/>
      <c r="B69" s="252"/>
      <c r="C69" s="252"/>
      <c r="D69" s="252"/>
      <c r="E69" s="252"/>
      <c r="F69" s="252"/>
      <c r="I69" s="252"/>
      <c r="J69" s="252"/>
      <c r="K69" s="261" t="s">
        <v>52</v>
      </c>
      <c r="L69" s="262" t="str">
        <f>IF(OR(L38="",L38=0,L38=7.99527), "n/a",STDEV(L38:L67))</f>
        <v>n/a</v>
      </c>
      <c r="N69" s="262" t="str">
        <f>IF(OR(N38="",N38=0,N38=7.99527), "n/a",STDEV(N38:N67))</f>
        <v>n/a</v>
      </c>
      <c r="O69" s="262" t="str">
        <f>IF(OR(O38="",O38=0,O38=7.99527), "n/a",STDEV(O38:O67))</f>
        <v>n/a</v>
      </c>
      <c r="P69" s="262" t="str">
        <f>IF(OR(P38="",P38=0,P38=7.99527), "n/a",STDEV(P38:P67))</f>
        <v>n/a</v>
      </c>
      <c r="S69" s="263" t="str">
        <f>IF(OR(S38="",S38=0,S38=7.99527), "n/a",STDEV(S38:S67))</f>
        <v>n/a</v>
      </c>
      <c r="T69" s="257"/>
      <c r="U69" s="257"/>
      <c r="V69" s="263" t="str">
        <f>IF(OR(V38="",V38=0,V38=7.99527), "n/a",STDEV(V38:V67))</f>
        <v>n/a</v>
      </c>
      <c r="W69" s="263"/>
      <c r="X69" s="263"/>
      <c r="Y69" s="263" t="str">
        <f>IF(OR(Y38="",Y38=0,Y38=7.99527), "n/a",STDEV(Y38:Y67))</f>
        <v>n/a</v>
      </c>
      <c r="Z69" s="257"/>
      <c r="AA69" s="257"/>
      <c r="AB69" s="263" t="str">
        <f>IF(OR(AB38="",AB38=0,AB38=7.99527), "n/a",STDEV(AB38:AB67))</f>
        <v>n/a</v>
      </c>
      <c r="AE69" s="263" t="str">
        <f>IF(OR(AE38="",AE38=0,AE38=7.99527), "n/a",STDEV(AE38:AE67))</f>
        <v>n/a</v>
      </c>
      <c r="AH69" s="263" t="str">
        <f>IF(OR(AH38="",AH38=0,AH38=7.99527), "n/a",STDEV(AH38:AH67))</f>
        <v>n/a</v>
      </c>
      <c r="AI69" s="257"/>
      <c r="AJ69" s="257"/>
      <c r="AK69" s="263" t="str">
        <f>IF(OR(AK38="",AK38=0,AK38=7.99527), "n/a",STDEV(AK38:AK67))</f>
        <v>n/a</v>
      </c>
      <c r="AL69" s="257"/>
      <c r="AM69" s="257"/>
      <c r="AN69" s="263" t="str">
        <f>IF(OR(AN38="",AN38=0,AN38=7.99527), "n/a",STDEV(AN38:AN67))</f>
        <v>n/a</v>
      </c>
      <c r="AO69" s="257"/>
      <c r="AP69" s="257"/>
      <c r="AQ69" s="263" t="str">
        <f>IF(OR(AQ38="",AQ38=0,AQ38=7.99527), "n/a",STDEV(AQ38:AQ67))</f>
        <v>n/a</v>
      </c>
      <c r="AR69" s="257"/>
      <c r="AS69" s="257"/>
      <c r="AT69" s="263" t="str">
        <f>IF(OR(AT38="",AT38=0,AND(AS38=0,AT38=7.99527)), "n/a",STDEV(AT38:AT67))</f>
        <v>n/a</v>
      </c>
      <c r="AU69" s="257"/>
      <c r="AV69" s="257"/>
      <c r="AW69" s="263" t="str">
        <f>IF(OR(AW38="",AW38=0,AW38=7.99527), "n/a",STDEV(AW38:AW67))</f>
        <v>n/a</v>
      </c>
      <c r="AX69" s="257"/>
      <c r="AY69" s="257"/>
      <c r="AZ69" s="263" t="str">
        <f>IF(OR(AZ38="",AZ38=0,AZ38=7.99527), "n/a",STDEV(AZ38:AZ67))</f>
        <v>n/a</v>
      </c>
      <c r="BC69" s="263" t="str">
        <f>IF(BC38="","n/a",STDEV(BC38:BC67))</f>
        <v>n/a</v>
      </c>
      <c r="BF69" s="263"/>
    </row>
    <row r="70" spans="1:58" s="249" customFormat="1" ht="31" customHeight="1">
      <c r="A70" s="252"/>
      <c r="B70" s="252"/>
      <c r="C70" s="252"/>
      <c r="D70" s="252"/>
      <c r="E70" s="252"/>
      <c r="F70" s="252"/>
      <c r="I70" s="252"/>
      <c r="J70" s="252"/>
      <c r="K70" s="264"/>
      <c r="L70" s="262"/>
      <c r="N70" s="262"/>
      <c r="O70" s="262"/>
      <c r="P70" s="262"/>
      <c r="S70" s="263"/>
      <c r="T70" s="252"/>
      <c r="U70" s="252"/>
      <c r="AX70" s="249" t="s">
        <v>53</v>
      </c>
      <c r="BA70" s="263"/>
    </row>
    <row r="71" spans="1:58" s="249" customFormat="1" ht="31" customHeight="1">
      <c r="A71" s="252"/>
      <c r="B71" s="252"/>
      <c r="C71" s="252"/>
      <c r="D71" s="252"/>
      <c r="E71" s="252"/>
      <c r="F71" s="252"/>
      <c r="G71" s="265"/>
      <c r="H71" s="265"/>
      <c r="I71" s="252"/>
      <c r="J71" s="252"/>
      <c r="L71" s="266"/>
      <c r="N71" s="267" t="s">
        <v>54</v>
      </c>
      <c r="S71" s="252"/>
      <c r="T71" s="252"/>
      <c r="U71" s="252"/>
      <c r="V71" s="252"/>
      <c r="Y71" s="252"/>
      <c r="AB71" s="252"/>
      <c r="AD71" s="252"/>
      <c r="AG71" s="252"/>
      <c r="AK71" s="252"/>
      <c r="AN71" s="252"/>
      <c r="AP71" s="268"/>
      <c r="AQ71" s="252"/>
      <c r="AT71" s="252"/>
      <c r="AW71" s="252"/>
      <c r="AZ71" s="252"/>
    </row>
    <row r="72" spans="1:58" s="249" customFormat="1" ht="31" customHeight="1">
      <c r="A72" s="252"/>
      <c r="B72" s="252"/>
      <c r="C72" s="252"/>
      <c r="D72" s="252"/>
      <c r="E72" s="252"/>
      <c r="F72" s="252"/>
      <c r="G72" s="261"/>
      <c r="H72" s="261"/>
      <c r="I72" s="252"/>
      <c r="J72" s="252"/>
      <c r="L72" s="266"/>
      <c r="S72" s="263"/>
      <c r="T72" s="269"/>
      <c r="U72" s="252"/>
      <c r="V72" s="263"/>
      <c r="Y72" s="263"/>
      <c r="AB72" s="263"/>
      <c r="AD72" s="263"/>
      <c r="AG72" s="263"/>
      <c r="AK72" s="263"/>
      <c r="AN72" s="263"/>
      <c r="AP72" s="268"/>
      <c r="AQ72" s="263"/>
      <c r="AT72" s="263"/>
      <c r="AW72" s="263"/>
      <c r="AZ72" s="263"/>
    </row>
    <row r="73" spans="1:58" s="249" customFormat="1" ht="31" customHeight="1">
      <c r="L73" s="266" t="s">
        <v>55</v>
      </c>
      <c r="O73" s="270" t="s">
        <v>56</v>
      </c>
      <c r="P73" s="259">
        <v>3.3000000000000002E-2</v>
      </c>
      <c r="Q73" s="260" t="s">
        <v>57</v>
      </c>
      <c r="S73" s="252" t="str">
        <f>IF($B$38&gt;2023,"n/a",IF(S68="n/a",S68,IF(S68 &lt; $P$73, "YES", "NO")))</f>
        <v>n/a</v>
      </c>
      <c r="U73" s="252"/>
      <c r="V73" s="252" t="str">
        <f>IF($B$38&gt;2023,"n/a",IF(V68="n/a",V68,IF(V68 &lt; $P$73, "YES", "NO")))</f>
        <v>n/a</v>
      </c>
      <c r="W73" s="271"/>
      <c r="X73" s="252"/>
      <c r="Y73" s="252" t="str">
        <f>IF($B$38&gt;2023,"n/a",IF(Y68="n/a",Y68,IF(Y68 &lt; $P$73, "YES", "NO")))</f>
        <v>n/a</v>
      </c>
      <c r="AA73" s="252"/>
      <c r="AB73" s="252" t="str">
        <f>IF($B$38&gt;2023,"n/a",IF(AB68="n/a",AB68,IF(AB68 &lt; $P$73, "YES", "NO")))</f>
        <v>n/a</v>
      </c>
      <c r="AD73" s="263"/>
      <c r="AE73" s="252" t="str">
        <f>IF($B$38&gt;2023,"n/a",IF(AE68="n/a",AE68,IF(AE68 &lt; $P$73, "YES", "NO")))</f>
        <v>n/a</v>
      </c>
      <c r="AG73" s="263"/>
      <c r="AH73" s="252" t="str">
        <f>IF($B$38&gt;2023,"n/a",IF(AH68="n/a",AH68,IF(AH68 &lt; $P$73, "YES", "NO")))</f>
        <v>n/a</v>
      </c>
      <c r="AJ73" s="252"/>
      <c r="AK73" s="252" t="str">
        <f>IF($B$38&gt;2023,"n/a",IF(AK68="n/a",AK68,IF(AK68 &lt; $P$73, "YES", "NO")))</f>
        <v>n/a</v>
      </c>
      <c r="AM73" s="252"/>
      <c r="AN73" s="252" t="str">
        <f>IF($B$38&gt;2023,"n/a",IF(AN68="n/a",AN68,IF(AN68 &lt; $P$73, "YES", "NO")))</f>
        <v>n/a</v>
      </c>
      <c r="AP73" s="252"/>
      <c r="AQ73" s="252" t="str">
        <f>IF($B$38&gt;2023,"n/a",IF(AQ68="n/a",AQ68,IF(AQ68 &lt; $P$73, "YES", "NO")))</f>
        <v>n/a</v>
      </c>
      <c r="AS73" s="252"/>
      <c r="AT73" s="252" t="str">
        <f>IF($B$38&gt;2023,"n/a",IF(AT68="n/a",AT68,IF(AT68 &lt; $P$73, "YES", "NO")))</f>
        <v>n/a</v>
      </c>
      <c r="AU73" s="252"/>
      <c r="AV73" s="252"/>
      <c r="AW73" s="252" t="str">
        <f>IF($B$38&gt;2023,"n/a",IF(AW68="n/a",AW68,IF(AW68 &lt; $P$73, "YES", "NO")))</f>
        <v>n/a</v>
      </c>
      <c r="AY73" s="252"/>
      <c r="AZ73" s="252" t="str">
        <f>IF($B$38&gt;2023,"n/a",IF(AZ68="n/a",AZ68,IF(AZ68 &lt; $P$73, "YES", "NO")))</f>
        <v>n/a</v>
      </c>
      <c r="BC73" s="252"/>
    </row>
    <row r="74" spans="1:58" s="249" customFormat="1" ht="31" customHeight="1">
      <c r="A74" s="272"/>
      <c r="B74" s="272"/>
      <c r="L74" s="266"/>
      <c r="O74" s="270" t="s">
        <v>58</v>
      </c>
      <c r="P74" s="259">
        <v>3.3000000000000002E-2</v>
      </c>
      <c r="Q74" s="260" t="s">
        <v>57</v>
      </c>
      <c r="S74" s="252" t="str">
        <f>IF($B$38&gt;2023,"n/a",IF(S68="n/a",S68,IF((COUNTIF(S38:S67,"&lt;" &amp; $P$74)/COUNT(S38:S67)) &lt; 0.66, "NO", "YES")))</f>
        <v>n/a</v>
      </c>
      <c r="U74" s="252"/>
      <c r="V74" s="252" t="str">
        <f>IF($B$38&gt;2023,"n/a",IF(V68="n/a",V68,IF((COUNTIF(V38:V67,"&lt;" &amp; $P$74)/COUNT(V38:V67)) &lt; 0.66, "NO", "YES")))</f>
        <v>n/a</v>
      </c>
      <c r="X74" s="252"/>
      <c r="Y74" s="252" t="str">
        <f>IF($B$38&gt;2023,"n/a",IF(Y68="n/a",Y68,IF((COUNTIF(Y38:Y67,"&lt;" &amp; $P$74)/COUNT(Y38:Y67)) &lt; 0.66, "NO", "YES")))</f>
        <v>n/a</v>
      </c>
      <c r="AA74" s="252"/>
      <c r="AB74" s="252" t="str">
        <f>IF($B$38&gt;2023,"n/a",IF(AB68="n/a",AB68,IF((COUNTIF(AB38:AB67,"&lt;" &amp; $P$74)/COUNT(AB38:AB67)) &lt; 0.66, "NO", "YES")))</f>
        <v>n/a</v>
      </c>
      <c r="AD74" s="252"/>
      <c r="AE74" s="252" t="str">
        <f>IF($B$38&gt;2023,"n/a",IF(AE68="n/a",AE68,IF((COUNTIF(AE38:AE67,"&lt;" &amp; $P$74)/COUNT(AE38:AE67)) &lt; 0.66, "NO", "YES")))</f>
        <v>n/a</v>
      </c>
      <c r="AG74" s="252"/>
      <c r="AH74" s="252" t="str">
        <f>IF($B$38&gt;2023,"n/a",IF(AH68="n/a",AH68,IF((COUNTIF(AH38:AH67,"&lt;" &amp; $P$74)/COUNT(AH38:AH67)) &lt; 0.66, "NO", "YES")))</f>
        <v>n/a</v>
      </c>
      <c r="AJ74" s="252"/>
      <c r="AK74" s="252" t="str">
        <f>IF($B$38&gt;2023,"n/a",IF(AK68="n/a",AK68,IF((COUNTIF(AK38:AK67,"&lt;" &amp; $P$74)/COUNT(AK38:AK67)) &lt; 0.66, "NO", "YES")))</f>
        <v>n/a</v>
      </c>
      <c r="AM74" s="252"/>
      <c r="AN74" s="252" t="str">
        <f>IF($B$38&gt;2023,"n/a",IF(AN68="n/a",AN68,IF((COUNTIF(AN38:AN67,"&lt;" &amp; $P$74)/COUNT(AN38:AN67)) &lt; 0.66, "NO", "YES")))</f>
        <v>n/a</v>
      </c>
      <c r="AP74" s="252"/>
      <c r="AQ74" s="252" t="str">
        <f>IF($B$38&gt;2023,"n/a",IF(AQ68="n/a",AQ68,IF((COUNTIF(AQ38:AQ67,"&lt;" &amp; $P$74)/COUNT(AQ38:AQ67)) &lt; 0.66, "NO", "YES")))</f>
        <v>n/a</v>
      </c>
      <c r="AS74" s="252"/>
      <c r="AT74" s="252" t="str">
        <f>IF($B$38&gt;2023,"n/a",IF(AT68="n/a",AT68,IF((COUNTIF(AT38:AT67,"&lt;" &amp; $P$74)/COUNT(AT38:AT67)) &lt; 0.66, "NO", "YES")))</f>
        <v>n/a</v>
      </c>
      <c r="AU74" s="252"/>
      <c r="AV74" s="252"/>
      <c r="AW74" s="252" t="str">
        <f>IF($B$38&gt;2023,"n/a",IF(AW68="n/a",AW68,IF((COUNTIF(AW38:AW67,"&lt;" &amp; $P$74)/COUNT(AW38:AW67)) &lt; 0.66, "NO", "YES")))</f>
        <v>n/a</v>
      </c>
      <c r="AY74" s="252"/>
      <c r="AZ74" s="252" t="str">
        <f>IF($B$38&gt;2023,"n/a",IF(AZ68="n/a",AZ68,IF((COUNTIF(AZ38:AZ67,"&lt;" &amp; $P$74)/COUNT(AZ38:AZ67)) &lt; 0.66, "NO", "YES")))</f>
        <v>n/a</v>
      </c>
      <c r="BC74" s="252"/>
    </row>
    <row r="75" spans="1:58" s="249" customFormat="1" ht="31" customHeight="1">
      <c r="A75" s="252"/>
      <c r="B75" s="252"/>
      <c r="L75" s="263"/>
      <c r="M75" s="273"/>
      <c r="O75" s="270" t="s">
        <v>59</v>
      </c>
      <c r="P75" s="259">
        <v>3.3000000000000002E-2</v>
      </c>
      <c r="Q75" s="260" t="s">
        <v>57</v>
      </c>
      <c r="S75" s="3" t="str">
        <f>IF($B$38&gt;2023,"n/a",IF(S68="n/a",S68,COUNTIF(S38:S67,"&lt;" &amp; $P$75)/COUNT(S38:S67)))</f>
        <v>n/a</v>
      </c>
      <c r="U75" s="3"/>
      <c r="V75" s="3" t="str">
        <f>IF($B$38&gt;2023,"n/a",IF(V68="n/a",V68,COUNTIF(V38:V67,"&lt;" &amp; $P$75)/COUNT(V38:V67)))</f>
        <v>n/a</v>
      </c>
      <c r="X75" s="3"/>
      <c r="Y75" s="3" t="str">
        <f>IF($B$38&gt;2023,"n/a",IF(Y68="n/a",Y68,COUNTIF(Y38:Y67,"&lt;" &amp; $P$75)/COUNT(Y38:Y67)))</f>
        <v>n/a</v>
      </c>
      <c r="AA75" s="3"/>
      <c r="AB75" s="3" t="str">
        <f>IF($B$38&gt;2023,"n/a",IF(AB68="n/a",AB68,COUNTIF(AB38:AB67,"&lt;" &amp; $P$75)/COUNT(AB38:AB67)))</f>
        <v>n/a</v>
      </c>
      <c r="AD75" s="252"/>
      <c r="AE75" s="3" t="str">
        <f>IF($B$38&gt;2023,"n/a",IF(AE68="n/a",AE68,COUNTIF(AE38:AE67,"&lt;" &amp; $P$75)/COUNT(AE38:AE67)))</f>
        <v>n/a</v>
      </c>
      <c r="AG75" s="252"/>
      <c r="AH75" s="3" t="str">
        <f>IF($B$38&gt;2023,"n/a",IF(AH68="n/a",AH68,COUNTIF(AH38:AH67,"&lt;" &amp; $P$75)/COUNT(AH38:AH67)))</f>
        <v>n/a</v>
      </c>
      <c r="AJ75" s="3"/>
      <c r="AK75" s="3" t="str">
        <f>IF($B$38&gt;2023,"n/a",IF(AK68="n/a",AK68,COUNTIF(AK38:AK67,"&lt;" &amp; $P$75)/COUNT(AK38:AK67)))</f>
        <v>n/a</v>
      </c>
      <c r="AM75" s="3"/>
      <c r="AN75" s="3" t="str">
        <f>IF($B$38&gt;2023,"n/a",IF(AN68="n/a",AN68,COUNTIF(AN38:AN67,"&lt;" &amp; $P$75)/COUNT(AN38:AN67)))</f>
        <v>n/a</v>
      </c>
      <c r="AP75" s="3"/>
      <c r="AQ75" s="3" t="str">
        <f>IF($B$38&gt;2023,"n/a",IF(AQ68="n/a",AQ68,COUNTIF(AQ38:AQ67,"&lt;" &amp; $P$75)/COUNT(AQ38:AQ67)))</f>
        <v>n/a</v>
      </c>
      <c r="AS75" s="3"/>
      <c r="AT75" s="3" t="str">
        <f>IF($B$38&gt;2023,"n/a",IF(AT68="n/a",AT68,COUNTIF(AT38:AT67,"&lt;" &amp; $P$75)/COUNT(AT38:AT67)))</f>
        <v>n/a</v>
      </c>
      <c r="AU75" s="3"/>
      <c r="AV75" s="3"/>
      <c r="AW75" s="3" t="str">
        <f>IF($B$38&gt;2023,"n/a",IF(AW68="n/a",AW68,COUNTIF(AW38:AW67,"&lt;" &amp; $P$75)/COUNT(AW38:AW67)))</f>
        <v>n/a</v>
      </c>
      <c r="AY75" s="3"/>
      <c r="AZ75" s="3" t="str">
        <f>IF($B$38&gt;2023,"n/a",IF(AZ68="n/a",AZ68,COUNTIF(AZ38:AZ67,"&lt;" &amp; $P$75)/COUNT(AZ38:AZ67)))</f>
        <v>n/a</v>
      </c>
      <c r="BC75" s="3"/>
    </row>
    <row r="76" spans="1:58" s="249" customFormat="1" ht="31" customHeight="1">
      <c r="A76" s="252"/>
      <c r="B76" s="252"/>
      <c r="L76" s="263"/>
      <c r="M76" s="273"/>
      <c r="O76" s="270"/>
      <c r="P76" s="259"/>
      <c r="Q76" s="260"/>
      <c r="S76" s="3"/>
      <c r="U76" s="3"/>
      <c r="V76" s="3"/>
      <c r="X76" s="3"/>
      <c r="Y76" s="3"/>
      <c r="AA76" s="3"/>
      <c r="AB76" s="3"/>
      <c r="AD76" s="4"/>
      <c r="AE76" s="3"/>
      <c r="AG76" s="4"/>
      <c r="AH76" s="3"/>
      <c r="AJ76" s="3"/>
      <c r="AK76" s="3"/>
      <c r="AM76" s="3"/>
      <c r="AN76" s="3"/>
      <c r="AP76" s="3"/>
      <c r="AQ76" s="3"/>
      <c r="AS76" s="3"/>
      <c r="AT76" s="3"/>
      <c r="AU76" s="3"/>
      <c r="AV76" s="3"/>
      <c r="AW76" s="3"/>
      <c r="AY76" s="3"/>
      <c r="AZ76" s="3"/>
      <c r="BC76" s="3"/>
    </row>
    <row r="77" spans="1:58" s="249" customFormat="1" ht="31" customHeight="1">
      <c r="A77" s="252"/>
      <c r="B77" s="252"/>
      <c r="L77" s="266" t="s">
        <v>60</v>
      </c>
      <c r="O77" s="270" t="s">
        <v>56</v>
      </c>
      <c r="P77" s="259">
        <v>6.6000000000000003E-2</v>
      </c>
      <c r="Q77" s="260" t="s">
        <v>57</v>
      </c>
      <c r="S77" s="252" t="str">
        <f>IF(OR($B$38&gt;2027,$B$38&lt;2024), "n/a", IF(S68="n/a",S68,IF(S68 &lt; $P$77, "YES", "NO")))</f>
        <v>n/a</v>
      </c>
      <c r="U77" s="252"/>
      <c r="V77" s="252" t="str">
        <f>IF(OR($B$38&gt;2027,$B$38&lt;2024), "n/a", IF(V68="n/a",V68,IF(V68 &lt; $P$77, "YES", "NO")))</f>
        <v>n/a</v>
      </c>
      <c r="W77" s="271"/>
      <c r="X77" s="252"/>
      <c r="Y77" s="252" t="str">
        <f>IF(OR($B$38&gt;2027,$B$38&lt;2024), "n/a", IF(Y68="n/a",Y68,IF(Y68 &lt; $P$77, "YES", "NO")))</f>
        <v>n/a</v>
      </c>
      <c r="AA77" s="252"/>
      <c r="AB77" s="252" t="str">
        <f>IF(OR($B$38&gt;2027,$B$38&lt;2024), "n/a", IF(AB68="n/a",AB68,IF(AB68 &lt; $P$77, "YES", "NO")))</f>
        <v>n/a</v>
      </c>
      <c r="AE77" s="252" t="str">
        <f>IF(OR($B$38&gt;2027,$B$38&lt;2024), "n/a", IF(AE68="n/a",AE68,IF(AE68 &lt; $P$77, "YES", "NO")))</f>
        <v>n/a</v>
      </c>
      <c r="AH77" s="252" t="str">
        <f>IF(OR($B$38&gt;2027,$B$38&lt;2024), "n/a", IF(AH68="n/a",AH68,IF(AH68 &lt; $P$77, "YES", "NO")))</f>
        <v>n/a</v>
      </c>
      <c r="AJ77" s="252"/>
      <c r="AK77" s="252" t="str">
        <f>IF(OR($B$38&gt;2027,$B$38&lt;2024), "n/a", IF(AK68="n/a",AK68,IF(AK68 &lt; $P$77, "YES", "NO")))</f>
        <v>n/a</v>
      </c>
      <c r="AM77" s="252"/>
      <c r="AN77" s="252" t="str">
        <f>IF(OR($B$38&gt;2027,$B$38&lt;2024), "n/a", IF(AN68="n/a",AN68,IF(AN68 &lt; $P$77, "YES", "NO")))</f>
        <v>n/a</v>
      </c>
      <c r="AP77" s="252"/>
      <c r="AQ77" s="252" t="str">
        <f>IF(OR($B$38&gt;2027,$B$38&lt;2024), "n/a", IF(AQ68="n/a",AQ68,IF(AQ68 &lt; $P$77, "YES", "NO")))</f>
        <v>n/a</v>
      </c>
      <c r="AS77" s="252"/>
      <c r="AT77" s="252" t="str">
        <f>IF(OR($B$38&gt;2027,$B$38&lt;2024), "n/a", IF(AT68="n/a",AT68,IF(AT68 &lt; $P$77, "YES", "NO")))</f>
        <v>n/a</v>
      </c>
      <c r="AU77" s="252"/>
      <c r="AV77" s="252"/>
      <c r="AW77" s="252" t="str">
        <f>IF(OR($B$38&gt;2027,$B$38&lt;2024), "n/a", IF(AW68="n/a",AW68,IF(AW68 &lt; $P$77, "YES", "NO")))</f>
        <v>n/a</v>
      </c>
      <c r="AY77" s="252"/>
      <c r="AZ77" s="252" t="str">
        <f>IF(OR($B$38&gt;2027,$B$38&lt;2024), "n/a", IF(AZ68="n/a",AZ68,IF(AZ68 &lt; $P$77, "YES", "NO")))</f>
        <v>n/a</v>
      </c>
      <c r="BC77" s="252"/>
    </row>
    <row r="78" spans="1:58" s="249" customFormat="1" ht="31" customHeight="1">
      <c r="A78" s="252"/>
      <c r="B78" s="252"/>
      <c r="L78" s="266"/>
      <c r="O78" s="270" t="s">
        <v>58</v>
      </c>
      <c r="P78" s="259">
        <v>6.6000000000000003E-2</v>
      </c>
      <c r="Q78" s="260" t="s">
        <v>57</v>
      </c>
      <c r="S78" s="252" t="str">
        <f>IF(OR($B$38&gt;2027,$B$38&lt;2024),"n/a",IF(S68="n/a",S68,IF((COUNTIF(S38:S67,"&lt;"&amp;$P$78)/COUNT(S38:S67))&lt;0.66,"NO","YES")))</f>
        <v>n/a</v>
      </c>
      <c r="U78" s="252"/>
      <c r="V78" s="252" t="str">
        <f>IF(OR($B$38&gt;2027,$B$38&lt;2024),"n/a",IF(V68="n/a",V68,IF((COUNTIF(V38:V67,"&lt;"&amp;$P$78)/COUNT(V38:V67))&lt;0.66,"NO","YES")))</f>
        <v>n/a</v>
      </c>
      <c r="X78" s="252"/>
      <c r="Y78" s="252" t="str">
        <f>IF(OR($B$38&gt;2027,$B$38&lt;2024),"n/a",IF(Y68="n/a",Y68,IF((COUNTIF(Y38:Y67,"&lt;"&amp;$P$78)/COUNT(Y38:Y67))&lt;0.66,"NO","YES")))</f>
        <v>n/a</v>
      </c>
      <c r="AA78" s="252"/>
      <c r="AB78" s="252" t="str">
        <f>IF(OR($B$38&gt;2027,$B$38&lt;2024),"n/a",IF(AB68="n/a",AB68,IF((COUNTIF(AB38:AB67,"&lt;"&amp;$P$78)/COUNT(AB38:AB67))&lt;0.66,"NO","YES")))</f>
        <v>n/a</v>
      </c>
      <c r="AD78" s="252"/>
      <c r="AE78" s="252" t="str">
        <f>IF(OR($B$38&gt;2027,$B$38&lt;2024),"n/a",IF(AE68="n/a",AE68,IF((COUNTIF(AE38:AE67,"&lt;"&amp;$P$78)/COUNT(AE38:AE67))&lt;0.66,"NO","YES")))</f>
        <v>n/a</v>
      </c>
      <c r="AG78" s="252"/>
      <c r="AH78" s="252" t="str">
        <f>IF(OR($B$38&gt;2027,$B$38&lt;2024),"n/a",IF(AH68="n/a",AH68,IF((COUNTIF(AH38:AH67,"&lt;"&amp;$P$78)/COUNT(AH38:AH67))&lt;0.66,"NO","YES")))</f>
        <v>n/a</v>
      </c>
      <c r="AJ78" s="252"/>
      <c r="AK78" s="252" t="str">
        <f>IF(OR($B$38&gt;2027,$B$38&lt;2024),"n/a",IF(AK68="n/a",AK68,IF((COUNTIF(AK38:AK67,"&lt;"&amp;$P$78)/COUNT(AK38:AK67))&lt;0.66,"NO","YES")))</f>
        <v>n/a</v>
      </c>
      <c r="AM78" s="252"/>
      <c r="AN78" s="252" t="str">
        <f>IF(OR($B$38&gt;2027,$B$38&lt;2024),"n/a",IF(AN68="n/a",AN68,IF((COUNTIF(AN38:AN67,"&lt;"&amp;$P$78)/COUNT(AN38:AN67))&lt;0.66,"NO","YES")))</f>
        <v>n/a</v>
      </c>
      <c r="AP78" s="252"/>
      <c r="AQ78" s="252" t="str">
        <f>IF(OR($B$38&gt;2027,$B$38&lt;2024),"n/a",IF(AQ68="n/a",AQ68,IF((COUNTIF(AQ38:AQ67,"&lt;"&amp;$P$78)/COUNT(AQ38:AQ67))&lt;0.66,"NO","YES")))</f>
        <v>n/a</v>
      </c>
      <c r="AS78" s="252"/>
      <c r="AT78" s="252" t="str">
        <f>IF(OR($B$38&gt;2027,$B$38&lt;2024),"n/a",IF(AT68="n/a",AT68,IF((COUNTIF(AT38:AT67,"&lt;"&amp;$P$78)/COUNT(AT38:AT67))&lt;0.66,"NO","YES")))</f>
        <v>n/a</v>
      </c>
      <c r="AU78" s="252"/>
      <c r="AV78" s="252"/>
      <c r="AW78" s="252" t="str">
        <f>IF(OR($B$38&gt;2027,$B$38&lt;2024),"n/a",IF(AW68="n/a",AW68,IF((COUNTIF(AW38:AW67,"&lt;"&amp;$P$78)/COUNT(AW38:AW67))&lt;0.66,"NO","YES")))</f>
        <v>n/a</v>
      </c>
      <c r="AY78" s="252"/>
      <c r="AZ78" s="252" t="str">
        <f>IF(OR($B$38&gt;2027,$B$38&lt;2024),"n/a",IF(AZ68="n/a",AZ68,IF((COUNTIF(AZ38:AZ67,"&lt;"&amp;$P$78)/COUNT(AZ38:AZ67))&lt;0.66,"NO","YES")))</f>
        <v>n/a</v>
      </c>
      <c r="BC78" s="252"/>
    </row>
    <row r="79" spans="1:58" s="249" customFormat="1" ht="31" customHeight="1">
      <c r="A79" s="252"/>
      <c r="B79" s="252"/>
      <c r="L79" s="263"/>
      <c r="M79" s="273"/>
      <c r="O79" s="270" t="s">
        <v>59</v>
      </c>
      <c r="P79" s="259">
        <v>6.6000000000000003E-2</v>
      </c>
      <c r="Q79" s="260" t="s">
        <v>57</v>
      </c>
      <c r="S79" s="3" t="str">
        <f>IF(OR($B$38&gt;2027,$B$38&lt;2024),"n/a",IF(S68="n/a",S68,COUNTIF(S38:S67,"&lt;"&amp;$P$79)/COUNT(S38:S67)))</f>
        <v>n/a</v>
      </c>
      <c r="U79" s="3"/>
      <c r="V79" s="3" t="str">
        <f>IF(OR($B$38&gt;2027,$B$38&lt;2024),"n/a",IF(V68="n/a",V68,COUNTIF(V38:V67,"&lt;"&amp;$P$79)/COUNT(V38:V67)))</f>
        <v>n/a</v>
      </c>
      <c r="X79" s="3"/>
      <c r="Y79" s="3" t="str">
        <f>IF(OR($B$38&gt;2027,$B$38&lt;2024),"n/a",IF(Y68="n/a",Y68,COUNTIF(Y38:Y67,"&lt;"&amp;$P$79)/COUNT(Y38:Y67)))</f>
        <v>n/a</v>
      </c>
      <c r="AA79" s="3"/>
      <c r="AB79" s="3" t="str">
        <f>IF(OR($B$38&gt;2027,$B$38&lt;2024),"n/a",IF(AB68="n/a",AB68,COUNTIF(AB38:AB67,"&lt;"&amp;$P$79)/COUNT(AB38:AB67)))</f>
        <v>n/a</v>
      </c>
      <c r="AD79" s="263"/>
      <c r="AE79" s="3" t="str">
        <f>IF(OR($B$38&gt;2027,$B$38&lt;2024),"n/a",IF(AE68="n/a",AE68,COUNTIF(AE38:AE67,"&lt;"&amp;$P$79)/COUNT(AE38:AE67)))</f>
        <v>n/a</v>
      </c>
      <c r="AG79" s="263"/>
      <c r="AH79" s="3" t="str">
        <f>IF(OR($B$38&gt;2027,$B$38&lt;2024),"n/a",IF(AH68="n/a",AH68,COUNTIF(AH38:AH67,"&lt;"&amp;$P$79)/COUNT(AH38:AH67)))</f>
        <v>n/a</v>
      </c>
      <c r="AJ79" s="3"/>
      <c r="AK79" s="3" t="str">
        <f>IF(OR($B$38&gt;2027,$B$38&lt;2024),"n/a",IF(AK68="n/a",AK68,COUNTIF(AK38:AK67,"&lt;"&amp;$P$79)/COUNT(AK38:AK67)))</f>
        <v>n/a</v>
      </c>
      <c r="AM79" s="3"/>
      <c r="AN79" s="3" t="str">
        <f>IF(OR($B$38&gt;2027,$B$38&lt;2024),"n/a",IF(AN68="n/a",AN68,COUNTIF(AN38:AN67,"&lt;"&amp;$P$79)/COUNT(AN38:AN67)))</f>
        <v>n/a</v>
      </c>
      <c r="AP79" s="3"/>
      <c r="AQ79" s="3" t="str">
        <f>IF(OR($B$38&gt;2027,$B$38&lt;2024),"n/a",IF(AQ68="n/a",AQ68,COUNTIF(AQ38:AQ67,"&lt;"&amp;$P$79)/COUNT(AQ38:AQ67)))</f>
        <v>n/a</v>
      </c>
      <c r="AS79" s="3"/>
      <c r="AT79" s="3" t="str">
        <f>IF(OR($B$38&gt;2027,$B$38&lt;2024),"n/a",IF(AT68="n/a",AT68,COUNTIF(AT38:AT67,"&lt;"&amp;$P$79)/COUNT(AT38:AT67)))</f>
        <v>n/a</v>
      </c>
      <c r="AU79" s="3"/>
      <c r="AV79" s="3"/>
      <c r="AW79" s="3" t="str">
        <f>IF(OR($B$38&gt;2027,$B$38&lt;2024),"n/a",IF(AW68="n/a",AW68,COUNTIF(AW38:AW67,"&lt;"&amp;$P$79)/COUNT(AW38:AW67)))</f>
        <v>n/a</v>
      </c>
      <c r="AY79" s="3"/>
      <c r="AZ79" s="3" t="str">
        <f>IF(OR($B$38&gt;2027,$B$38&lt;2024),"n/a",IF(AZ68="n/a",AZ68,COUNTIF(AZ38:AZ67,"&lt;"&amp;$P$79)/COUNT(AZ38:AZ67)))</f>
        <v>n/a</v>
      </c>
      <c r="BC79" s="3"/>
    </row>
    <row r="80" spans="1:58" s="249" customFormat="1" ht="31" customHeight="1">
      <c r="A80" s="252"/>
      <c r="B80" s="252"/>
      <c r="L80" s="263"/>
      <c r="M80" s="273"/>
      <c r="O80" s="270"/>
      <c r="P80" s="259"/>
      <c r="Q80" s="260"/>
      <c r="S80" s="3"/>
      <c r="U80" s="3"/>
      <c r="V80" s="3"/>
      <c r="X80" s="3"/>
      <c r="Y80" s="3"/>
      <c r="AA80" s="3"/>
      <c r="AB80" s="3"/>
      <c r="AD80" s="263"/>
      <c r="AE80" s="3"/>
      <c r="AG80" s="263"/>
      <c r="AH80" s="3"/>
      <c r="AJ80" s="3"/>
      <c r="AK80" s="3"/>
      <c r="AM80" s="3"/>
      <c r="AN80" s="3"/>
      <c r="AP80" s="3"/>
      <c r="AQ80" s="3"/>
      <c r="AS80" s="3"/>
      <c r="AT80" s="3"/>
      <c r="AU80" s="3"/>
      <c r="AV80" s="3"/>
      <c r="AW80" s="3"/>
      <c r="AY80" s="3"/>
      <c r="AZ80" s="3"/>
      <c r="BC80" s="3"/>
    </row>
    <row r="81" spans="1:55" s="249" customFormat="1" ht="31" customHeight="1">
      <c r="A81" s="252"/>
      <c r="B81" s="252"/>
      <c r="L81" s="266" t="s">
        <v>61</v>
      </c>
      <c r="O81" s="270" t="s">
        <v>56</v>
      </c>
      <c r="P81" s="259">
        <v>9.9000000000000005E-2</v>
      </c>
      <c r="Q81" s="260" t="s">
        <v>57</v>
      </c>
      <c r="S81" s="252" t="str">
        <f>IF($B$38&lt;2028,"n/a",IF(S68="n/a",S68,IF(S68&lt;$P$81,"YES","NO")))</f>
        <v>n/a</v>
      </c>
      <c r="U81" s="252"/>
      <c r="V81" s="252" t="str">
        <f>IF($B$38&lt;2028,"n/a",IF(V68="n/a",V68,IF(V68&lt;$P$81,"YES","NO")))</f>
        <v>n/a</v>
      </c>
      <c r="W81" s="271"/>
      <c r="X81" s="252"/>
      <c r="Y81" s="252" t="str">
        <f>IF($B$38&lt;2028,"n/a",IF(Y68="n/a",Y68,IF(Y68&lt;$P$81,"YES","NO")))</f>
        <v>n/a</v>
      </c>
      <c r="AA81" s="252"/>
      <c r="AB81" s="252" t="str">
        <f>IF($B$38&lt;2028,"n/a",IF(AB68="n/a",AB68,IF(AB68&lt;$P$81,"YES","NO")))</f>
        <v>n/a</v>
      </c>
      <c r="AD81" s="252"/>
      <c r="AE81" s="252" t="str">
        <f>IF($B$38&lt;2028,"n/a",IF(AE68="n/a",AE68,IF(AE68&lt;$P$81,"YES","NO")))</f>
        <v>n/a</v>
      </c>
      <c r="AG81" s="252"/>
      <c r="AH81" s="252" t="str">
        <f>IF($B$38&lt;2028,"n/a",IF(AH68="n/a",AH68,IF(AH68&lt;$P$81,"YES","NO")))</f>
        <v>n/a</v>
      </c>
      <c r="AJ81" s="252"/>
      <c r="AK81" s="252" t="str">
        <f>IF($B$38&lt;2028,"n/a",IF(AK68="n/a",AK68,IF(AK68&lt;$P$81,"YES","NO")))</f>
        <v>n/a</v>
      </c>
      <c r="AM81" s="252"/>
      <c r="AN81" s="252" t="str">
        <f>IF($B$38&lt;2028,"n/a",IF(AN68="n/a",AN68,IF(AN68&lt;$P$81,"YES","NO")))</f>
        <v>n/a</v>
      </c>
      <c r="AP81" s="252"/>
      <c r="AQ81" s="252" t="str">
        <f>IF($B$38&lt;2028,"n/a",IF(AQ68="n/a",AQ68,IF(AQ68&lt;$P$81,"YES","NO")))</f>
        <v>n/a</v>
      </c>
      <c r="AS81" s="252"/>
      <c r="AT81" s="252" t="str">
        <f>IF($B$38&lt;2028,"n/a",IF(AT68="n/a",AT68,IF(AT68&lt;$P$81,"YES","NO")))</f>
        <v>n/a</v>
      </c>
      <c r="AU81" s="252"/>
      <c r="AV81" s="252"/>
      <c r="AW81" s="252" t="str">
        <f>IF($B$38&lt;2028,"n/a",IF(AW68="n/a",AW68,IF(AW68&lt;$P$81,"YES","NO")))</f>
        <v>n/a</v>
      </c>
      <c r="AY81" s="252"/>
      <c r="AZ81" s="252" t="str">
        <f>IF($B$38&lt;2028,"n/a",IF(AZ68="n/a",AZ68,IF(AZ68&lt;$P$81,"YES","NO")))</f>
        <v>n/a</v>
      </c>
      <c r="BC81" s="252"/>
    </row>
    <row r="82" spans="1:55" s="249" customFormat="1" ht="31" customHeight="1">
      <c r="A82" s="252"/>
      <c r="B82" s="252"/>
      <c r="L82" s="266"/>
      <c r="O82" s="270" t="s">
        <v>58</v>
      </c>
      <c r="P82" s="259">
        <v>9.9000000000000005E-2</v>
      </c>
      <c r="Q82" s="260" t="s">
        <v>57</v>
      </c>
      <c r="S82" s="252" t="str">
        <f>IF($B$38&lt;2028,"n/a",IF(S68="n/a",S68,IF((COUNTIF(S38:S67,"&lt;"&amp;$P$82)/COUNT(S38:S67))&lt;0.66,"NO","YES")))</f>
        <v>n/a</v>
      </c>
      <c r="U82" s="252"/>
      <c r="V82" s="252" t="str">
        <f>IF($B$38&lt;2028,"n/a",IF(V68="n/a",V68,IF((COUNTIF(V38:V67,"&lt;"&amp;$P$82)/COUNT(V38:V67))&lt;0.66,"NO","YES")))</f>
        <v>n/a</v>
      </c>
      <c r="X82" s="252"/>
      <c r="Y82" s="252" t="str">
        <f>IF($B$38&lt;2028,"n/a",IF(Y68="n/a",Y68,IF((COUNTIF(Y38:Y67,"&lt;"&amp;$P$82)/COUNT(Y38:Y67))&lt;0.66,"NO","YES")))</f>
        <v>n/a</v>
      </c>
      <c r="AA82" s="252"/>
      <c r="AB82" s="252" t="str">
        <f>IF($B$38&lt;2028,"n/a",IF(AB68="n/a",AB68,IF((COUNTIF(AB38:AB67,"&lt;"&amp;$P$82)/COUNT(AB38:AB67))&lt;0.66,"NO","YES")))</f>
        <v>n/a</v>
      </c>
      <c r="AD82" s="252"/>
      <c r="AE82" s="252" t="str">
        <f>IF($B$38&lt;2028,"n/a",IF(AE68="n/a",AE68,IF((COUNTIF(AE38:AE67,"&lt;"&amp;$P$82)/COUNT(AE38:AE67))&lt;0.66,"NO","YES")))</f>
        <v>n/a</v>
      </c>
      <c r="AG82" s="252"/>
      <c r="AH82" s="252" t="str">
        <f>IF($B$38&lt;2028,"n/a",IF(AH68="n/a",AH68,IF((COUNTIF(AH38:AH67,"&lt;"&amp;$P$82)/COUNT(AH38:AH67))&lt;0.66,"NO","YES")))</f>
        <v>n/a</v>
      </c>
      <c r="AJ82" s="252"/>
      <c r="AK82" s="252" t="str">
        <f>IF($B$38&lt;2028,"n/a",IF(AK68="n/a",AK68,IF((COUNTIF(AK38:AK67,"&lt;"&amp;$P$82)/COUNT(AK38:AK67))&lt;0.66,"NO","YES")))</f>
        <v>n/a</v>
      </c>
      <c r="AM82" s="252"/>
      <c r="AN82" s="252" t="str">
        <f>IF($B$38&lt;2028,"n/a",IF(AN68="n/a",AN68,IF((COUNTIF(AN38:AN67,"&lt;"&amp;$P$82)/COUNT(AN38:AN67))&lt;0.66,"NO","YES")))</f>
        <v>n/a</v>
      </c>
      <c r="AP82" s="252"/>
      <c r="AQ82" s="252" t="str">
        <f>IF($B$38&lt;2028,"n/a",IF(AQ68="n/a",AQ68,IF((COUNTIF(AQ38:AQ67,"&lt;"&amp;$P$82)/COUNT(AQ38:AQ67))&lt;0.66,"NO","YES")))</f>
        <v>n/a</v>
      </c>
      <c r="AS82" s="252"/>
      <c r="AT82" s="252" t="str">
        <f>IF($B$38&lt;2028,"n/a",IF(AT68="n/a",AT68,IF((COUNTIF(AT38:AT67,"&lt;"&amp;$P$82)/COUNT(AT38:AT67))&lt;0.66,"NO","YES")))</f>
        <v>n/a</v>
      </c>
      <c r="AU82" s="252"/>
      <c r="AV82" s="252"/>
      <c r="AW82" s="252" t="str">
        <f>IF($B$38&lt;2028,"n/a",IF(AW68="n/a",AW68,IF((COUNTIF(AW38:AW67,"&lt;"&amp;$P$82)/COUNT(AW38:AW67))&lt;0.66,"NO","YES")))</f>
        <v>n/a</v>
      </c>
      <c r="AY82" s="252"/>
      <c r="AZ82" s="252" t="str">
        <f>IF($B$38&lt;2028,"n/a",IF(AZ68="n/a",AZ68,IF((COUNTIF(AZ38:AZ67,"&lt;"&amp;$P$82)/COUNT(AZ38:AZ67))&lt;0.66,"NO","YES")))</f>
        <v>n/a</v>
      </c>
      <c r="BC82" s="252"/>
    </row>
    <row r="83" spans="1:55" s="249" customFormat="1" ht="31" customHeight="1">
      <c r="A83" s="252"/>
      <c r="B83" s="252"/>
      <c r="L83" s="263"/>
      <c r="M83" s="273"/>
      <c r="O83" s="270" t="s">
        <v>59</v>
      </c>
      <c r="P83" s="259">
        <v>9.9000000000000005E-2</v>
      </c>
      <c r="Q83" s="260" t="s">
        <v>57</v>
      </c>
      <c r="S83" s="3" t="str">
        <f>IF($B$38&lt;2028,"n/a",IF(S68="n/a",S68,COUNTIF(S38:S67,"&lt;"&amp;$P$83)/COUNT(S38:S67)))</f>
        <v>n/a</v>
      </c>
      <c r="U83" s="3"/>
      <c r="V83" s="3" t="str">
        <f>IF($B$38&lt;2028,"n/a",IF(V68="n/a",V68,COUNTIF(V38:V67,"&lt;"&amp;$P$83)/COUNT(V38:V67)))</f>
        <v>n/a</v>
      </c>
      <c r="X83" s="3"/>
      <c r="Y83" s="3" t="str">
        <f>IF($B$38&lt;2028,"n/a",IF(Y68="n/a",Y68,COUNTIF(Y38:Y67,"&lt;"&amp;$P$83)/COUNT(Y38:Y67)))</f>
        <v>n/a</v>
      </c>
      <c r="AA83" s="3"/>
      <c r="AB83" s="3" t="str">
        <f>IF($B$38&lt;2028,"n/a",IF(AB68="n/a",AB68,COUNTIF(AB38:AB67,"&lt;"&amp;$P$83)/COUNT(AB38:AB67)))</f>
        <v>n/a</v>
      </c>
      <c r="AD83" s="4"/>
      <c r="AE83" s="3" t="str">
        <f>IF($B$38&lt;2028,"n/a",IF(AE68="n/a",AE68,COUNTIF(AE38:AE67,"&lt;"&amp;$P$83)/COUNT(AE38:AE67)))</f>
        <v>n/a</v>
      </c>
      <c r="AG83" s="4"/>
      <c r="AH83" s="3" t="str">
        <f>IF($B$38&lt;2028,"n/a",IF(AH68="n/a",AH68,COUNTIF(AH38:AH67,"&lt;"&amp;$P$83)/COUNT(AH38:AH67)))</f>
        <v>n/a</v>
      </c>
      <c r="AJ83" s="3"/>
      <c r="AK83" s="3" t="str">
        <f>IF($B$38&lt;2028,"n/a",IF(AK68="n/a",AK68,COUNTIF(AK38:AK67,"&lt;"&amp;$P$83)/COUNT(AK38:AK67)))</f>
        <v>n/a</v>
      </c>
      <c r="AM83" s="3"/>
      <c r="AN83" s="3" t="str">
        <f>IF($B$38&lt;2028,"n/a",IF(AN68="n/a",AN68,COUNTIF(AN38:AN67,"&lt;"&amp;$P$83)/COUNT(AN38:AN67)))</f>
        <v>n/a</v>
      </c>
      <c r="AP83" s="3"/>
      <c r="AQ83" s="3" t="str">
        <f>IF($B$38&lt;2028,"n/a",IF(AQ68="n/a",AQ68,COUNTIF(AQ38:AQ67,"&lt;"&amp;$P$83)/COUNT(AQ38:AQ67)))</f>
        <v>n/a</v>
      </c>
      <c r="AS83" s="3"/>
      <c r="AT83" s="3" t="str">
        <f>IF($B$38&lt;2028,"n/a",IF(AT68="n/a",AT68,COUNTIF(AT38:AT67,"&lt;"&amp;$P$83)/COUNT(AT38:AT67)))</f>
        <v>n/a</v>
      </c>
      <c r="AU83" s="3"/>
      <c r="AV83" s="3"/>
      <c r="AW83" s="3" t="str">
        <f>IF($B$38&lt;2028,"n/a",IF(AW68="n/a",AW68,COUNTIF(AW38:AW67,"&lt;"&amp;$P$83)/COUNT(AW38:AW67)))</f>
        <v>n/a</v>
      </c>
      <c r="AY83" s="3"/>
      <c r="AZ83" s="3" t="str">
        <f>IF($B$38&lt;2028,"n/a",IF(AZ68="n/a",AZ68,COUNTIF(AZ38:AZ67,"&lt;"&amp;$P$83)/COUNT(AZ38:AZ67)))</f>
        <v>n/a</v>
      </c>
      <c r="BC83" s="3"/>
    </row>
    <row r="84" spans="1:55" s="249" customFormat="1" ht="31" customHeight="1">
      <c r="A84" s="252"/>
      <c r="B84" s="252"/>
      <c r="L84" s="263"/>
      <c r="M84" s="273"/>
      <c r="Q84" s="264"/>
      <c r="AD84" s="263"/>
      <c r="AG84" s="263"/>
    </row>
    <row r="85" spans="1:55" s="249" customFormat="1" ht="31" customHeight="1">
      <c r="A85" s="252"/>
      <c r="B85" s="252"/>
      <c r="L85" s="273"/>
      <c r="N85" s="267" t="s">
        <v>62</v>
      </c>
      <c r="S85" s="252"/>
      <c r="V85" s="252"/>
      <c r="Y85" s="252"/>
      <c r="AB85" s="252"/>
      <c r="AD85" s="263"/>
      <c r="AE85" s="252"/>
      <c r="AG85" s="263"/>
      <c r="AH85" s="252"/>
      <c r="AK85" s="252"/>
      <c r="AN85" s="252"/>
      <c r="AP85" s="268"/>
      <c r="AQ85" s="252"/>
      <c r="AT85" s="252"/>
      <c r="AW85" s="252"/>
      <c r="AZ85" s="252"/>
      <c r="BC85" s="252"/>
    </row>
    <row r="86" spans="1:55" s="249" customFormat="1" ht="31" customHeight="1">
      <c r="A86" s="252"/>
      <c r="B86" s="252"/>
      <c r="L86" s="266"/>
      <c r="S86" s="263"/>
      <c r="V86" s="263"/>
      <c r="Y86" s="263"/>
      <c r="AB86" s="263"/>
      <c r="AD86" s="252"/>
      <c r="AE86" s="263"/>
      <c r="AG86" s="252"/>
      <c r="AH86" s="263"/>
      <c r="AK86" s="263"/>
      <c r="AN86" s="263"/>
      <c r="AP86" s="268"/>
      <c r="AQ86" s="263"/>
      <c r="AT86" s="263"/>
      <c r="AW86" s="263"/>
      <c r="AZ86" s="263"/>
      <c r="BC86" s="263"/>
    </row>
    <row r="87" spans="1:55" s="249" customFormat="1" ht="31" customHeight="1">
      <c r="A87" s="252"/>
      <c r="B87" s="252"/>
      <c r="L87" s="249" t="s">
        <v>63</v>
      </c>
      <c r="O87" s="270" t="s">
        <v>56</v>
      </c>
      <c r="P87" s="259">
        <v>0.05</v>
      </c>
      <c r="Q87" s="260" t="s">
        <v>57</v>
      </c>
      <c r="S87" s="252" t="str">
        <f>IF($B$38&gt;2015,"n/a",IF(S68="n/a",S68,IF(S68 &lt; $P$87, "YES", "NO")))</f>
        <v>n/a</v>
      </c>
      <c r="V87" s="252" t="str">
        <f>IF($B$38&gt;2015,"n/a",IF(V68="n/a",V68,IF(V68 &lt; $P$87, "YES", "NO")))</f>
        <v>n/a</v>
      </c>
      <c r="X87" s="252"/>
      <c r="Y87" s="252" t="str">
        <f>IF($B$38&gt;2015,"n/a",IF(Y68="n/a",Y68,IF(Y68 &lt; $P$87, "YES", "NO")))</f>
        <v>n/a</v>
      </c>
      <c r="AA87" s="252"/>
      <c r="AB87" s="252" t="str">
        <f>IF($B$38&gt;2015,"n/a",IF(AB68="n/a",AB68,IF(AB68 &lt; $P$87, "YES", "NO")))</f>
        <v>n/a</v>
      </c>
      <c r="AE87" s="252" t="str">
        <f>IF($B$38&gt;2015,"n/a",IF(AE68="n/a",AE68,IF(AE68 &lt; $P$87, "YES", "NO")))</f>
        <v>n/a</v>
      </c>
      <c r="AH87" s="252" t="str">
        <f>IF($B$38&gt;2015,"n/a",IF(AH68="n/a",AH68,IF(AH68 &lt; $P$87, "YES", "NO")))</f>
        <v>n/a</v>
      </c>
      <c r="AJ87" s="252"/>
      <c r="AK87" s="252" t="str">
        <f>IF($B$38&gt;2015,"n/a",IF(AK68="n/a",AK68,IF(AK68 &lt; $P$87, "YES", "NO")))</f>
        <v>n/a</v>
      </c>
      <c r="AM87" s="252"/>
      <c r="AN87" s="252" t="str">
        <f>IF($B$38&gt;2015,"n/a",IF(AN68="n/a",AN68,IF(AN68 &lt; $P$87, "YES", "NO")))</f>
        <v>n/a</v>
      </c>
      <c r="AP87" s="252"/>
      <c r="AQ87" s="252" t="str">
        <f>IF($B$38&gt;2015,"n/a",IF(AQ68="n/a",AQ68,IF(AQ68 &lt; $P$87, "YES", "NO")))</f>
        <v>n/a</v>
      </c>
      <c r="AS87" s="252"/>
      <c r="AT87" s="252" t="str">
        <f>IF($B$38&gt;2015,"n/a",IF(AT68="n/a",AT68,IF(AT68 &lt; $P$87, "YES", "NO")))</f>
        <v>n/a</v>
      </c>
      <c r="AU87" s="252"/>
      <c r="AV87" s="252"/>
      <c r="AW87" s="252" t="str">
        <f>IF($B$38&gt;2015,"n/a",IF(AW68="n/a",AW68,IF(AW68 &lt; $P$87, "YES", "NO")))</f>
        <v>n/a</v>
      </c>
      <c r="AY87" s="252"/>
      <c r="AZ87" s="252" t="str">
        <f>IF($B$38&gt;2015,"n/a",IF(AZ68="n/a",AZ68,IF(AZ68 &lt; $P$87, "YES", "NO")))</f>
        <v>n/a</v>
      </c>
      <c r="BC87" s="252"/>
    </row>
    <row r="88" spans="1:55" s="249" customFormat="1" ht="31" customHeight="1">
      <c r="A88" s="252"/>
      <c r="B88" s="252"/>
      <c r="L88" s="266"/>
      <c r="O88" s="270" t="s">
        <v>58</v>
      </c>
      <c r="P88" s="259">
        <v>0.05</v>
      </c>
      <c r="Q88" s="260" t="s">
        <v>57</v>
      </c>
      <c r="S88" s="252" t="str">
        <f>IF($B$38&gt;2015,"n/a",IF(S68="n/a",S68,IF((COUNTIF(S38:S67,"&lt;" &amp; $P$88)/COUNT(S38:S67)) &lt; 0.66, "NO", "YES")))</f>
        <v>n/a</v>
      </c>
      <c r="V88" s="252" t="str">
        <f>IF($B$38&gt;2015,"n/a",IF(V68="n/a",V68,IF((COUNTIF(V38:V67,"&lt;" &amp; $P$88)/COUNT(V38:V67)) &lt; 0.66, "NO", "YES")))</f>
        <v>n/a</v>
      </c>
      <c r="X88" s="252"/>
      <c r="Y88" s="252" t="str">
        <f>IF($B$38&gt;2015,"n/a",IF(Y68="n/a",Y68,IF((COUNTIF(Y38:Y67,"&lt;" &amp; $P$88)/COUNT(Y38:Y67)) &lt; 0.66, "NO", "YES")))</f>
        <v>n/a</v>
      </c>
      <c r="AA88" s="252"/>
      <c r="AB88" s="252" t="str">
        <f>IF($B$38&gt;2015,"n/a",IF(AB68="n/a",AB68,IF((COUNTIF(AB38:AB67,"&lt;" &amp; $P$88)/COUNT(AB38:AB67)) &lt; 0.66, "NO", "YES")))</f>
        <v>n/a</v>
      </c>
      <c r="AD88" s="263"/>
      <c r="AE88" s="252" t="str">
        <f>IF($B$38&gt;2015,"n/a",IF(AE68="n/a",AE68,IF((COUNTIF(AE38:AE67,"&lt;" &amp; $P$88)/COUNT(AE38:AE67)) &lt; 0.66, "NO", "YES")))</f>
        <v>n/a</v>
      </c>
      <c r="AG88" s="263"/>
      <c r="AH88" s="252" t="str">
        <f>IF($B$38&gt;2015,"n/a",IF(AH68="n/a",AH68,IF((COUNTIF(AH38:AH67,"&lt;" &amp; $P$88)/COUNT(AH38:AH67)) &lt; 0.66, "NO", "YES")))</f>
        <v>n/a</v>
      </c>
      <c r="AJ88" s="252"/>
      <c r="AK88" s="252" t="str">
        <f>IF($B$38&gt;2015,"n/a",IF(AK68="n/a",AK68,IF((COUNTIF(AK38:AK67,"&lt;" &amp; $P$88)/COUNT(AK38:AK67)) &lt; 0.66, "NO", "YES")))</f>
        <v>n/a</v>
      </c>
      <c r="AM88" s="252"/>
      <c r="AN88" s="252" t="str">
        <f>IF($B$38&gt;2015,"n/a",IF(AN68="n/a",AN68,IF((COUNTIF(AN38:AN67,"&lt;" &amp; $P$88)/COUNT(AN38:AN67)) &lt; 0.66, "NO", "YES")))</f>
        <v>n/a</v>
      </c>
      <c r="AP88" s="252"/>
      <c r="AQ88" s="252" t="str">
        <f>IF($B$38&gt;2015,"n/a",IF(AQ68="n/a",AQ68,IF((COUNTIF(AQ38:AQ67,"&lt;" &amp; $P$88)/COUNT(AQ38:AQ67)) &lt; 0.66, "NO", "YES")))</f>
        <v>n/a</v>
      </c>
      <c r="AS88" s="252"/>
      <c r="AT88" s="252" t="str">
        <f>IF($B$38&gt;2015,"n/a",IF(AT68="n/a",AT68,IF((COUNTIF(AT38:AT67,"&lt;" &amp; $P$88)/COUNT(AT38:AT67)) &lt; 0.66, "NO", "YES")))</f>
        <v>n/a</v>
      </c>
      <c r="AU88" s="252"/>
      <c r="AV88" s="252"/>
      <c r="AW88" s="252" t="str">
        <f>IF($B$38&gt;2015,"n/a",IF(AW68="n/a",AW68,IF((COUNTIF(AW38:AW67,"&lt;" &amp; $P$88)/COUNT(AW38:AW67)) &lt; 0.66, "NO", "YES")))</f>
        <v>n/a</v>
      </c>
      <c r="AY88" s="252"/>
      <c r="AZ88" s="252" t="str">
        <f>IF($B$38&gt;2015,"n/a",IF(AZ68="n/a",AZ68,IF((COUNTIF(AZ38:AZ67,"&lt;" &amp; $P$88)/COUNT(AZ38:AZ67)) &lt; 0.66, "NO", "YES")))</f>
        <v>n/a</v>
      </c>
      <c r="BC88" s="252"/>
    </row>
    <row r="89" spans="1:55" s="249" customFormat="1" ht="31" customHeight="1">
      <c r="A89" s="252"/>
      <c r="B89" s="252"/>
      <c r="L89" s="266"/>
      <c r="O89" s="270" t="s">
        <v>59</v>
      </c>
      <c r="P89" s="259">
        <v>0.05</v>
      </c>
      <c r="Q89" s="260" t="s">
        <v>57</v>
      </c>
      <c r="S89" s="3" t="str">
        <f>IF($B$38&gt;2015,"n/a",IF(S68="n/a",S68,COUNTIF(S38:S67,"&lt;" &amp; $P$89)/COUNT(S38:S67)))</f>
        <v>n/a</v>
      </c>
      <c r="V89" s="3" t="str">
        <f>IF($B$38&gt;2015,"n/a",IF(V68="n/a",V68,COUNTIF(V38:V67,"&lt;" &amp; $P$89)/COUNT(V38:V67)))</f>
        <v>n/a</v>
      </c>
      <c r="X89" s="3"/>
      <c r="Y89" s="3" t="str">
        <f>IF($B$38&gt;2015,"n/a",IF(Y68="n/a",Y68,COUNTIF(Y38:Y67,"&lt;" &amp; $P$89)/COUNT(Y38:Y67)))</f>
        <v>n/a</v>
      </c>
      <c r="AA89" s="3"/>
      <c r="AB89" s="3" t="str">
        <f>IF($B$38&gt;2015,"n/a",IF(AB68="n/a",AB68,COUNTIF(AB38:AB67,"&lt;" &amp; $P$89)/COUNT(AB38:AB67)))</f>
        <v>n/a</v>
      </c>
      <c r="AE89" s="3" t="str">
        <f>IF($B$38&gt;2015,"n/a",IF(AE68="n/a",AE68,COUNTIF(AE38:AE67,"&lt;" &amp; $P$89)/COUNT(AE38:AE67)))</f>
        <v>n/a</v>
      </c>
      <c r="AH89" s="3" t="str">
        <f>IF($B$38&gt;2015,"n/a",IF(AH68="n/a",AH68,COUNTIF(AH38:AH67,"&lt;" &amp; $P$89)/COUNT(AH38:AH67)))</f>
        <v>n/a</v>
      </c>
      <c r="AJ89" s="3"/>
      <c r="AK89" s="3" t="str">
        <f>IF($B$38&gt;2015,"n/a",IF(AK68="n/a",AK68,COUNTIF(AK38:AK67,"&lt;" &amp; $P$89)/COUNT(AK38:AK67)))</f>
        <v>n/a</v>
      </c>
      <c r="AM89" s="3"/>
      <c r="AN89" s="3" t="str">
        <f>IF($B$38&gt;2015,"n/a",IF(AN68="n/a",AN68,COUNTIF(AN38:AN67,"&lt;" &amp; $P$89)/COUNT(AN38:AN67)))</f>
        <v>n/a</v>
      </c>
      <c r="AP89" s="3"/>
      <c r="AQ89" s="3" t="str">
        <f>IF($B$38&gt;2015,"n/a",IF(AQ68="n/a",AQ68,COUNTIF(AQ38:AQ67,"&lt;" &amp; $P$89)/COUNT(AQ38:AQ67)))</f>
        <v>n/a</v>
      </c>
      <c r="AS89" s="3"/>
      <c r="AT89" s="3" t="str">
        <f>IF($B$38&gt;2015,"n/a",IF(AT68="n/a",AT68,COUNTIF(AT38:AT67,"&lt;" &amp; $P$89)/COUNT(AT38:AT67)))</f>
        <v>n/a</v>
      </c>
      <c r="AU89" s="3"/>
      <c r="AV89" s="3"/>
      <c r="AW89" s="3" t="str">
        <f>IF($B$38&gt;2015,"n/a",IF(AW68="n/a",AW68,COUNTIF(AW38:AW67,"&lt;" &amp; $P$89)/COUNT(AW38:AW67)))</f>
        <v>n/a</v>
      </c>
      <c r="AY89" s="3"/>
      <c r="AZ89" s="3" t="str">
        <f>IF($B$38&gt;2015,"n/a",IF(AZ68="n/a",AZ68,COUNTIF(AZ38:AZ67,"&lt;" &amp; $P$89)/COUNT(AZ38:AZ67)))</f>
        <v>n/a</v>
      </c>
      <c r="BC89" s="3"/>
    </row>
    <row r="90" spans="1:55" s="249" customFormat="1" ht="31" customHeight="1">
      <c r="A90" s="263"/>
      <c r="B90" s="252"/>
      <c r="C90" s="263"/>
      <c r="D90" s="263"/>
      <c r="E90" s="263"/>
      <c r="F90" s="263"/>
      <c r="L90" s="266"/>
      <c r="P90" s="259"/>
      <c r="Q90" s="270"/>
      <c r="S90" s="263"/>
      <c r="V90" s="263"/>
      <c r="X90" s="263"/>
      <c r="Y90" s="263"/>
      <c r="AA90" s="263"/>
      <c r="AB90" s="263"/>
      <c r="AE90" s="263"/>
      <c r="AH90" s="263"/>
      <c r="AJ90" s="263"/>
      <c r="AK90" s="263"/>
      <c r="AM90" s="263"/>
      <c r="AN90" s="263"/>
      <c r="AP90" s="263"/>
      <c r="AQ90" s="263"/>
      <c r="AS90" s="263"/>
      <c r="AT90" s="263"/>
      <c r="AU90" s="263"/>
      <c r="AV90" s="263"/>
      <c r="AW90" s="263"/>
      <c r="AY90" s="263"/>
      <c r="AZ90" s="263"/>
      <c r="BC90" s="263"/>
    </row>
    <row r="91" spans="1:55" s="249" customFormat="1" ht="31" customHeight="1">
      <c r="A91" s="252"/>
      <c r="B91" s="252"/>
      <c r="L91" s="249" t="s">
        <v>64</v>
      </c>
      <c r="O91" s="270" t="s">
        <v>56</v>
      </c>
      <c r="P91" s="259">
        <v>8.7999999999999995E-2</v>
      </c>
      <c r="Q91" s="260" t="s">
        <v>57</v>
      </c>
      <c r="S91" s="252" t="str">
        <f>IF(OR($B$38&gt;2023,$B$38&lt;2016),"n/a",IF(S68="n/a",S68,IF(S68 &lt; $P$91, "YES", "NO")))</f>
        <v>n/a</v>
      </c>
      <c r="V91" s="252" t="str">
        <f>IF(OR($B$38&gt;2023,$B$38&lt;2016),"n/a",IF(V68="n/a",V68,IF(V68 &lt; $P$91, "YES", "NO")))</f>
        <v>n/a</v>
      </c>
      <c r="X91" s="252"/>
      <c r="Y91" s="252" t="str">
        <f>IF(OR($B$38&gt;2023,$B$38&lt;2016),"n/a",IF(Y68="n/a",Y68,IF(Y68 &lt; $P$91, "YES", "NO")))</f>
        <v>n/a</v>
      </c>
      <c r="AA91" s="252"/>
      <c r="AB91" s="252" t="str">
        <f>IF(OR($B$38&gt;2023,$B$38&lt;2016),"n/a",IF(AB68="n/a",AB68,IF(AB68 &lt; $P$91, "YES", "NO")))</f>
        <v>n/a</v>
      </c>
      <c r="AE91" s="252" t="str">
        <f>IF(OR($B$38&gt;2023,$B$38&lt;2016),"n/a",IF(AE68="n/a",AE68,IF(AE68 &lt; $P$91, "YES", "NO")))</f>
        <v>n/a</v>
      </c>
      <c r="AH91" s="252" t="str">
        <f>IF(OR($B$38&gt;2023,$B$38&lt;2016),"n/a",IF(AH68="n/a",AH68,IF(AH68 &lt; $P$91, "YES", "NO")))</f>
        <v>n/a</v>
      </c>
      <c r="AJ91" s="252"/>
      <c r="AK91" s="252" t="str">
        <f>IF(OR($B$38&gt;2023,$B$38&lt;2016),"n/a",IF(AK68="n/a",AK68,IF(AK68 &lt; $P$91, "YES", "NO")))</f>
        <v>n/a</v>
      </c>
      <c r="AM91" s="252"/>
      <c r="AN91" s="252" t="str">
        <f>IF(OR($B$38&gt;2023,$B$38&lt;2016),"n/a",IF(AN68="n/a",AN68,IF(AN68 &lt; $P$91, "YES", "NO")))</f>
        <v>n/a</v>
      </c>
      <c r="AP91" s="252"/>
      <c r="AQ91" s="252" t="str">
        <f>IF(OR($B$38&gt;2023,$B$38&lt;2016),"n/a",IF(AQ68="n/a",AQ68,IF(AQ68 &lt; $P$91, "YES", "NO")))</f>
        <v>n/a</v>
      </c>
      <c r="AS91" s="252"/>
      <c r="AT91" s="252" t="str">
        <f>IF(OR($B$38&gt;2023,$B$38&lt;2016),"n/a",IF(AT68="n/a",AT68,IF(AT68 &lt; $P$91, "YES", "NO")))</f>
        <v>n/a</v>
      </c>
      <c r="AU91" s="252"/>
      <c r="AV91" s="252"/>
      <c r="AW91" s="252" t="str">
        <f>IF(OR($B$38&gt;2023,$B$38&lt;2016),"n/a",IF(AW68="n/a",AW68,IF(AW68 &lt; $P$91, "YES", "NO")))</f>
        <v>n/a</v>
      </c>
      <c r="AY91" s="252"/>
      <c r="AZ91" s="252" t="str">
        <f>IF(OR($B$38&gt;2023,$B$38&lt;2016),"n/a",IF(AZ68="n/a",AZ68,IF(AZ68 &lt; $P$91, "YES", "NO")))</f>
        <v>n/a</v>
      </c>
      <c r="BC91" s="252"/>
    </row>
    <row r="92" spans="1:55" s="249" customFormat="1" ht="31" customHeight="1">
      <c r="A92" s="252"/>
      <c r="B92" s="252"/>
      <c r="L92" s="266"/>
      <c r="O92" s="270" t="s">
        <v>58</v>
      </c>
      <c r="P92" s="259">
        <v>0.1</v>
      </c>
      <c r="Q92" s="260" t="s">
        <v>57</v>
      </c>
      <c r="S92" s="252" t="str">
        <f>IF(OR($B$38&gt;2023,$B$38&lt;2016),"n/a",IF(S68="n/a",S68,IF((COUNTIF(S38:S67,"&lt;" &amp; $P$92)/COUNT(S38:S67)) &lt; 0.66, "NO", "YES")))</f>
        <v>n/a</v>
      </c>
      <c r="V92" s="252" t="str">
        <f>IF(OR($B$38&gt;2023,$B$38&lt;2016),"n/a",IF(V68="n/a",V68,IF((COUNTIF(V38:V67,"&lt;" &amp; $P$92)/COUNT(V38:V67)) &lt; 0.66, "NO", "YES")))</f>
        <v>n/a</v>
      </c>
      <c r="X92" s="252"/>
      <c r="Y92" s="252" t="str">
        <f>IF(OR($B$38&gt;2023,$B$38&lt;2016),"n/a",IF(Y68="n/a",Y68,IF((COUNTIF(Y38:Y67,"&lt;" &amp; $P$92)/COUNT(Y38:Y67)) &lt; 0.66, "NO", "YES")))</f>
        <v>n/a</v>
      </c>
      <c r="AA92" s="252"/>
      <c r="AB92" s="252" t="str">
        <f>IF(OR($B$38&gt;2023,$B$38&lt;2016),"n/a",IF(AB68="n/a",AB68,IF((COUNTIF(AB38:AB67,"&lt;" &amp; $P$92)/COUNT(AB38:AB67)) &lt; 0.66, "NO", "YES")))</f>
        <v>n/a</v>
      </c>
      <c r="AE92" s="252" t="str">
        <f>IF(OR($B$38&gt;2023,$B$38&lt;2016),"n/a",IF(AE68="n/a",AE68,IF((COUNTIF(AE38:AE67,"&lt;" &amp; $P$92)/COUNT(AE38:AE67)) &lt; 0.66, "NO", "YES")))</f>
        <v>n/a</v>
      </c>
      <c r="AH92" s="252" t="str">
        <f>IF(OR($B$38&gt;2023,$B$38&lt;2016),"n/a",IF(AH68="n/a",AH68,IF((COUNTIF(AH38:AH67,"&lt;" &amp; $P$92)/COUNT(AH38:AH67)) &lt; 0.66, "NO", "YES")))</f>
        <v>n/a</v>
      </c>
      <c r="AJ92" s="252"/>
      <c r="AK92" s="252" t="str">
        <f>IF(OR($B$38&gt;2023,$B$38&lt;2016),"n/a",IF(AK68="n/a",AK68,IF((COUNTIF(AK38:AK67,"&lt;" &amp; $P$92)/COUNT(AK38:AK67)) &lt; 0.66, "NO", "YES")))</f>
        <v>n/a</v>
      </c>
      <c r="AM92" s="252"/>
      <c r="AN92" s="252" t="str">
        <f>IF(OR($B$38&gt;2023,$B$38&lt;2016),"n/a",IF(AN68="n/a",AN68,IF((COUNTIF(AN38:AN67,"&lt;" &amp; $P$92)/COUNT(AN38:AN67)) &lt; 0.66, "NO", "YES")))</f>
        <v>n/a</v>
      </c>
      <c r="AP92" s="252"/>
      <c r="AQ92" s="252" t="str">
        <f>IF(OR($B$38&gt;2023,$B$38&lt;2016),"n/a",IF(AQ68="n/a",AQ68,IF((COUNTIF(AQ38:AQ67,"&lt;" &amp; $P$92)/COUNT(AQ38:AQ67)) &lt; 0.66, "NO", "YES")))</f>
        <v>n/a</v>
      </c>
      <c r="AS92" s="252"/>
      <c r="AT92" s="252" t="str">
        <f>IF(OR($B$38&gt;2023,$B$38&lt;2016),"n/a",IF(AT68="n/a",AT68,IF((COUNTIF(AT38:AT67,"&lt;" &amp; $P$92)/COUNT(AT38:AT67)) &lt; 0.66, "NO", "YES")))</f>
        <v>n/a</v>
      </c>
      <c r="AU92" s="252"/>
      <c r="AV92" s="252"/>
      <c r="AW92" s="252" t="str">
        <f>IF(OR($B$38&gt;2023,$B$38&lt;2016),"n/a",IF(AW68="n/a",AW68,IF((COUNTIF(AW38:AW67,"&lt;" &amp; $P$92)/COUNT(AW38:AW67)) &lt; 0.66, "NO", "YES")))</f>
        <v>n/a</v>
      </c>
      <c r="AY92" s="252"/>
      <c r="AZ92" s="252" t="str">
        <f>IF(OR($B$38&gt;2023,$B$38&lt;2016),"n/a",IF(AZ68="n/a",AZ68,IF((COUNTIF(AZ38:AZ67,"&lt;" &amp; $P$92)/COUNT(AZ38:AZ67)) &lt; 0.66, "NO", "YES")))</f>
        <v>n/a</v>
      </c>
      <c r="BC92" s="252"/>
    </row>
    <row r="93" spans="1:55" s="249" customFormat="1" ht="31" customHeight="1">
      <c r="A93" s="252"/>
      <c r="B93" s="252"/>
      <c r="L93" s="266"/>
      <c r="O93" s="270" t="s">
        <v>59</v>
      </c>
      <c r="P93" s="259">
        <v>0.1</v>
      </c>
      <c r="Q93" s="260" t="s">
        <v>57</v>
      </c>
      <c r="S93" s="3" t="str">
        <f>IF(OR($B$38&gt;2023,$B$38&lt;2016),"n/a",IF(S68="n/a",S68,COUNTIF(S38:S67,"&lt;" &amp; $P$93)/COUNT(S38:S67)))</f>
        <v>n/a</v>
      </c>
      <c r="V93" s="3" t="str">
        <f>IF(OR($B$38&gt;2023,$B$38&lt;2016),"n/a",IF(V68="n/a",V68,COUNTIF(V38:V67,"&lt;" &amp; $P$93)/COUNT(V38:V67)))</f>
        <v>n/a</v>
      </c>
      <c r="X93" s="274"/>
      <c r="Y93" s="3" t="str">
        <f>IF(OR($B$38&gt;2023,$B$38&lt;2016),"n/a",IF(Y68="n/a",Y68,COUNTIF(Y38:Y67,"&lt;" &amp; $P$93)/COUNT(Y38:Y67)))</f>
        <v>n/a</v>
      </c>
      <c r="Z93" s="275"/>
      <c r="AA93" s="274"/>
      <c r="AB93" s="3" t="str">
        <f>IF(OR($B$38&gt;2023,$B$38&lt;2016),"n/a",IF(AB68="n/a",AB68,COUNTIF(AB38:AB67,"&lt;" &amp; $P$93)/COUNT(AB38:AB67)))</f>
        <v>n/a</v>
      </c>
      <c r="AE93" s="3" t="str">
        <f>IF(OR($B$38&gt;2023,$B$38&lt;2016),"n/a",IF(AE68="n/a",AE68,COUNTIF(AE38:AE67,"&lt;" &amp; $P$93)/COUNT(AE38:AE67)))</f>
        <v>n/a</v>
      </c>
      <c r="AH93" s="3" t="str">
        <f>IF(OR($B$38&gt;2023,$B$38&lt;2016),"n/a",IF(AH68="n/a",AH68,COUNTIF(AH38:AH67,"&lt;" &amp; $P$93)/COUNT(AH38:AH67)))</f>
        <v>n/a</v>
      </c>
      <c r="AI93" s="275"/>
      <c r="AJ93" s="274"/>
      <c r="AK93" s="3" t="str">
        <f>IF(OR($B$38&gt;2023,$B$38&lt;2016),"n/a",IF(AK68="n/a",AK68,COUNTIF(AK38:AK67,"&lt;" &amp; $P$93)/COUNT(AK38:AK67)))</f>
        <v>n/a</v>
      </c>
      <c r="AL93" s="275"/>
      <c r="AM93" s="274"/>
      <c r="AN93" s="3" t="str">
        <f>IF(OR($B$38&gt;2023,$B$38&lt;2016),"n/a",IF(AN68="n/a",AN68,COUNTIF(AN38:AN67,"&lt;" &amp; $P$93)/COUNT(AN38:AN67)))</f>
        <v>n/a</v>
      </c>
      <c r="AO93" s="275"/>
      <c r="AP93" s="274"/>
      <c r="AQ93" s="3" t="str">
        <f>IF(OR($B$38&gt;2023,$B$38&lt;2016),"n/a",IF(AQ68="n/a",AQ68,COUNTIF(AQ38:AQ67,"&lt;" &amp; $P$93)/COUNT(AQ38:AQ67)))</f>
        <v>n/a</v>
      </c>
      <c r="AR93" s="275"/>
      <c r="AS93" s="274"/>
      <c r="AT93" s="3" t="str">
        <f>IF(OR($B$38&gt;2023,$B$38&lt;2016),"n/a",IF(AT68="n/a",AT68,COUNTIF(AT38:AT67,"&lt;" &amp; $P$93)/COUNT(AT38:AT67)))</f>
        <v>n/a</v>
      </c>
      <c r="AU93" s="274"/>
      <c r="AV93" s="274"/>
      <c r="AW93" s="3" t="str">
        <f>IF(OR($B$38&gt;2023,$B$38&lt;2016),"n/a",IF(AW68="n/a",AW68,COUNTIF(AW38:AW67,"&lt;" &amp; $P$93)/COUNT(AW38:AW67)))</f>
        <v>n/a</v>
      </c>
      <c r="AX93" s="275"/>
      <c r="AY93" s="274"/>
      <c r="AZ93" s="3" t="str">
        <f>IF(OR($B$38&gt;2023,$B$38&lt;2016),"n/a",IF(AZ68="n/a",AZ68,COUNTIF(AZ38:AZ67,"&lt;" &amp; $P$93)/COUNT(AZ38:AZ67)))</f>
        <v>n/a</v>
      </c>
      <c r="BC93" s="3"/>
    </row>
    <row r="94" spans="1:55" s="249" customFormat="1" ht="31" customHeight="1">
      <c r="A94" s="252"/>
      <c r="B94" s="252"/>
      <c r="L94" s="266"/>
      <c r="O94" s="270"/>
      <c r="P94" s="259"/>
      <c r="Q94" s="260"/>
      <c r="S94" s="274"/>
      <c r="V94" s="274"/>
      <c r="X94" s="274"/>
      <c r="Y94" s="274"/>
      <c r="Z94" s="275"/>
      <c r="AA94" s="274"/>
      <c r="AB94" s="274"/>
      <c r="AC94" s="252"/>
      <c r="AE94" s="274"/>
      <c r="AF94" s="252"/>
      <c r="AH94" s="274"/>
      <c r="AI94" s="275"/>
      <c r="AJ94" s="274"/>
      <c r="AK94" s="274"/>
      <c r="AL94" s="275"/>
      <c r="AM94" s="274"/>
      <c r="AN94" s="274"/>
      <c r="AO94" s="275"/>
      <c r="AP94" s="274"/>
      <c r="AQ94" s="274"/>
      <c r="AR94" s="275"/>
      <c r="AS94" s="274"/>
      <c r="AT94" s="274"/>
      <c r="AU94" s="274"/>
      <c r="AV94" s="274"/>
      <c r="AW94" s="274"/>
      <c r="AX94" s="275"/>
      <c r="AY94" s="274"/>
      <c r="AZ94" s="274"/>
      <c r="BC94" s="274"/>
    </row>
    <row r="95" spans="1:55" s="249" customFormat="1" ht="31" customHeight="1">
      <c r="A95" s="252"/>
      <c r="B95" s="252"/>
      <c r="L95" s="249" t="s">
        <v>65</v>
      </c>
      <c r="O95" s="270" t="s">
        <v>56</v>
      </c>
      <c r="P95" s="259">
        <v>0.17699999999999999</v>
      </c>
      <c r="Q95" s="260" t="s">
        <v>57</v>
      </c>
      <c r="S95" s="252" t="str">
        <f>IF(OR($B$38&gt;2027,$B$38&lt;2024),"n/a",IF(S68="n/a",S68,IF(S68 &lt; $P$95, "YES", "NO")))</f>
        <v>n/a</v>
      </c>
      <c r="V95" s="252" t="str">
        <f>IF(OR($B$38&gt;2027,$B$38&lt;2024),"n/a",IF(V68="n/a",V68,IF(V68 &lt; $P$95, "YES", "NO")))</f>
        <v>n/a</v>
      </c>
      <c r="X95" s="252"/>
      <c r="Y95" s="252" t="str">
        <f>IF(OR($B$38&gt;2027,$B$38&lt;2024),"n/a",IF(Y68="n/a",Y68,IF(Y68 &lt; $P$95, "YES", "NO")))</f>
        <v>n/a</v>
      </c>
      <c r="AA95" s="252"/>
      <c r="AB95" s="252" t="str">
        <f>IF(OR($B$38&gt;2027,$B$38&lt;2024),"n/a",IF(AB68="n/a",AB68,IF(AB68 &lt; $P$95, "YES", "NO")))</f>
        <v>n/a</v>
      </c>
      <c r="AC95" s="252"/>
      <c r="AE95" s="252" t="str">
        <f>IF(OR($B$38&gt;2027,$B$38&lt;2024),"n/a",IF(AE68="n/a",AE68,IF(AE68 &lt; $P$95, "YES", "NO")))</f>
        <v>n/a</v>
      </c>
      <c r="AF95" s="252"/>
      <c r="AH95" s="252" t="str">
        <f>IF(OR($B$38&gt;2027,$B$38&lt;2024),"n/a",IF(AH68="n/a",AH68,IF(AH68 &lt; $P$95, "YES", "NO")))</f>
        <v>n/a</v>
      </c>
      <c r="AJ95" s="252"/>
      <c r="AK95" s="252" t="str">
        <f>IF(OR($B$38&gt;2027,$B$38&lt;2024),"n/a",IF(AK68="n/a",AK68,IF(AK68 &lt; $P$95, "YES", "NO")))</f>
        <v>n/a</v>
      </c>
      <c r="AM95" s="252"/>
      <c r="AN95" s="252" t="str">
        <f>IF(OR($B$38&gt;2027,$B$38&lt;2024),"n/a",IF(AN68="n/a",AN68,IF(AN68 &lt; $P$95, "YES", "NO")))</f>
        <v>n/a</v>
      </c>
      <c r="AP95" s="252"/>
      <c r="AQ95" s="252" t="str">
        <f>IF(OR($B$38&gt;2027,$B$38&lt;2024),"n/a",IF(AQ68="n/a",AQ68,IF(AQ68 &lt; $P$95, "YES", "NO")))</f>
        <v>n/a</v>
      </c>
      <c r="AS95" s="252"/>
      <c r="AT95" s="252" t="str">
        <f>IF(OR($B$38&gt;2027,$B$38&lt;2024),"n/a",IF(AT68="n/a",AT68,IF(AT68 &lt; $P$95, "YES", "NO")))</f>
        <v>n/a</v>
      </c>
      <c r="AU95" s="252"/>
      <c r="AV95" s="252"/>
      <c r="AW95" s="252" t="str">
        <f>IF(OR($B$38&gt;2027,$B$38&lt;2024),"n/a",IF(AW68="n/a",AW68,IF(AW68 &lt; $P$95, "YES", "NO")))</f>
        <v>n/a</v>
      </c>
      <c r="AY95" s="252"/>
      <c r="AZ95" s="252" t="str">
        <f>IF(OR($B$38&gt;2027,$B$38&lt;2024),"n/a",IF(AZ68="n/a",AZ68,IF(AZ68 &lt; $P$95, "YES", "NO")))</f>
        <v>n/a</v>
      </c>
      <c r="BC95" s="252"/>
    </row>
    <row r="96" spans="1:55" s="249" customFormat="1" ht="31" customHeight="1">
      <c r="A96" s="252"/>
      <c r="B96" s="252"/>
      <c r="L96" s="266"/>
      <c r="O96" s="270" t="s">
        <v>58</v>
      </c>
      <c r="P96" s="259">
        <v>0.2</v>
      </c>
      <c r="Q96" s="260" t="s">
        <v>57</v>
      </c>
      <c r="S96" s="252" t="str">
        <f>IF(OR($B$38&gt;2027,$B$38&lt;2024),"n/a",IF(S68="n/a",S68,IF((COUNTIF(S38:S67,"&lt;" &amp; $P$96)/COUNT(S38:S67)) &lt; 0.66, "NO", "YES")))</f>
        <v>n/a</v>
      </c>
      <c r="V96" s="252" t="str">
        <f>IF(OR($B$38&gt;2027,$B$38&lt;2024),"n/a",IF(V68="n/a",V68,IF((COUNTIF(V38:V67,"&lt;" &amp; $P$96)/COUNT(V38:V67)) &lt; 0.66, "NO", "YES")))</f>
        <v>n/a</v>
      </c>
      <c r="X96" s="252"/>
      <c r="Y96" s="252" t="str">
        <f>IF(OR($B$38&gt;2027,$B$38&lt;2024),"n/a",IF(Y68="n/a",Y68,IF((COUNTIF(Y38:Y67,"&lt;" &amp; $P$96)/COUNT(Y38:Y67)) &lt; 0.66, "NO", "YES")))</f>
        <v>n/a</v>
      </c>
      <c r="AA96" s="252"/>
      <c r="AB96" s="252" t="str">
        <f>IF(OR($B$38&gt;2027,$B$38&lt;2024),"n/a",IF(AB68="n/a",AB68,IF((COUNTIF(AB38:AB67,"&lt;" &amp; $P$96)/COUNT(AB38:AB67)) &lt; 0.66, "NO", "YES")))</f>
        <v>n/a</v>
      </c>
      <c r="AE96" s="252" t="str">
        <f>IF(OR($B$38&gt;2027,$B$38&lt;2024),"n/a",IF(AE68="n/a",AE68,IF((COUNTIF(AE38:AE67,"&lt;" &amp; $P$96)/COUNT(AE38:AE67)) &lt; 0.66, "NO", "YES")))</f>
        <v>n/a</v>
      </c>
      <c r="AH96" s="252" t="str">
        <f>IF(OR($B$38&gt;2027,$B$38&lt;2024),"n/a",IF(AH68="n/a",AH68,IF((COUNTIF(AH38:AH67,"&lt;" &amp; $P$96)/COUNT(AH38:AH67)) &lt; 0.66, "NO", "YES")))</f>
        <v>n/a</v>
      </c>
      <c r="AJ96" s="252"/>
      <c r="AK96" s="252" t="str">
        <f>IF(OR($B$38&gt;2027,$B$38&lt;2024),"n/a",IF(AK68="n/a",AK68,IF((COUNTIF(AK38:AK67,"&lt;" &amp; $P$96)/COUNT(AK38:AK67)) &lt; 0.66, "NO", "YES")))</f>
        <v>n/a</v>
      </c>
      <c r="AM96" s="252"/>
      <c r="AN96" s="252" t="str">
        <f>IF(OR($B$38&gt;2027,$B$38&lt;2024),"n/a",IF(AN68="n/a",AN68,IF((COUNTIF(AN38:AN67,"&lt;" &amp; $P$96)/COUNT(AN38:AN67)) &lt; 0.66, "NO", "YES")))</f>
        <v>n/a</v>
      </c>
      <c r="AP96" s="252"/>
      <c r="AQ96" s="252" t="str">
        <f>IF(OR($B$38&gt;2027,$B$38&lt;2024),"n/a",IF(AQ68="n/a",AQ68,IF((COUNTIF(AQ38:AQ67,"&lt;" &amp; $P$96)/COUNT(AQ38:AQ67)) &lt; 0.66, "NO", "YES")))</f>
        <v>n/a</v>
      </c>
      <c r="AS96" s="252"/>
      <c r="AT96" s="252" t="str">
        <f>IF(OR($B$38&gt;2027,$B$38&lt;2024),"n/a",IF(AT68="n/a",AT68,IF((COUNTIF(AT38:AT67,"&lt;" &amp; $P$96)/COUNT(AT38:AT67)) &lt; 0.66, "NO", "YES")))</f>
        <v>n/a</v>
      </c>
      <c r="AU96" s="252"/>
      <c r="AV96" s="252"/>
      <c r="AW96" s="252" t="str">
        <f>IF(OR($B$38&gt;2027,$B$38&lt;2024),"n/a",IF(AW68="n/a",AW68,IF((COUNTIF(AW38:AW67,"&lt;" &amp; $P$96)/COUNT(AW38:AW67)) &lt; 0.66, "NO", "YES")))</f>
        <v>n/a</v>
      </c>
      <c r="AY96" s="252"/>
      <c r="AZ96" s="252" t="str">
        <f>IF(OR($B$38&gt;2027,$B$38&lt;2024),"n/a",IF(AZ68="n/a",AZ68,IF((COUNTIF(AZ38:AZ67,"&lt;" &amp; $P$96)/COUNT(AZ38:AZ67)) &lt; 0.66, "NO", "YES")))</f>
        <v>n/a</v>
      </c>
      <c r="BC96" s="252"/>
    </row>
    <row r="97" spans="1:55" s="249" customFormat="1" ht="31" customHeight="1">
      <c r="A97" s="252"/>
      <c r="B97" s="252"/>
      <c r="L97" s="266"/>
      <c r="O97" s="270" t="s">
        <v>59</v>
      </c>
      <c r="P97" s="259">
        <v>0.2</v>
      </c>
      <c r="Q97" s="260" t="s">
        <v>57</v>
      </c>
      <c r="S97" s="274" t="str">
        <f>IF(OR($B$38&gt;2027,$B$38&lt;2024),"n/a",IF(S68="n/a",S68,COUNTIF(S38:S67,"&lt;" &amp; $P$97)/COUNT(S38:S67)))</f>
        <v>n/a</v>
      </c>
      <c r="V97" s="274" t="str">
        <f>IF(OR($B$38&gt;2027,$B$38&lt;2024),"n/a",IF(V68="n/a",V68,COUNTIF(V38:V67,"&lt;" &amp; $P$97)/COUNT(V38:V67)))</f>
        <v>n/a</v>
      </c>
      <c r="X97" s="274"/>
      <c r="Y97" s="274" t="str">
        <f>IF(OR($B$38&gt;2027,$B$38&lt;2024),"n/a",IF(Y68="n/a",Y68,COUNTIF(Y38:Y67,"&lt;" &amp; $P$97)/COUNT(Y38:Y67)))</f>
        <v>n/a</v>
      </c>
      <c r="Z97" s="275"/>
      <c r="AA97" s="274"/>
      <c r="AB97" s="274" t="str">
        <f>IF(OR($B$38&gt;2027,$B$38&lt;2024),"n/a",IF(AB68="n/a",AB68,COUNTIF(AB38:AB67,"&lt;" &amp; $P$97)/COUNT(AB38:AB67)))</f>
        <v>n/a</v>
      </c>
      <c r="AE97" s="274" t="str">
        <f>IF(OR($B$38&gt;2027,$B$38&lt;2024),"n/a",IF(AE68="n/a",AE68,COUNTIF(AE38:AE67,"&lt;" &amp; $P$97)/COUNT(AE38:AE67)))</f>
        <v>n/a</v>
      </c>
      <c r="AH97" s="274" t="str">
        <f>IF(OR($B$38&gt;2027,$B$38&lt;2024),"n/a",IF(AH68="n/a",AH68,COUNTIF(AH38:AH67,"&lt;" &amp; $P$97)/COUNT(AH38:AH67)))</f>
        <v>n/a</v>
      </c>
      <c r="AI97" s="275"/>
      <c r="AJ97" s="274"/>
      <c r="AK97" s="274" t="str">
        <f>IF(OR($B$38&gt;2027,$B$38&lt;2024),"n/a",IF(AK68="n/a",AK68,COUNTIF(AK38:AK67,"&lt;" &amp; $P$97)/COUNT(AK38:AK67)))</f>
        <v>n/a</v>
      </c>
      <c r="AL97" s="275"/>
      <c r="AM97" s="274"/>
      <c r="AN97" s="274" t="str">
        <f>IF(OR($B$38&gt;2027,$B$38&lt;2024),"n/a",IF(AN68="n/a",AN68,COUNTIF(AN38:AN67,"&lt;" &amp; $P$97)/COUNT(AN38:AN67)))</f>
        <v>n/a</v>
      </c>
      <c r="AO97" s="275"/>
      <c r="AP97" s="274"/>
      <c r="AQ97" s="274" t="str">
        <f>IF(OR($B$38&gt;2027,$B$38&lt;2024),"n/a",IF(AQ68="n/a",AQ68,COUNTIF(AQ38:AQ67,"&lt;" &amp; $P$97)/COUNT(AQ38:AQ67)))</f>
        <v>n/a</v>
      </c>
      <c r="AR97" s="275"/>
      <c r="AS97" s="274"/>
      <c r="AT97" s="274" t="str">
        <f>IF(OR($B$38&gt;2027,$B$38&lt;2024),"n/a",IF(AT68="n/a",AT68,COUNTIF(AT38:AT67,"&lt;" &amp; $P$97)/COUNT(AT38:AT67)))</f>
        <v>n/a</v>
      </c>
      <c r="AU97" s="274"/>
      <c r="AV97" s="274"/>
      <c r="AW97" s="274" t="str">
        <f>IF(OR($B$38&gt;2027,$B$38&lt;2024),"n/a",IF(AW68="n/a",AW68,COUNTIF(AW38:AW67,"&lt;" &amp; $P$97)/COUNT(AW38:AW67)))</f>
        <v>n/a</v>
      </c>
      <c r="AX97" s="275"/>
      <c r="AY97" s="274"/>
      <c r="AZ97" s="274" t="str">
        <f>IF(OR($B$38&gt;2027,$B$38&lt;2024),"n/a",IF(AZ68="n/a",AZ68,COUNTIF(AZ38:AZ67,"&lt;" &amp; $P$97)/COUNT(AZ38:AZ67)))</f>
        <v>n/a</v>
      </c>
      <c r="BC97" s="274"/>
    </row>
    <row r="98" spans="1:55" s="249" customFormat="1" ht="31" customHeight="1">
      <c r="A98" s="252"/>
      <c r="B98" s="252"/>
      <c r="L98" s="266"/>
      <c r="O98" s="270"/>
      <c r="P98" s="259"/>
      <c r="Q98" s="260"/>
      <c r="S98" s="274"/>
      <c r="V98" s="274"/>
      <c r="X98" s="274"/>
      <c r="Y98" s="274"/>
      <c r="Z98" s="275"/>
      <c r="AA98" s="274"/>
      <c r="AB98" s="274"/>
      <c r="AE98" s="274"/>
      <c r="AH98" s="274"/>
      <c r="AI98" s="275"/>
      <c r="AJ98" s="274"/>
      <c r="AK98" s="274"/>
      <c r="AL98" s="275"/>
      <c r="AM98" s="274"/>
      <c r="AN98" s="274"/>
      <c r="AO98" s="275"/>
      <c r="AP98" s="274"/>
      <c r="AQ98" s="274"/>
      <c r="AR98" s="275"/>
      <c r="AS98" s="274"/>
      <c r="AT98" s="274"/>
      <c r="AU98" s="274"/>
      <c r="AV98" s="274"/>
      <c r="AW98" s="274"/>
      <c r="AX98" s="275"/>
      <c r="AY98" s="274"/>
      <c r="AZ98" s="274"/>
      <c r="BC98" s="274"/>
    </row>
    <row r="99" spans="1:55" s="249" customFormat="1" ht="31" customHeight="1">
      <c r="A99" s="252"/>
      <c r="B99" s="252"/>
      <c r="L99" s="249" t="s">
        <v>61</v>
      </c>
      <c r="O99" s="270" t="s">
        <v>56</v>
      </c>
      <c r="P99" s="259">
        <v>0.26500000000000001</v>
      </c>
      <c r="Q99" s="260" t="s">
        <v>57</v>
      </c>
      <c r="S99" s="252" t="str">
        <f>IF($B$38&lt;2028,"n/a",IF(S68="n/a",S68,IF(S68 &lt; $P$99, "YES", "NO")))</f>
        <v>n/a</v>
      </c>
      <c r="V99" s="252" t="str">
        <f>IF($B$38&lt;2028,"n/a",IF(V68="n/a",V68,IF(V68 &lt; $P$99, "YES", "NO")))</f>
        <v>n/a</v>
      </c>
      <c r="X99" s="252"/>
      <c r="Y99" s="252" t="str">
        <f>IF($B$38&lt;2028,"n/a",IF(Y68="n/a",Y68,IF(Y68 &lt; $P$99, "YES", "NO")))</f>
        <v>n/a</v>
      </c>
      <c r="AA99" s="252"/>
      <c r="AB99" s="252" t="str">
        <f>IF($B$38&lt;2028,"n/a",IF(AB68="n/a",AB68,IF(AB68 &lt; $P$99, "YES", "NO")))</f>
        <v>n/a</v>
      </c>
      <c r="AE99" s="252" t="str">
        <f>IF($B$38&lt;2028,"n/a",IF(AE68="n/a",AE68,IF(AE68 &lt; $P$99, "YES", "NO")))</f>
        <v>n/a</v>
      </c>
      <c r="AH99" s="252" t="str">
        <f>IF($B$38&lt;2028,"n/a",IF(AH68="n/a",AH68,IF(AH68 &lt; $P$99, "YES", "NO")))</f>
        <v>n/a</v>
      </c>
      <c r="AJ99" s="252"/>
      <c r="AK99" s="252" t="str">
        <f>IF($B$38&lt;2028,"n/a",IF(AK68="n/a",AK68,IF(AK68 &lt; $P$99, "YES", "NO")))</f>
        <v>n/a</v>
      </c>
      <c r="AM99" s="252"/>
      <c r="AN99" s="252" t="str">
        <f>IF($B$38&lt;2028,"n/a",IF(AN68="n/a",AN68,IF(AN68 &lt; $P$99, "YES", "NO")))</f>
        <v>n/a</v>
      </c>
      <c r="AP99" s="252"/>
      <c r="AQ99" s="252" t="str">
        <f>IF($B$38&lt;2028,"n/a",IF(AQ68="n/a",AQ68,IF(AQ68 &lt; $P$99, "YES", "NO")))</f>
        <v>n/a</v>
      </c>
      <c r="AS99" s="252"/>
      <c r="AT99" s="252" t="str">
        <f>IF($B$38&lt;2028,"n/a",IF(AT68="n/a",AT68,IF(AT68 &lt; $P$99, "YES", "NO")))</f>
        <v>n/a</v>
      </c>
      <c r="AU99" s="252"/>
      <c r="AV99" s="252"/>
      <c r="AW99" s="252" t="str">
        <f>IF($B$38&lt;2028,"n/a",IF(AW68="n/a",AW68,IF(AW68 &lt; $P$99, "YES", "NO")))</f>
        <v>n/a</v>
      </c>
      <c r="AY99" s="252"/>
      <c r="AZ99" s="252" t="str">
        <f>IF($B$38&lt;2028,"n/a",IF(AZ68="n/a",AZ68,IF(AZ68 &lt; $P$99, "YES", "NO")))</f>
        <v>n/a</v>
      </c>
      <c r="BC99" s="252"/>
    </row>
    <row r="100" spans="1:55" s="249" customFormat="1" ht="31" customHeight="1">
      <c r="A100" s="252"/>
      <c r="B100" s="252"/>
      <c r="L100" s="266"/>
      <c r="O100" s="270" t="s">
        <v>58</v>
      </c>
      <c r="P100" s="259">
        <v>0.3</v>
      </c>
      <c r="Q100" s="260" t="s">
        <v>57</v>
      </c>
      <c r="S100" s="252" t="str">
        <f>IF($B$38&lt;2028,"n/a",IF(S68="n/a",S68,IF((COUNTIF(S38:S67,"&lt;" &amp; $P$100)/COUNT(S38:S67)) &lt; 0.66, "NO", "YES")))</f>
        <v>n/a</v>
      </c>
      <c r="V100" s="252" t="str">
        <f>IF($B$38&lt;2028,"n/a",IF(V68="n/a",V68,IF((COUNTIF(V38:V67,"&lt;" &amp; $P$100)/COUNT(V38:V67)) &lt; 0.66, "NO", "YES")))</f>
        <v>n/a</v>
      </c>
      <c r="X100" s="252"/>
      <c r="Y100" s="252" t="str">
        <f>IF($B$38&lt;2028,"n/a",IF(Y68="n/a",Y68,IF((COUNTIF(Y38:Y67,"&lt;" &amp; $P$100)/COUNT(Y38:Y67)) &lt; 0.66, "NO", "YES")))</f>
        <v>n/a</v>
      </c>
      <c r="AA100" s="252"/>
      <c r="AB100" s="252" t="str">
        <f>IF($B$38&lt;2028,"n/a",IF(AB68="n/a",AB68,IF((COUNTIF(AB38:AB67,"&lt;" &amp; $P$100)/COUNT(AB38:AB67)) &lt; 0.66, "NO", "YES")))</f>
        <v>n/a</v>
      </c>
      <c r="AE100" s="252" t="str">
        <f>IF($B$38&lt;2028,"n/a",IF(AE68="n/a",AE68,IF((COUNTIF(AE38:AE67,"&lt;" &amp; $P$100)/COUNT(AE38:AE67)) &lt; 0.66, "NO", "YES")))</f>
        <v>n/a</v>
      </c>
      <c r="AH100" s="252" t="str">
        <f>IF($B$38&lt;2028,"n/a",IF(AH68="n/a",AH68,IF((COUNTIF(AH38:AH67,"&lt;" &amp; $P$100)/COUNT(AH38:AH67)) &lt; 0.66, "NO", "YES")))</f>
        <v>n/a</v>
      </c>
      <c r="AJ100" s="252"/>
      <c r="AK100" s="252" t="str">
        <f>IF($B$38&lt;2028,"n/a",IF(AK68="n/a",AK68,IF((COUNTIF(AK38:AK67,"&lt;" &amp; $P$100)/COUNT(AK38:AK67)) &lt; 0.66, "NO", "YES")))</f>
        <v>n/a</v>
      </c>
      <c r="AM100" s="252"/>
      <c r="AN100" s="252" t="str">
        <f>IF($B$38&lt;2028,"n/a",IF(AN68="n/a",AN68,IF((COUNTIF(AN38:AN67,"&lt;" &amp; $P$100)/COUNT(AN38:AN67)) &lt; 0.66, "NO", "YES")))</f>
        <v>n/a</v>
      </c>
      <c r="AP100" s="252"/>
      <c r="AQ100" s="252" t="str">
        <f>IF($B$38&lt;2028,"n/a",IF(AQ68="n/a",AQ68,IF((COUNTIF(AQ38:AQ67,"&lt;" &amp; $P$100)/COUNT(AQ38:AQ67)) &lt; 0.66, "NO", "YES")))</f>
        <v>n/a</v>
      </c>
      <c r="AS100" s="252"/>
      <c r="AT100" s="252" t="str">
        <f>IF($B$38&lt;2028,"n/a",IF(AT68="n/a",AT68,IF((COUNTIF(AT38:AT67,"&lt;" &amp; $P$100)/COUNT(AT38:AT67)) &lt; 0.66, "NO", "YES")))</f>
        <v>n/a</v>
      </c>
      <c r="AU100" s="252"/>
      <c r="AV100" s="252"/>
      <c r="AW100" s="252" t="str">
        <f>IF($B$38&lt;2028,"n/a",IF(AW68="n/a",AW68,IF((COUNTIF(AW38:AW67,"&lt;" &amp; $P$100)/COUNT(AW38:AW67)) &lt; 0.66, "NO", "YES")))</f>
        <v>n/a</v>
      </c>
      <c r="AY100" s="252"/>
      <c r="AZ100" s="252" t="str">
        <f>IF($B$38&lt;2028,"n/a",IF(AZ68="n/a",AZ68,IF((COUNTIF(AZ38:AZ67,"&lt;" &amp; $P$100)/COUNT(AZ38:AZ67)) &lt; 0.66, "NO", "YES")))</f>
        <v>n/a</v>
      </c>
      <c r="BC100" s="252"/>
    </row>
    <row r="101" spans="1:55" s="249" customFormat="1" ht="31" customHeight="1">
      <c r="A101" s="252"/>
      <c r="B101" s="252"/>
      <c r="L101" s="266"/>
      <c r="O101" s="270" t="s">
        <v>59</v>
      </c>
      <c r="P101" s="259">
        <v>0.3</v>
      </c>
      <c r="Q101" s="260" t="s">
        <v>57</v>
      </c>
      <c r="S101" s="274" t="str">
        <f>IF($B$38&lt;2028,"n/a",IF(S68="n/a",S68,COUNTIF(S38:S67,"&lt;" &amp; $P$101)/COUNT(S38:S67)))</f>
        <v>n/a</v>
      </c>
      <c r="V101" s="274" t="str">
        <f>IF($B$38&lt;2028,"n/a",IF(V68="n/a",V68,COUNTIF(V38:V67,"&lt;" &amp; $P$101)/COUNT(V38:V67)))</f>
        <v>n/a</v>
      </c>
      <c r="X101" s="274"/>
      <c r="Y101" s="274" t="str">
        <f>IF($B$38&lt;2028,"n/a",IF(Y68="n/a",Y68,COUNTIF(Y38:Y67,"&lt;" &amp; $P$101)/COUNT(Y38:Y67)))</f>
        <v>n/a</v>
      </c>
      <c r="Z101" s="275"/>
      <c r="AA101" s="274"/>
      <c r="AB101" s="274" t="str">
        <f>IF($B$38&lt;2028,"n/a",IF(AB68="n/a",AB68,COUNTIF(AB38:AB67,"&lt;" &amp; $P$101)/COUNT(AB38:AB67)))</f>
        <v>n/a</v>
      </c>
      <c r="AE101" s="274" t="str">
        <f>IF($B$38&lt;2028,"n/a",IF(AE68="n/a",AE68,COUNTIF(AE38:AE67,"&lt;" &amp; $P$101)/COUNT(AE38:AE67)))</f>
        <v>n/a</v>
      </c>
      <c r="AH101" s="274" t="str">
        <f>IF($B$38&lt;2028,"n/a",IF(AH68="n/a",AH68,COUNTIF(AH38:AH67,"&lt;" &amp; $P$101)/COUNT(AH38:AH67)))</f>
        <v>n/a</v>
      </c>
      <c r="AI101" s="275"/>
      <c r="AJ101" s="274"/>
      <c r="AK101" s="274" t="str">
        <f>IF($B$38&lt;2028,"n/a",IF(AK68="n/a",AK68,COUNTIF(AK38:AK67,"&lt;" &amp; $P$101)/COUNT(AK38:AK67)))</f>
        <v>n/a</v>
      </c>
      <c r="AL101" s="275"/>
      <c r="AM101" s="274"/>
      <c r="AN101" s="274" t="str">
        <f>IF($B$38&lt;2028,"n/a",IF(AN68="n/a",AN68,COUNTIF(AN38:AN67,"&lt;" &amp; $P$101)/COUNT(AN38:AN67)))</f>
        <v>n/a</v>
      </c>
      <c r="AO101" s="275"/>
      <c r="AP101" s="274"/>
      <c r="AQ101" s="274" t="str">
        <f>IF($B$38&lt;2028,"n/a",IF(AQ68="n/a",AQ68,COUNTIF(AQ38:AQ67,"&lt;" &amp; $P$101)/COUNT(AQ38:AQ67)))</f>
        <v>n/a</v>
      </c>
      <c r="AR101" s="275"/>
      <c r="AS101" s="274"/>
      <c r="AT101" s="274" t="str">
        <f>IF($B$38&lt;2028,"n/a",IF(AT68="n/a",AT68,COUNTIF(AT38:AT67,"&lt;" &amp; $P$101)/COUNT(AT38:AT67)))</f>
        <v>n/a</v>
      </c>
      <c r="AU101" s="274"/>
      <c r="AV101" s="274"/>
      <c r="AW101" s="274" t="str">
        <f>IF($B$38&lt;2028,"n/a",IF(AW68="n/a",AW68,COUNTIF(AW38:AW67,"&lt;" &amp; $P$101)/COUNT(AW38:AW67)))</f>
        <v>n/a</v>
      </c>
      <c r="AX101" s="275"/>
      <c r="AY101" s="274"/>
      <c r="AZ101" s="274" t="str">
        <f>IF($B$38&lt;2028,"n/a",IF(AZ68="n/a",AZ68,COUNTIF(AZ38:AZ67,"&lt;" &amp; $P$101)/COUNT(AZ38:AZ67)))</f>
        <v>n/a</v>
      </c>
      <c r="BC101" s="274"/>
    </row>
    <row r="102" spans="1:55" s="249" customFormat="1" ht="31" customHeight="1">
      <c r="A102" s="252"/>
      <c r="B102" s="252"/>
      <c r="L102" s="266"/>
      <c r="O102" s="268"/>
      <c r="P102" s="268"/>
      <c r="Q102" s="276"/>
      <c r="R102" s="277"/>
      <c r="S102" s="3"/>
      <c r="V102" s="263"/>
      <c r="Y102" s="3"/>
      <c r="AB102" s="263"/>
      <c r="AE102" s="263"/>
      <c r="AH102" s="263"/>
      <c r="AK102" s="263"/>
      <c r="AN102" s="263"/>
      <c r="AQ102" s="263"/>
      <c r="AT102" s="3"/>
      <c r="AW102" s="263"/>
      <c r="AZ102" s="263"/>
      <c r="BC102" s="3"/>
    </row>
    <row r="103" spans="1:55" s="249" customFormat="1" ht="31" customHeight="1">
      <c r="A103" s="252"/>
      <c r="B103" s="252"/>
      <c r="L103" s="266"/>
      <c r="N103" s="267" t="s">
        <v>66</v>
      </c>
      <c r="S103" s="263"/>
      <c r="V103" s="263"/>
      <c r="Y103" s="263"/>
      <c r="AB103" s="263"/>
      <c r="AE103" s="263"/>
      <c r="AH103" s="263"/>
      <c r="AK103" s="263"/>
      <c r="AN103" s="263"/>
      <c r="AP103" s="268"/>
      <c r="AQ103" s="252"/>
      <c r="AT103" s="252"/>
      <c r="AW103" s="263"/>
      <c r="AZ103" s="263"/>
      <c r="BC103" s="263"/>
    </row>
    <row r="104" spans="1:55" s="249" customFormat="1" ht="31" customHeight="1">
      <c r="A104" s="252"/>
      <c r="B104" s="252"/>
      <c r="L104" s="266"/>
      <c r="S104" s="263"/>
      <c r="V104" s="263"/>
      <c r="Y104" s="263"/>
      <c r="AB104" s="263"/>
      <c r="AE104" s="263"/>
      <c r="AH104" s="263"/>
      <c r="AK104" s="263"/>
      <c r="AN104" s="263"/>
      <c r="AW104" s="263"/>
      <c r="AZ104" s="263"/>
      <c r="BC104" s="263"/>
    </row>
    <row r="105" spans="1:55" s="249" customFormat="1" ht="31" customHeight="1">
      <c r="A105" s="252"/>
      <c r="B105" s="252"/>
      <c r="L105" s="266" t="s">
        <v>67</v>
      </c>
      <c r="O105" s="270" t="s">
        <v>56</v>
      </c>
      <c r="P105" s="259">
        <v>0.1</v>
      </c>
      <c r="Q105" s="278" t="s">
        <v>57</v>
      </c>
      <c r="S105" s="252" t="str">
        <f>IF($B$38&gt;2024,"n/a",IF(S68="n/a",S68,IF(S68&lt; $P$105, "YES", "NO")))</f>
        <v>n/a</v>
      </c>
      <c r="V105" s="252" t="str">
        <f>IF($B$38&gt;2024,"n/a",IF(V68="n/a",V68,IF(V68&lt; $P$105, "YES", "NO")))</f>
        <v>n/a</v>
      </c>
      <c r="Y105" s="252" t="str">
        <f>IF($B$38&gt;2024,"n/a",IF(Y68="n/a",Y68,IF(Y68&lt; $P$105, "YES", "NO")))</f>
        <v>n/a</v>
      </c>
      <c r="AB105" s="252" t="str">
        <f>IF($B$38&gt;2024,"n/a",IF(AB68="n/a",AB68,IF(AB68&lt; $P$105, "YES", "NO")))</f>
        <v>n/a</v>
      </c>
      <c r="AE105" s="252" t="str">
        <f>IF($B$38&gt;2024,"n/a",IF(AE68="n/a",AE68,IF(AE68&lt; $P$105, "YES", "NO")))</f>
        <v>n/a</v>
      </c>
      <c r="AH105" s="252" t="str">
        <f>IF($B$38&gt;2024,"n/a",IF(AH68="n/a",AH68,IF(AH68&lt; $P$105, "YES", "NO")))</f>
        <v>n/a</v>
      </c>
      <c r="AK105" s="252" t="str">
        <f>IF($B$38&gt;2024,"n/a",IF(AK68="n/a",AK68,IF(AK68&lt; $P$105, "YES", "NO")))</f>
        <v>n/a</v>
      </c>
      <c r="AN105" s="252" t="str">
        <f>IF($B$38&gt;2024,"n/a",IF(AN68="n/a",AN68,IF(AN68&lt; $P$105, "YES", "NO")))</f>
        <v>n/a</v>
      </c>
      <c r="AQ105" s="252" t="str">
        <f>IF($B$38&gt;2024,"n/a",IF(AQ68="n/a",AQ68,IF(AQ68&lt; $P$105, "YES", "NO")))</f>
        <v>n/a</v>
      </c>
      <c r="AT105" s="252" t="str">
        <f>IF($B$38&gt;2024,"n/a",IF(AT68="n/a",AT68,IF(AT68&lt; $P$105, "YES", "NO")))</f>
        <v>n/a</v>
      </c>
      <c r="AW105" s="252" t="str">
        <f>IF($B$38&gt;2024,"n/a",IF(AW68="n/a",AW68,IF(AW68&lt; $P$105, "YES", "NO")))</f>
        <v>n/a</v>
      </c>
      <c r="AZ105" s="252" t="str">
        <f>IF($B$38&gt;2024,"n/a",IF(AZ68="n/a",AZ68,IF(AZ68&lt; $P$105, "YES", "NO")))</f>
        <v>n/a</v>
      </c>
      <c r="BC105" s="252"/>
    </row>
    <row r="106" spans="1:55" s="249" customFormat="1" ht="31" customHeight="1">
      <c r="A106" s="252"/>
      <c r="B106" s="252"/>
      <c r="K106" s="268"/>
      <c r="L106" s="266" t="s">
        <v>68</v>
      </c>
      <c r="O106" s="270" t="s">
        <v>56</v>
      </c>
      <c r="P106" s="259">
        <v>0.3</v>
      </c>
      <c r="Q106" s="278" t="s">
        <v>57</v>
      </c>
      <c r="S106" s="252" t="str">
        <f>IF($B$38&lt;2024,"n/a",IF(S68="n/a",S68,IF(S68 &lt; $P$106, "YES", "NO")))</f>
        <v>n/a</v>
      </c>
      <c r="V106" s="252" t="str">
        <f>IF($B$38&lt;2024,"n/a",IF(V68="n/a",V68,IF(V68 &lt; $P$106, "YES", "NO")))</f>
        <v>n/a</v>
      </c>
      <c r="Y106" s="252" t="str">
        <f>IF($B$38&lt;2024,"n/a",IF(Y68="n/a",Y68,IF(Y68 &lt; $P$106, "YES", "NO")))</f>
        <v>n/a</v>
      </c>
      <c r="AB106" s="252" t="str">
        <f>IF($B$38&lt;2024,"n/a",IF(AB68="n/a",AB68,IF(AB68 &lt; $P$106, "YES", "NO")))</f>
        <v>n/a</v>
      </c>
      <c r="AE106" s="252" t="str">
        <f>IF($B$38&lt;2024,"n/a",IF(AE68="n/a",AE68,IF(AE68 &lt; $P$106, "YES", "NO")))</f>
        <v>n/a</v>
      </c>
      <c r="AH106" s="252" t="str">
        <f>IF($B$38&lt;2024,"n/a",IF(AH68="n/a",AH68,IF(AH68 &lt; $P$106, "YES", "NO")))</f>
        <v>n/a</v>
      </c>
      <c r="AK106" s="252" t="str">
        <f>IF($B$38&lt;2024,"n/a",IF(AK68="n/a",AK68,IF(AK68 &lt; $P$106, "YES", "NO")))</f>
        <v>n/a</v>
      </c>
      <c r="AN106" s="252" t="str">
        <f>IF($B$38&lt;2024,"n/a",IF(AN68="n/a",AN68,IF(AN68 &lt; $P$106, "YES", "NO")))</f>
        <v>n/a</v>
      </c>
      <c r="AQ106" s="252" t="str">
        <f>IF($B$38&lt;2024,"n/a",IF(AQ68="n/a",AQ68,IF(AQ68 &lt; $P$106, "YES", "NO")))</f>
        <v>n/a</v>
      </c>
      <c r="AT106" s="252" t="str">
        <f>IF($B$38&lt;2024,"n/a",IF(AT68="n/a",AT68,IF(AT68 &lt; $P$106, "YES", "NO")))</f>
        <v>n/a</v>
      </c>
      <c r="AW106" s="252" t="str">
        <f>IF($B$38&lt;2024,"n/a",IF(AW68="n/a",AW68,IF(AW68 &lt; $P$106, "YES", "NO")))</f>
        <v>n/a</v>
      </c>
      <c r="AZ106" s="252" t="str">
        <f>IF($B$38&lt;2024,"n/a",IF(AZ68="n/a",AZ68,IF(AZ68 &lt; $P$106, "YES", "NO")))</f>
        <v>n/a</v>
      </c>
      <c r="BC106" s="252"/>
    </row>
    <row r="107" spans="1:55" s="249" customFormat="1" ht="31" customHeight="1">
      <c r="A107" s="252"/>
      <c r="B107" s="252"/>
      <c r="L107" s="266"/>
    </row>
    <row r="108" spans="1:55" s="249" customFormat="1" ht="31" customHeight="1">
      <c r="A108" s="252"/>
      <c r="B108" s="252"/>
      <c r="I108" s="279"/>
      <c r="J108" s="279"/>
      <c r="K108" s="279"/>
      <c r="L108" s="279"/>
    </row>
    <row r="109" spans="1:55" s="249" customFormat="1" ht="31" customHeight="1">
      <c r="A109" s="252"/>
      <c r="B109" s="252"/>
      <c r="I109" s="280" t="s">
        <v>511</v>
      </c>
      <c r="J109" s="280"/>
      <c r="K109" s="281" t="s">
        <v>51</v>
      </c>
      <c r="L109" s="279" t="s">
        <v>52</v>
      </c>
      <c r="M109" s="282"/>
    </row>
    <row r="110" spans="1:55" s="249" customFormat="1" ht="31" customHeight="1">
      <c r="A110" s="252"/>
      <c r="B110" s="252"/>
      <c r="D110" s="283" t="str">
        <f>IF(OR($P$38 ="",$P$38=0,$P$38=7.99527,P68=O68),"Data Specific for Conventional Vehicle or Non-Plug-In Hybrid","")</f>
        <v>Data Specific for Conventional Vehicle or Non-Plug-In Hybrid</v>
      </c>
      <c r="E110" s="283"/>
      <c r="F110" s="283"/>
      <c r="G110" s="283"/>
      <c r="H110" s="283"/>
      <c r="J110" s="270" t="s">
        <v>69</v>
      </c>
      <c r="K110" s="269" t="str" cm="1">
        <f t="array" ref="K110">IF(O68="n/a", O68, AVERAGE(IF(ISNUMBER(ODO_Range/Ign_Range),ODO_Range/Ign_Range)))</f>
        <v>n/a</v>
      </c>
      <c r="L110" s="282" t="str" cm="1">
        <f t="array" ref="L110">IF(O68="n/a", O68,STDEV(IF(ISNUMBER(ODO_Range/Ign_Range),ODO_Range/Ign_Range)))</f>
        <v>n/a</v>
      </c>
      <c r="M110" s="282"/>
      <c r="Q110" s="271" t="s">
        <v>70</v>
      </c>
      <c r="R110" s="252" t="str" cm="1">
        <f t="array" ref="R110">IF(S68="n/a",S68,SUM(IF(B1CatD_Range&lt;0.95*GenD_Range,1,0)))</f>
        <v>n/a</v>
      </c>
      <c r="S110" s="252"/>
      <c r="T110" s="252"/>
      <c r="U110" s="252" t="str" cm="1">
        <f t="array" ref="U110">IF(V68="n/a",V68,SUM(IF(B2CatD_Range&lt;0.95*GenD_Range,1,0)))</f>
        <v>n/a</v>
      </c>
      <c r="V110" s="252"/>
      <c r="W110" s="252"/>
      <c r="X110" s="252" t="str" cm="1">
        <f t="array" ref="X110">IF(Y68="n/a",Y68,SUM(IF(B1O2D_Range&lt;0.95*GenD_Range,1,0)))</f>
        <v>n/a</v>
      </c>
      <c r="AA110" s="252" t="str" cm="1">
        <f t="array" ref="AA110">IF(AB68="n/a",AB68,SUM(IF(ISNUMBER(B2O2D_Range),IF(B2O2D_Range&lt;0.95*GenD_Range,1,0))))</f>
        <v>n/a</v>
      </c>
      <c r="AD110" s="252" t="str" cm="1">
        <f t="array" ref="AD110">IF(AE68="n/a",AE68,SUM(IF(ISNUMBER(B1AFRID_Range),IF(B1AFRID_Range&lt;0.95*GenD_Range,1,0))))</f>
        <v>n/a</v>
      </c>
      <c r="AG110" s="252" t="str" cm="1">
        <f t="array" ref="AG110">IF(AH68="n/a",AH68,SUM(IF(ISNUMBER(B2AFRID_Range),IF(B2AFRID_Range&lt;0.95*GenD_Range,1,0))))</f>
        <v>n/a</v>
      </c>
      <c r="AH110" s="252"/>
      <c r="AI110" s="252"/>
      <c r="AJ110" s="252" t="str" cm="1">
        <f t="array" ref="AJ110">IF(AK68="n/a",AK68,SUM(IF(ISNUMBER(EGRD_Range),IF(EGRD_Range&lt;0.95*GenD_Range,1,0))))</f>
        <v>n/a</v>
      </c>
      <c r="AK110" s="252"/>
      <c r="AL110" s="252"/>
      <c r="AM110" s="252" t="str" cm="1">
        <f t="array" ref="AM110">IF(AN68="n/a",AN68,SUM(IF(ISNUMBER(EGRD_Range),IF(EGRD_Range&lt;0.95*GenD_Range,1,0))))</f>
        <v>n/a</v>
      </c>
      <c r="AV110" s="252" t="str" cm="1">
        <f t="array" ref="AV110">IF(AW68="n/a",AW68,SUM(IF(B1SO2D_Range&lt;0.95*GenD_Range,1,0)))</f>
        <v>n/a</v>
      </c>
      <c r="AW110" s="252"/>
      <c r="AX110" s="252"/>
      <c r="AY110" s="252" t="str" cm="1">
        <f t="array" ref="AY110">IF(AZ68="n/a",AZ68,SUM(IF(B2SO2D_Range&lt;0.95*GenD_Range,1,0)))</f>
        <v>n/a</v>
      </c>
    </row>
    <row r="111" spans="1:55" s="249" customFormat="1" ht="31" customHeight="1">
      <c r="A111" s="252"/>
      <c r="D111" s="283"/>
      <c r="E111" s="283"/>
      <c r="F111" s="283"/>
      <c r="G111" s="283"/>
      <c r="H111" s="283"/>
      <c r="J111" s="270" t="s">
        <v>71</v>
      </c>
      <c r="K111" s="282" t="str" cm="1">
        <f t="array" ref="K111">IF(L68="n/a", L68,AVERAGE(IF(ISNUMBER(ODO_Range/GenD_Range),ODO_Range/GenD_Range)))</f>
        <v>n/a</v>
      </c>
      <c r="L111" s="282" t="str" cm="1">
        <f t="array" ref="L111">IF(N68="n/a", N68,STDEV(IF(ISNUMBER(ODO_Range/GenD_Range),ODO_Range/GenD_Range)))</f>
        <v>n/a</v>
      </c>
      <c r="M111" s="282"/>
      <c r="Q111" s="271" t="s">
        <v>72</v>
      </c>
      <c r="R111" s="252" t="str" cm="1">
        <f t="array" ref="R111">IF(S68="n/a",S68,SUM(IF(B1CatD_Range&gt;GenD_Range,1,0)))</f>
        <v>n/a</v>
      </c>
      <c r="S111" s="252"/>
      <c r="T111" s="252"/>
      <c r="U111" s="252" t="str" cm="1">
        <f t="array" ref="U111">IF(V68="n/a",V68,SUM(IF(B2CatD_Range&gt;GenD_Range,1,0)))</f>
        <v>n/a</v>
      </c>
      <c r="V111" s="252"/>
      <c r="W111" s="252"/>
      <c r="X111" s="252" t="str" cm="1">
        <f t="array" ref="X111">IF(Y68="n/a",Y68,SUM(IF(B1O2D_Range&gt;GenD_Range,1,0)))</f>
        <v>n/a</v>
      </c>
      <c r="AA111" s="252" t="str" cm="1">
        <f t="array" ref="AA111">IF(AB68="n/a",AB68,SUM(IF(ISNUMBER(B2O2D_Range), IF(B2O2D_Range&gt;GenD_Range,1,0))))</f>
        <v>n/a</v>
      </c>
      <c r="AD111" s="252" t="str" cm="1">
        <f t="array" ref="AD111">IF(AE68="n/a",AE68,SUM(IF(ISNUMBER(B1AFRID_Range), IF(B1AFRID_Range&gt;GenD_Range,1,0))))</f>
        <v>n/a</v>
      </c>
      <c r="AG111" s="252" t="str" cm="1">
        <f t="array" ref="AG111">IF(AH68="n/a",AH68,SUM(IF(ISNUMBER(B2AFRID_Range), IF(B2AFRID_Range&gt;GenD_Range,1,0))))</f>
        <v>n/a</v>
      </c>
      <c r="AH111" s="252"/>
      <c r="AI111" s="252"/>
      <c r="AJ111" s="252" t="str" cm="1">
        <f t="array" ref="AJ111">IF(AK68="n/a",AK68,SUM(IF(ISNUMBER(EGRD_Range),IF(EGRD_Range&gt;GenD_Range,1,0))))</f>
        <v>n/a</v>
      </c>
      <c r="AK111" s="252"/>
      <c r="AL111" s="252"/>
      <c r="AM111" s="252" t="str" cm="1">
        <f t="array" ref="AM111">IF(AN68="n/a",AN68,SUM(IF(ISNUMBER(EGRD_Range),IF(EGRD_Range&gt;GenD_Range,1,0))))</f>
        <v>n/a</v>
      </c>
      <c r="AV111" s="252" t="str" cm="1">
        <f t="array" ref="AV111">IF(AW68="n/a",AW68,SUM(IF(B1SO2D_Range&gt;GenD_Range,1,0)))</f>
        <v>n/a</v>
      </c>
      <c r="AW111" s="252"/>
      <c r="AX111" s="252"/>
      <c r="AY111" s="252" t="str" cm="1">
        <f t="array" ref="AY111">IF(AZ68="n/a",AZ68,SUM(IF(B2SO2D_Range&gt;GenD_Range,1,0)))</f>
        <v>n/a</v>
      </c>
    </row>
    <row r="112" spans="1:55" s="249" customFormat="1" ht="31" customHeight="1">
      <c r="A112" s="252"/>
      <c r="B112" s="252"/>
      <c r="D112" s="283"/>
      <c r="E112" s="283"/>
      <c r="F112" s="283"/>
      <c r="G112" s="283"/>
      <c r="H112" s="283"/>
      <c r="J112" s="270" t="s">
        <v>73</v>
      </c>
      <c r="K112" s="282" t="str" cm="1">
        <f t="array" ref="K112">IF(AT68="n/a", AT68,AVERAGE(IF(ISNUMBER(ODO_Range/EvapD_Range),ODO_Range/EvapD_Range)))</f>
        <v>n/a</v>
      </c>
      <c r="L112" s="282" t="str" cm="1">
        <f t="array" ref="L112">IF(AT68="n/a", AT68,STDEV(IF(ISNUMBER(ODO_Range/EvapD_Range),ODO_Range/EvapD_Range)))</f>
        <v>n/a</v>
      </c>
      <c r="M112" s="269"/>
      <c r="T112" s="271" t="s">
        <v>74</v>
      </c>
      <c r="U112" s="252" t="str" cm="1">
        <f t="array" ref="U112">IF(V68="n/a",V68,SUM(IF(B2CatN_Range&gt;1.05*B1CatN_Range,1,IF(B2CatN_Range&lt;0.95*B1CatN_Range,1,0))))</f>
        <v>n/a</v>
      </c>
      <c r="Z112" s="271" t="s">
        <v>74</v>
      </c>
      <c r="AA112" s="252" t="str" cm="1">
        <f t="array" ref="AA112">IF(AB68="n/a",AB68,SUM(IF(ISNUMBER(B1O2Num_Range), IF(B2O2N_Range&gt;1.05*B1O2Num_Range,1,IF(B2O2N_Range&lt;0.95*B1O2Num_Range,1,0)))))</f>
        <v>n/a</v>
      </c>
      <c r="AB112" s="284" t="s">
        <v>74</v>
      </c>
      <c r="AC112" s="284"/>
      <c r="AD112" s="284"/>
      <c r="AE112" s="284"/>
      <c r="AF112" s="252" t="str" cm="1">
        <f t="array" ref="AF112">IF(AB68="n/a",AB68,SUM(IF(ISNUMBER(B2AFRIN_Range), IF(B2AFRIN_Range&gt;1.05*B1AFRIN_Range,1,IF(B2AFRIN_Range&lt;0.95*B1AFRIN_Range,1,0)))))</f>
        <v>n/a</v>
      </c>
      <c r="AI112" s="271" t="s">
        <v>518</v>
      </c>
      <c r="AJ112" s="252" t="str" cm="1">
        <f t="array" ref="AJ112">IF(AQ68="n/a",AQ68,SUM(IF(SAIRD_Range&lt;0.95*EvapD_Range,1,0)))</f>
        <v>n/a</v>
      </c>
      <c r="AL112" s="271"/>
      <c r="AM112" s="252"/>
      <c r="AU112" s="271" t="s">
        <v>74</v>
      </c>
      <c r="AV112" s="252" t="str" cm="1">
        <f t="array" ref="AV112">IF(AZ68="n/a",AZ68,SUM(IF(B2SO2N_Range&gt;1.05*B2SO2N_Range,1,IF(B2SO2N_Range&lt;0.95*B2SO2N_Range,1,0))))</f>
        <v>n/a</v>
      </c>
      <c r="AW112" s="252"/>
      <c r="AX112" s="252"/>
      <c r="AY112" s="252"/>
    </row>
    <row r="113" spans="1:52" s="249" customFormat="1" ht="31" customHeight="1">
      <c r="A113" s="252"/>
      <c r="B113" s="252"/>
      <c r="D113" s="283"/>
      <c r="E113" s="283"/>
      <c r="F113" s="283"/>
      <c r="G113" s="283"/>
      <c r="H113" s="283"/>
      <c r="J113" s="270" t="s">
        <v>75</v>
      </c>
      <c r="K113" s="269" t="str" cm="1">
        <f t="array" ref="K113">IF(O68="n/a", O68,AVERAGE(IF(ISNUMBER(GenD_Range/Ign_Range),GenD_Range/Ign_Range)))</f>
        <v>n/a</v>
      </c>
      <c r="L113" s="269" t="str" cm="1">
        <f t="array" ref="L113">IF(O68="n/a", O68,STDEV(IF(ISNUMBER(GenD_Range/Ign_Range),GenD_Range/Ign_Range)))</f>
        <v>n/a</v>
      </c>
      <c r="M113" s="269"/>
      <c r="T113" s="271" t="s">
        <v>76</v>
      </c>
      <c r="U113" s="252" t="str" cm="1">
        <f t="array" ref="U113">IF(V68="n/a",V68,SUM(IF(B2CatD_Range&gt;1.05*B1CatD_Range,1,IF(B2CatD_Range&lt;0.95*B1CatD_Range,1,0))))</f>
        <v>n/a</v>
      </c>
      <c r="Z113" s="271" t="s">
        <v>76</v>
      </c>
      <c r="AA113" s="252" t="str" cm="1">
        <f t="array" ref="AA113">IF(AB68="n/a",AB68,SUM(IF(B2O2D_Range&gt;1.05*B1O2D_Range,1,IF(B2O2D_Range&lt;0.95*B1O2D_Range,1,0))))</f>
        <v>n/a</v>
      </c>
      <c r="AB113" s="284" t="s">
        <v>76</v>
      </c>
      <c r="AC113" s="284"/>
      <c r="AD113" s="284"/>
      <c r="AE113" s="284"/>
      <c r="AF113" s="252" t="str" cm="1">
        <f t="array" ref="AF113">IF(AB68="n/a",AB68,SUM(IF(ISNUMBER(B2AFRID_Range), IF(B2AFRID_Range&gt;1.05*B1AFRID_Range,1,IF(B2AFRID_Range&lt;0.95*B1AFRID_Range,1,0)))))</f>
        <v>n/a</v>
      </c>
      <c r="AI113" s="271" t="s">
        <v>519</v>
      </c>
      <c r="AJ113" s="252" t="str" cm="1">
        <f t="array" ref="AJ113">IF(AQ68="n/a",AQ68,SUM(IF(SAIRD_Range&gt;EvapD_Range,1,0)))</f>
        <v>n/a</v>
      </c>
      <c r="AL113" s="271"/>
      <c r="AM113" s="252"/>
      <c r="AU113" s="271" t="s">
        <v>76</v>
      </c>
      <c r="AV113" s="252" t="str" cm="1">
        <f t="array" ref="AV113">IF(AZ68="n/a",AZ68,SUM(IF(B2SO2D_Range&gt;1.05*B1SO2D_Range,1,IF(B2SO2D_Range&lt;0.95*B1SO2D_Range,1,0))))</f>
        <v>n/a</v>
      </c>
      <c r="AW113" s="252"/>
      <c r="AX113" s="252"/>
      <c r="AY113" s="252"/>
    </row>
    <row r="114" spans="1:52" s="249" customFormat="1" ht="31" customHeight="1">
      <c r="A114" s="252"/>
      <c r="B114" s="252"/>
      <c r="D114" s="283"/>
      <c r="E114" s="283"/>
      <c r="F114" s="283"/>
      <c r="G114" s="283"/>
      <c r="H114" s="283"/>
      <c r="J114" s="270" t="s">
        <v>77</v>
      </c>
      <c r="K114" s="269" t="str" cm="1">
        <f t="array" ref="K114">IF(O68="n/a",O68, AVERAGE(IF(ISNUMBER(EvapD_Range/Ign_Range),EvapD_Range/Ign_Range)))</f>
        <v>n/a</v>
      </c>
      <c r="L114" s="269" t="str" cm="1">
        <f t="array" ref="L114">IF(O68="n/a", O68, STDEV(IF(ISNUMBER(EvapD_Range/Ign_Range),EvapD_Range/Ign_Range)))</f>
        <v>n/a</v>
      </c>
      <c r="M114" s="269"/>
      <c r="AC114" s="285"/>
      <c r="AD114" s="285"/>
      <c r="AE114" s="285"/>
      <c r="AI114" s="271" t="s">
        <v>520</v>
      </c>
      <c r="AJ114" s="252" t="str" cm="1">
        <f t="array" ref="AJ114">IF(AQ68="n/a",AQ68,SUM(IF((SAIRD_Range/GenD_Range)&lt;0.05,1,0)))</f>
        <v>n/a</v>
      </c>
      <c r="AL114" s="271"/>
      <c r="AO114" s="271" t="s">
        <v>79</v>
      </c>
      <c r="AP114" s="252" t="str" cm="1">
        <f t="array" ref="AP114">IF(AT68="n/a",AT68,SUM(IF((EvapD_Range/GenD_Range)&lt;0.05,1,0)))</f>
        <v>n/a</v>
      </c>
    </row>
    <row r="115" spans="1:52" s="249" customFormat="1" ht="31" customHeight="1">
      <c r="A115" s="252"/>
      <c r="B115" s="252"/>
      <c r="C115" s="252"/>
      <c r="D115" s="283"/>
      <c r="E115" s="283"/>
      <c r="F115" s="283"/>
      <c r="G115" s="283"/>
      <c r="H115" s="283"/>
      <c r="J115" s="270" t="s">
        <v>78</v>
      </c>
      <c r="K115" s="269" t="str" cm="1">
        <f t="array" ref="K115">IF(AT68="n/a", AT68, AVERAGE(IF(ISNUMBER(EvapD_Range/GenD_Range),EvapD_Range/GenD_Range)))</f>
        <v>n/a</v>
      </c>
      <c r="L115" s="269" t="str" cm="1">
        <f t="array" ref="L115">IF(AT68="n/a", AT68, STDEV(IF(ISNUMBER(EvapD_Range/GenD_Range),EvapD_Range/GenD_Range)))</f>
        <v>n/a</v>
      </c>
      <c r="M115" s="263"/>
      <c r="AC115" s="285"/>
      <c r="AD115" s="285"/>
      <c r="AE115" s="285"/>
    </row>
    <row r="116" spans="1:52" s="249" customFormat="1" ht="31" customHeight="1">
      <c r="A116" s="252"/>
      <c r="B116" s="252"/>
      <c r="C116" s="252"/>
      <c r="D116" s="283"/>
      <c r="E116" s="283"/>
      <c r="F116" s="283"/>
      <c r="G116" s="283"/>
      <c r="H116" s="283"/>
      <c r="J116" s="270" t="s">
        <v>80</v>
      </c>
      <c r="K116" s="263" t="str" cm="1">
        <f t="array" ref="K116">IF(AT68="n/a", AT68, AVERAGE(IF(ISNUMBER(EvapN_Range/GenD_Range),EvapN_Range/GenD_Range)))</f>
        <v>n/a</v>
      </c>
      <c r="L116" s="263" t="str" cm="1">
        <f t="array" ref="L116">IF(AT68="n/a", AT68, STDEV(IF(ISNUMBER(EvapN_Range/GenD_Range),EvapN_Range/GenD_Range)))</f>
        <v>n/a</v>
      </c>
      <c r="M116" s="269"/>
      <c r="AC116" s="285"/>
      <c r="AD116" s="285"/>
      <c r="AE116" s="285"/>
    </row>
    <row r="117" spans="1:52" s="249" customFormat="1" ht="31" customHeight="1">
      <c r="A117" s="252"/>
      <c r="B117" s="252"/>
      <c r="C117" s="252"/>
      <c r="D117" s="283"/>
      <c r="E117" s="283"/>
      <c r="F117" s="283"/>
      <c r="G117" s="283"/>
      <c r="H117" s="283"/>
      <c r="I117" s="252"/>
      <c r="J117" s="270" t="s">
        <v>81</v>
      </c>
      <c r="K117" s="269" t="str" cm="1">
        <f t="array" ref="K117">IF(AQ68="n/a",AQ68,AVERAGE(IF(ISNUMBER(SAIRD_Range/Ign_Range),SAIRD_Range/Ign_Range)))</f>
        <v>n/a</v>
      </c>
      <c r="L117" s="269" t="str" cm="1">
        <f t="array" ref="L117">IF(AQ68="n/a",AQ68,STDEV(IF(ISNUMBER(SAIRD_Range/Ign_Range),SAIRD_Range/Ign_Range)))</f>
        <v>n/a</v>
      </c>
      <c r="M117" s="263"/>
      <c r="N117" s="252"/>
      <c r="AC117" s="285"/>
      <c r="AD117" s="285"/>
      <c r="AE117" s="285"/>
    </row>
    <row r="118" spans="1:52" s="249" customFormat="1" ht="31" customHeight="1">
      <c r="D118" s="283"/>
      <c r="E118" s="283"/>
      <c r="F118" s="283"/>
      <c r="G118" s="283"/>
      <c r="H118" s="283"/>
      <c r="I118" s="252"/>
      <c r="J118" s="270" t="s">
        <v>82</v>
      </c>
      <c r="K118" s="263" t="str" cm="1">
        <f t="array" ref="K118">IF(AQ68="n/a",AQ68,AVERAGE(IF(ISNUMBER(SAIRN_Range/GenD_Range),SAIRN_Range/GenD_Range)))</f>
        <v>n/a</v>
      </c>
      <c r="L118" s="263" t="str" cm="1">
        <f t="array" ref="L118">IF(AQ68="n/a",AQ68,STDEV(IF(ISNUMBER(SAIRN_Range/GenD_Range),SAIRN_Range/GenD_Range)))</f>
        <v>n/a</v>
      </c>
      <c r="N118" s="286"/>
      <c r="AC118" s="285"/>
      <c r="AD118" s="285"/>
      <c r="AE118" s="285"/>
    </row>
    <row r="119" spans="1:52" ht="31" customHeight="1">
      <c r="A119" s="287"/>
      <c r="B119" s="287"/>
      <c r="D119" s="249"/>
      <c r="E119" s="249"/>
      <c r="F119" s="249"/>
      <c r="G119" s="249"/>
      <c r="H119" s="249"/>
      <c r="I119" s="252"/>
      <c r="J119" s="268"/>
      <c r="K119" s="263"/>
      <c r="L119" s="263"/>
      <c r="AF119" s="249"/>
      <c r="AG119" s="249"/>
      <c r="AH119" s="249"/>
      <c r="AX119" s="249"/>
      <c r="AY119" s="249"/>
      <c r="AZ119" s="249"/>
    </row>
    <row r="120" spans="1:52" ht="31" customHeight="1">
      <c r="A120" s="288"/>
      <c r="B120" s="288"/>
      <c r="D120" s="285"/>
      <c r="H120" s="285"/>
      <c r="I120" s="280" t="s">
        <v>512</v>
      </c>
      <c r="J120" s="280"/>
      <c r="K120" s="281" t="s">
        <v>51</v>
      </c>
      <c r="L120" s="279" t="s">
        <v>52</v>
      </c>
    </row>
    <row r="121" spans="1:52" ht="31" customHeight="1">
      <c r="A121" s="288"/>
      <c r="B121" s="288"/>
      <c r="D121" s="283" t="str">
        <f>IF(AND($P$38&lt;&gt;"",$P$38&lt;&gt;0,$P$38&lt;&gt;7.99527,P68&lt;O68),"Data Specific for Plug-in Hybrid","")</f>
        <v/>
      </c>
      <c r="E121" s="283"/>
      <c r="F121" s="283"/>
      <c r="G121" s="283"/>
      <c r="H121" s="283"/>
      <c r="I121" s="249"/>
      <c r="J121" s="270" t="s">
        <v>83</v>
      </c>
      <c r="K121" s="269" t="str" cm="1">
        <f t="array" ref="K121">IF(OR($P$38="",$P$38=0,$P$38=7.99527, $O$38=""),"n/a",AVERAGE(IF(ISNUMBER(PHEV_Ign_Range/Ign_Range),PHEV_Ign_Range/Ign_Range)))</f>
        <v>n/a</v>
      </c>
      <c r="L121" s="269" t="str" cm="1">
        <f t="array" ref="L121">IF(OR($P$38="",$P$38=0,$P$38=7.99527, $O$38=""),"n/a",STDEV(IF(ISNUMBER(PHEV_Ign_Range/Ign_Range),PHEV_Ign_Range/Ign_Range)))</f>
        <v>n/a</v>
      </c>
    </row>
    <row r="122" spans="1:52" ht="31" customHeight="1">
      <c r="A122" s="288"/>
      <c r="B122" s="288"/>
      <c r="D122" s="283"/>
      <c r="E122" s="283"/>
      <c r="F122" s="283"/>
      <c r="G122" s="283"/>
      <c r="H122" s="283"/>
      <c r="I122" s="249"/>
      <c r="J122" s="270" t="s">
        <v>84</v>
      </c>
      <c r="K122" s="282" t="str" cm="1">
        <f t="array" ref="K122">IF(OR($P$38="",$P$38=0,$P$38=7.99527),"n/a",AVERAGE(IF(ISNUMBER(ODO_Range/PHEV_Ign_Range),ODO_Range/PHEV_Ign_Range)))</f>
        <v>n/a</v>
      </c>
      <c r="L122" s="282" t="str" cm="1">
        <f t="array" ref="L122">IF(OR($P$38="",$P$38=0,$P$38=7.99527, $N$68=""),"n/a",STDEV(IF(ISNUMBER(ODO_Range/PHEV_Ign_Range),ODO_Range/PHEV_Ign_Range)))</f>
        <v>n/a</v>
      </c>
    </row>
    <row r="123" spans="1:52" ht="31" customHeight="1">
      <c r="A123" s="288"/>
      <c r="B123" s="288"/>
      <c r="D123" s="283"/>
      <c r="E123" s="283"/>
      <c r="F123" s="283"/>
      <c r="G123" s="283"/>
      <c r="H123" s="283"/>
      <c r="I123" s="249"/>
      <c r="J123" s="270" t="s">
        <v>71</v>
      </c>
      <c r="K123" s="282" t="str" cm="1">
        <f t="array" ref="K123">IF(L68="n/a", L68,AVERAGE(IF(ISNUMBER(ODO_Range/GenD_Range),ODO_Range/GenD_Range)))</f>
        <v>n/a</v>
      </c>
      <c r="L123" s="282" t="str">
        <f t="array" ref="L123">IF(OR($O$38="",$O$38=0,$O$38=7.99527),"n/a",STDEV(IF(ISNUMBER(ODO_Range/GenD_Range),ODO_Range/GenD_Range)))</f>
        <v>n/a</v>
      </c>
    </row>
    <row r="124" spans="1:52" ht="31" customHeight="1">
      <c r="A124" s="288"/>
      <c r="B124" s="288"/>
      <c r="D124" s="283"/>
      <c r="E124" s="283"/>
      <c r="F124" s="283"/>
      <c r="G124" s="283"/>
      <c r="H124" s="283"/>
      <c r="I124" s="249"/>
      <c r="J124" s="270" t="s">
        <v>73</v>
      </c>
      <c r="K124" s="282" t="str" cm="1">
        <f t="array" ref="K124">IF(AT68="n/a", AT68,AVERAGE(IF(ISNUMBER(ODO_Range/EvapD_Range),ODO_Range/EvapD_Range)))</f>
        <v>n/a</v>
      </c>
      <c r="L124" s="282" t="str" cm="1">
        <f t="array" ref="L124">IF(AT68="n/a", AT68,STDEV(IF(ISNUMBER(ODO_Range/EvapD_Range),ODO_Range/EvapD_Range)))</f>
        <v>n/a</v>
      </c>
    </row>
    <row r="125" spans="1:52" ht="31" customHeight="1">
      <c r="A125" s="288"/>
      <c r="B125" s="288"/>
      <c r="D125" s="283"/>
      <c r="E125" s="283"/>
      <c r="F125" s="283"/>
      <c r="G125" s="283"/>
      <c r="H125" s="283"/>
      <c r="I125" s="249"/>
      <c r="J125" s="270" t="s">
        <v>85</v>
      </c>
      <c r="K125" s="269" t="str" cm="1">
        <f t="array" ref="K125">IF(OR($P$38="",$P$38=0,$P$38=7.99527),"n/a",AVERAGE(IF(ISNUMBER(GenD_Range/PHEV_Ign_Range),GenD_Range/PHEV_Ign_Range)))</f>
        <v>n/a</v>
      </c>
      <c r="L125" s="269" t="str" cm="1">
        <f t="array" ref="L125">IF(OR($P$38="",$P$38=0,$P$38=7.99527),"n/a",STDEV(IF(ISNUMBER(GenD_Range/PHEV_Ign_Range),GenD_Range/PHEV_Ign_Range)))</f>
        <v>n/a</v>
      </c>
    </row>
    <row r="126" spans="1:52" ht="31" customHeight="1">
      <c r="A126" s="288"/>
      <c r="B126" s="288"/>
      <c r="D126" s="283"/>
      <c r="E126" s="283"/>
      <c r="F126" s="283"/>
      <c r="G126" s="283"/>
      <c r="H126" s="283"/>
      <c r="I126" s="249"/>
      <c r="J126" s="270" t="s">
        <v>86</v>
      </c>
      <c r="K126" s="269" t="str" cm="1">
        <f t="array" ref="K126">IF(OR($P$38="",$P$38=0,$P$38=7.99527),"n/a",AVERAGE(IF(ISNUMBER(EvapD_Range/PHEV_Ign_Range),EvapD_Range/PHEV_Ign_Range)))</f>
        <v>n/a</v>
      </c>
      <c r="L126" s="269" t="str" cm="1">
        <f t="array" ref="L126">IF(OR($P$38="",$P$38=0,$P$38=7.99527),"n/a",STDEV(IF(ISNUMBER(EvapD_Range/PHEV_Ign_Range),EvapD_Range/PHEV_Ign_Range)))</f>
        <v>n/a</v>
      </c>
    </row>
    <row r="127" spans="1:52" ht="31" customHeight="1">
      <c r="A127" s="288"/>
      <c r="B127" s="288"/>
      <c r="D127" s="283"/>
      <c r="E127" s="283"/>
      <c r="F127" s="283"/>
      <c r="G127" s="283"/>
      <c r="H127" s="283"/>
      <c r="I127" s="249"/>
      <c r="J127" s="270" t="s">
        <v>78</v>
      </c>
      <c r="K127" s="269" t="str" cm="1">
        <f t="array" ref="K127">IF(AT68="n/a", AT68, AVERAGE(IF(ISNUMBER(EvapD_Range/GenD_Range),EvapD_Range/GenD_Range)))</f>
        <v>n/a</v>
      </c>
      <c r="L127" s="269" t="str" cm="1">
        <f t="array" ref="L127">IF(AT68="n/a", AT68, STDEV(IF(ISNUMBER(EvapD_Range/GenD_Range),EvapD_Range/GenD_Range)))</f>
        <v>n/a</v>
      </c>
    </row>
    <row r="128" spans="1:52" ht="31" customHeight="1">
      <c r="A128" s="288"/>
      <c r="B128" s="288"/>
      <c r="D128" s="283"/>
      <c r="E128" s="283"/>
      <c r="F128" s="283"/>
      <c r="G128" s="283"/>
      <c r="H128" s="283"/>
      <c r="I128" s="249"/>
      <c r="J128" s="270" t="s">
        <v>80</v>
      </c>
      <c r="K128" s="263" t="str" cm="1">
        <f t="array" ref="K128">IF(AT68="n/a", AT68, AVERAGE(IF(ISNUMBER(EvapN_Range/GenD_Range),EvapN_Range/GenD_Range)))</f>
        <v>n/a</v>
      </c>
      <c r="L128" s="263" t="str" cm="1">
        <f t="array" ref="L128">IF(AT68="n/a", AT68, STDEV(IF(ISNUMBER(EvapN_Range/GenD_Range),EvapN_Range/GenD_Range)))</f>
        <v>n/a</v>
      </c>
    </row>
    <row r="129" spans="1:21" ht="31" customHeight="1">
      <c r="A129" s="288"/>
      <c r="B129" s="288"/>
      <c r="D129" s="283"/>
      <c r="E129" s="283"/>
      <c r="F129" s="283"/>
      <c r="G129" s="283"/>
      <c r="H129" s="283"/>
      <c r="I129" s="252"/>
      <c r="J129" s="270" t="s">
        <v>87</v>
      </c>
      <c r="K129" s="269" t="str" cm="1">
        <f t="array" ref="K129">IF(OR($P$38="",$P$38=0,$P$38=7.99527),"n/a",IF(AQ68="n/a",AQ68,AVERAGE(IF(ISNUMBER(SAIRD_Range/PHEV_Ign_Range),SAIRD_Range/PHEV_Ign_Range))))</f>
        <v>n/a</v>
      </c>
      <c r="L129" s="269" t="str" cm="1">
        <f t="array" ref="L129">IF(OR($P$38="",$P$38=0,$P$38=7.99527),"n/a",IF(AQ68="n/a",AQ68,STDEV(IF(ISNUMBER(SAIRD_Range/PHEV_Ign_Range),SAIRD_Range/PHEV_Ign_Range))))</f>
        <v>n/a</v>
      </c>
    </row>
    <row r="130" spans="1:21" ht="31" customHeight="1">
      <c r="A130" s="288"/>
      <c r="B130" s="288"/>
      <c r="D130" s="283"/>
      <c r="E130" s="283"/>
      <c r="F130" s="283"/>
      <c r="G130" s="283"/>
      <c r="H130" s="283"/>
      <c r="I130" s="252"/>
      <c r="J130" s="270" t="s">
        <v>82</v>
      </c>
      <c r="K130" s="263" t="str" cm="1">
        <f t="array" ref="K130">IF(AQ68="n/a",AQ68,AVERAGE(IF(ISNUMBER(SAIRN_Range/GenD_Range),SAIRN_Range/GenD_Range)))</f>
        <v>n/a</v>
      </c>
      <c r="L130" s="263" t="str" cm="1">
        <f t="array" ref="L130">IF(AQ68="n/a",AQ68,STDEV(IF(ISNUMBER(SAIRN_Range/GenD_Range),SAIRN_Range/GenD_Range)))</f>
        <v>n/a</v>
      </c>
    </row>
    <row r="131" spans="1:21" hidden="1">
      <c r="A131" s="288"/>
      <c r="B131" s="288"/>
    </row>
    <row r="132" spans="1:21" hidden="1">
      <c r="A132" s="288"/>
      <c r="B132" s="288"/>
    </row>
    <row r="133" spans="1:21" hidden="1">
      <c r="A133" s="288"/>
      <c r="B133" s="288"/>
    </row>
    <row r="134" spans="1:21" hidden="1">
      <c r="A134" s="288"/>
      <c r="B134" s="288"/>
    </row>
    <row r="135" spans="1:21" hidden="1">
      <c r="A135" s="288"/>
      <c r="B135" s="288"/>
      <c r="T135" s="288"/>
      <c r="U135" s="292"/>
    </row>
  </sheetData>
  <sheetProtection algorithmName="SHA-512" hashValue="tDsOO2oky3GerqEX284H/nWeMJ0tMn9Um8emmN1pNsz6UiLpOcfqjaokepMOTHNKA3ajn/ycW7C7Fim08yPtZw==" saltValue="RYVzS6eiSXal95TKGuBy2g==" spinCount="100000" sheet="1" objects="1" scenarios="1"/>
  <mergeCells count="10">
    <mergeCell ref="AB112:AE112"/>
    <mergeCell ref="AB113:AE113"/>
    <mergeCell ref="I120:J120"/>
    <mergeCell ref="D110:H118"/>
    <mergeCell ref="D121:H130"/>
    <mergeCell ref="A1:XFD1"/>
    <mergeCell ref="A2:XFD2"/>
    <mergeCell ref="A3:XFD3"/>
    <mergeCell ref="A35:XFD36"/>
    <mergeCell ref="I109:J109"/>
  </mergeCells>
  <conditionalFormatting sqref="D110:H118">
    <cfRule type="expression" dxfId="164" priority="167" stopIfTrue="1">
      <formula>OR($P$38="",$P$38=0,$P$38=7.99527,$P$68=$O$68)</formula>
    </cfRule>
  </conditionalFormatting>
  <conditionalFormatting sqref="D121:H130">
    <cfRule type="expression" dxfId="163" priority="168" stopIfTrue="1">
      <formula>AND($P$38&lt;&gt;"",$P$38&lt;&gt;0,$P$38&lt;&gt;7.99527,$P$68&lt;$O$68)</formula>
    </cfRule>
  </conditionalFormatting>
  <conditionalFormatting sqref="I110:L118">
    <cfRule type="expression" dxfId="162" priority="171">
      <formula>AND($P$38&lt;&gt;"",$P$68&lt;$O$68)</formula>
    </cfRule>
    <cfRule type="expression" dxfId="161" priority="85" stopIfTrue="1">
      <formula>OR($P$38="",$P$38=0,$P$38=7.99527,$O$68=$P$68)</formula>
    </cfRule>
  </conditionalFormatting>
  <conditionalFormatting sqref="I121:L126 I127:J128 I129:L130">
    <cfRule type="expression" dxfId="160" priority="170">
      <formula>OR($P$38="",$P$68=$O$68)</formula>
    </cfRule>
  </conditionalFormatting>
  <conditionalFormatting sqref="I121:L130">
    <cfRule type="expression" dxfId="159" priority="169" stopIfTrue="1">
      <formula>AND($P$38&lt;&gt;"",$P$38&gt;0,$P$38&lt;&gt;7.99527,$P$68&lt;$O$68)</formula>
    </cfRule>
  </conditionalFormatting>
  <conditionalFormatting sqref="K113">
    <cfRule type="expression" dxfId="158" priority="172" stopIfTrue="1">
      <formula>IF(K113="n/a",,OR(K113&lt;0.216,K113&gt;0.422))</formula>
    </cfRule>
  </conditionalFormatting>
  <conditionalFormatting sqref="K114">
    <cfRule type="expression" dxfId="157" priority="173" stopIfTrue="1">
      <formula>IF(K114="n/a",,OR(K114&lt;0.026,K114&gt;0.17))</formula>
    </cfRule>
  </conditionalFormatting>
  <conditionalFormatting sqref="K115">
    <cfRule type="expression" dxfId="156" priority="174" stopIfTrue="1">
      <formula>IF(K115="n/a",,OR(K115&lt;0.216,K115&gt;0.422))</formula>
    </cfRule>
  </conditionalFormatting>
  <conditionalFormatting sqref="K127">
    <cfRule type="expression" dxfId="155" priority="92" stopIfTrue="1">
      <formula>IF(K127="n/a",,OR(K127&lt;0.216,K127&gt;0.422))</formula>
    </cfRule>
  </conditionalFormatting>
  <conditionalFormatting sqref="K127:L128">
    <cfRule type="expression" dxfId="154" priority="91">
      <formula>AND($P$38&lt;&gt;"",$P$68&lt;$O$68)</formula>
    </cfRule>
    <cfRule type="expression" dxfId="153" priority="84">
      <formula>AND($P$38&lt;&gt;"",$P$38&gt;0,$P$38&lt;&gt;7.99527,$P$68&lt;$O$68)</formula>
    </cfRule>
  </conditionalFormatting>
  <conditionalFormatting sqref="O38:P67">
    <cfRule type="expression" dxfId="152" priority="297" stopIfTrue="1">
      <formula>OR(O38&lt;N38,O38&lt;Q38,O38&lt;W38, O38&lt;AI38, O38&lt;AR38)</formula>
    </cfRule>
  </conditionalFormatting>
  <conditionalFormatting sqref="R38:R67 X38:X67">
    <cfRule type="expression" dxfId="151" priority="233" stopIfTrue="1">
      <formula>R38 &lt; (0.95*$N38)</formula>
    </cfRule>
    <cfRule type="cellIs" dxfId="150" priority="234" stopIfTrue="1" operator="greaterThan">
      <formula>$N38</formula>
    </cfRule>
  </conditionalFormatting>
  <conditionalFormatting sqref="R110 X110">
    <cfRule type="expression" dxfId="149" priority="249" stopIfTrue="1">
      <formula>IF(R110="n/a",,R110&gt;0)</formula>
    </cfRule>
  </conditionalFormatting>
  <conditionalFormatting sqref="R111 X111 AP111">
    <cfRule type="expression" dxfId="148" priority="243" stopIfTrue="1">
      <formula>IF(R111="n/a",,R111&gt;0)</formula>
    </cfRule>
  </conditionalFormatting>
  <conditionalFormatting sqref="S38:S67 V38:V67 Y38:Y67 AB38:AB67 AE38:AE67 AK38:AK67 AN38:AN67 AQ38:AQ67 AT38:AT67 AW38:AW67">
    <cfRule type="expression" dxfId="147" priority="232" stopIfTrue="1">
      <formula>AND(R38=0,Q38&gt;0)</formula>
    </cfRule>
  </conditionalFormatting>
  <conditionalFormatting sqref="S73:S74">
    <cfRule type="cellIs" dxfId="146" priority="180" stopIfTrue="1" operator="equal">
      <formula>"YES"</formula>
    </cfRule>
  </conditionalFormatting>
  <conditionalFormatting sqref="S77:S78">
    <cfRule type="cellIs" dxfId="145" priority="179" stopIfTrue="1" operator="equal">
      <formula>"YES"</formula>
    </cfRule>
  </conditionalFormatting>
  <conditionalFormatting sqref="S81:S82">
    <cfRule type="cellIs" dxfId="144" priority="178" stopIfTrue="1" operator="equal">
      <formula>"YES"</formula>
    </cfRule>
  </conditionalFormatting>
  <conditionalFormatting sqref="S87:S88">
    <cfRule type="cellIs" dxfId="143" priority="142" stopIfTrue="1" operator="equal">
      <formula>"YES"</formula>
    </cfRule>
  </conditionalFormatting>
  <conditionalFormatting sqref="S91:S92">
    <cfRule type="cellIs" dxfId="142" priority="141" stopIfTrue="1" operator="equal">
      <formula>"YES"</formula>
    </cfRule>
  </conditionalFormatting>
  <conditionalFormatting sqref="S95:S96">
    <cfRule type="cellIs" dxfId="141" priority="177" stopIfTrue="1" operator="equal">
      <formula>"YES"</formula>
    </cfRule>
  </conditionalFormatting>
  <conditionalFormatting sqref="S99:S100">
    <cfRule type="cellIs" dxfId="140" priority="176" stopIfTrue="1" operator="equal">
      <formula>"YES"</formula>
    </cfRule>
  </conditionalFormatting>
  <conditionalFormatting sqref="S105:S106">
    <cfRule type="cellIs" dxfId="139" priority="175" stopIfTrue="1" operator="equal">
      <formula>"YES"</formula>
    </cfRule>
  </conditionalFormatting>
  <conditionalFormatting sqref="T38:T67 Z38:Z67 AF38:AF67 AX38:AX67">
    <cfRule type="expression" dxfId="138" priority="238" stopIfTrue="1">
      <formula>AND(T38&gt;0,OR(T38&lt;0.95*Q38,T38&gt;1.05*Q38))</formula>
    </cfRule>
  </conditionalFormatting>
  <conditionalFormatting sqref="U38:U67">
    <cfRule type="expression" dxfId="137" priority="34" stopIfTrue="1">
      <formula>IF(OR(T38&gt;0, U38&gt;0), U38 &lt; (0.95*$N38))</formula>
    </cfRule>
    <cfRule type="cellIs" dxfId="136" priority="35" stopIfTrue="1" operator="greaterThan">
      <formula>$N38</formula>
    </cfRule>
  </conditionalFormatting>
  <conditionalFormatting sqref="U110 AA110 AJ110">
    <cfRule type="expression" dxfId="135" priority="242" stopIfTrue="1">
      <formula>IF(U110="n/a",,U110&gt;0)</formula>
    </cfRule>
  </conditionalFormatting>
  <conditionalFormatting sqref="U111 AA111 AJ111">
    <cfRule type="expression" dxfId="134" priority="250" stopIfTrue="1">
      <formula>IF(U111="n/a",,U111&gt;0)</formula>
    </cfRule>
  </conditionalFormatting>
  <conditionalFormatting sqref="U112:U113 AA112:AA113 AV112:AV113">
    <cfRule type="expression" dxfId="133" priority="251" stopIfTrue="1">
      <formula>IF(U112="n/a",,U112&gt;0)</formula>
    </cfRule>
  </conditionalFormatting>
  <conditionalFormatting sqref="U73:V74">
    <cfRule type="cellIs" dxfId="132" priority="166" stopIfTrue="1" operator="equal">
      <formula>"YES"</formula>
    </cfRule>
  </conditionalFormatting>
  <conditionalFormatting sqref="U77:V78">
    <cfRule type="cellIs" dxfId="131" priority="158" stopIfTrue="1" operator="equal">
      <formula>"YES"</formula>
    </cfRule>
  </conditionalFormatting>
  <conditionalFormatting sqref="U81:V82">
    <cfRule type="cellIs" dxfId="130" priority="150" stopIfTrue="1" operator="equal">
      <formula>"YES"</formula>
    </cfRule>
  </conditionalFormatting>
  <conditionalFormatting sqref="V87:V88">
    <cfRule type="cellIs" dxfId="129" priority="140" stopIfTrue="1" operator="equal">
      <formula>"YES"</formula>
    </cfRule>
  </conditionalFormatting>
  <conditionalFormatting sqref="V91:V92">
    <cfRule type="cellIs" dxfId="128" priority="132" stopIfTrue="1" operator="equal">
      <formula>"YES"</formula>
    </cfRule>
  </conditionalFormatting>
  <conditionalFormatting sqref="V95:V96">
    <cfRule type="cellIs" dxfId="127" priority="124" stopIfTrue="1" operator="equal">
      <formula>"YES"</formula>
    </cfRule>
  </conditionalFormatting>
  <conditionalFormatting sqref="V99:V100">
    <cfRule type="cellIs" dxfId="126" priority="117" stopIfTrue="1" operator="equal">
      <formula>"YES"</formula>
    </cfRule>
  </conditionalFormatting>
  <conditionalFormatting sqref="V105:V106">
    <cfRule type="cellIs" dxfId="125" priority="107" stopIfTrue="1" operator="equal">
      <formula>"YES"</formula>
    </cfRule>
  </conditionalFormatting>
  <conditionalFormatting sqref="X73:Y74">
    <cfRule type="cellIs" dxfId="124" priority="165" stopIfTrue="1" operator="equal">
      <formula>"YES"</formula>
    </cfRule>
  </conditionalFormatting>
  <conditionalFormatting sqref="X77:Y78">
    <cfRule type="cellIs" dxfId="123" priority="157" stopIfTrue="1" operator="equal">
      <formula>"YES"</formula>
    </cfRule>
  </conditionalFormatting>
  <conditionalFormatting sqref="X81:Y82">
    <cfRule type="cellIs" dxfId="122" priority="149" stopIfTrue="1" operator="equal">
      <formula>"YES"</formula>
    </cfRule>
  </conditionalFormatting>
  <conditionalFormatting sqref="X87:Y88">
    <cfRule type="cellIs" dxfId="121" priority="139" stopIfTrue="1" operator="equal">
      <formula>"YES"</formula>
    </cfRule>
  </conditionalFormatting>
  <conditionalFormatting sqref="X91:Y92">
    <cfRule type="cellIs" dxfId="120" priority="131" stopIfTrue="1" operator="equal">
      <formula>"YES"</formula>
    </cfRule>
  </conditionalFormatting>
  <conditionalFormatting sqref="X95:Y96">
    <cfRule type="cellIs" dxfId="119" priority="123" stopIfTrue="1" operator="equal">
      <formula>"YES"</formula>
    </cfRule>
  </conditionalFormatting>
  <conditionalFormatting sqref="X99:Y100">
    <cfRule type="cellIs" dxfId="118" priority="116" stopIfTrue="1" operator="equal">
      <formula>"YES"</formula>
    </cfRule>
  </conditionalFormatting>
  <conditionalFormatting sqref="Y105:Y106">
    <cfRule type="cellIs" dxfId="117" priority="105" stopIfTrue="1" operator="equal">
      <formula>"YES"</formula>
    </cfRule>
  </conditionalFormatting>
  <conditionalFormatting sqref="AA38:AA67">
    <cfRule type="cellIs" dxfId="116" priority="33" stopIfTrue="1" operator="greaterThan">
      <formula>$N38</formula>
    </cfRule>
    <cfRule type="expression" dxfId="115" priority="32" stopIfTrue="1">
      <formula>IF(OR(AA38&gt;0, Z38&gt;0), AA38 &lt; (0.95*$N38))</formula>
    </cfRule>
  </conditionalFormatting>
  <conditionalFormatting sqref="AA73:AB74">
    <cfRule type="cellIs" dxfId="114" priority="164" stopIfTrue="1" operator="equal">
      <formula>"YES"</formula>
    </cfRule>
  </conditionalFormatting>
  <conditionalFormatting sqref="AA77:AB78">
    <cfRule type="cellIs" dxfId="113" priority="156" stopIfTrue="1" operator="equal">
      <formula>"YES"</formula>
    </cfRule>
  </conditionalFormatting>
  <conditionalFormatting sqref="AA81:AB82">
    <cfRule type="cellIs" dxfId="112" priority="148" stopIfTrue="1" operator="equal">
      <formula>"YES"</formula>
    </cfRule>
  </conditionalFormatting>
  <conditionalFormatting sqref="AA87:AB88">
    <cfRule type="cellIs" dxfId="111" priority="138" stopIfTrue="1" operator="equal">
      <formula>"YES"</formula>
    </cfRule>
  </conditionalFormatting>
  <conditionalFormatting sqref="AA91:AB92">
    <cfRule type="cellIs" dxfId="110" priority="130" stopIfTrue="1" operator="equal">
      <formula>"YES"</formula>
    </cfRule>
  </conditionalFormatting>
  <conditionalFormatting sqref="AA95:AB96">
    <cfRule type="cellIs" dxfId="109" priority="122" stopIfTrue="1" operator="equal">
      <formula>"YES"</formula>
    </cfRule>
  </conditionalFormatting>
  <conditionalFormatting sqref="AA99:AB100">
    <cfRule type="cellIs" dxfId="108" priority="115" stopIfTrue="1" operator="equal">
      <formula>"YES"</formula>
    </cfRule>
  </conditionalFormatting>
  <conditionalFormatting sqref="AB105:AB106">
    <cfRule type="cellIs" dxfId="107" priority="103" stopIfTrue="1" operator="equal">
      <formula>"YES"</formula>
    </cfRule>
  </conditionalFormatting>
  <conditionalFormatting sqref="AC92">
    <cfRule type="expression" dxfId="106" priority="73" stopIfTrue="1">
      <formula>IF(AC92="n/a",,AC92&gt;0)</formula>
    </cfRule>
  </conditionalFormatting>
  <conditionalFormatting sqref="AC93">
    <cfRule type="expression" dxfId="105" priority="72" stopIfTrue="1">
      <formula>IF(AC93="n/a",,AC93&gt;0)</formula>
    </cfRule>
  </conditionalFormatting>
  <conditionalFormatting sqref="AC94:AC95">
    <cfRule type="expression" dxfId="104" priority="70" stopIfTrue="1">
      <formula>IF(AC94="n/a",,AC94&gt;0)</formula>
    </cfRule>
  </conditionalFormatting>
  <conditionalFormatting sqref="AD38:AD67">
    <cfRule type="expression" dxfId="103" priority="283" stopIfTrue="1">
      <formula>IF(OR(AC38&gt;0, AD38&gt;0), AD38 &lt; (0.95*$N38))</formula>
    </cfRule>
    <cfRule type="cellIs" dxfId="102" priority="284" stopIfTrue="1" operator="greaterThan">
      <formula>$N38</formula>
    </cfRule>
  </conditionalFormatting>
  <conditionalFormatting sqref="AD74:AD75 AD86">
    <cfRule type="cellIs" dxfId="101" priority="71" stopIfTrue="1" operator="equal">
      <formula>"YES"</formula>
    </cfRule>
  </conditionalFormatting>
  <conditionalFormatting sqref="AD110">
    <cfRule type="expression" dxfId="100" priority="38" stopIfTrue="1">
      <formula>IF(AD110="n/a",,AD110&gt;0)</formula>
    </cfRule>
  </conditionalFormatting>
  <conditionalFormatting sqref="AD111">
    <cfRule type="expression" dxfId="99" priority="39" stopIfTrue="1">
      <formula>IF(AD111="n/a",,AD111&gt;0)</formula>
    </cfRule>
  </conditionalFormatting>
  <conditionalFormatting sqref="AD81:AE82">
    <cfRule type="cellIs" dxfId="98" priority="55" stopIfTrue="1" operator="equal">
      <formula>"YES"</formula>
    </cfRule>
  </conditionalFormatting>
  <conditionalFormatting sqref="AE73:AE74">
    <cfRule type="cellIs" dxfId="97" priority="57" stopIfTrue="1" operator="equal">
      <formula>"YES"</formula>
    </cfRule>
  </conditionalFormatting>
  <conditionalFormatting sqref="AE77:AE78">
    <cfRule type="cellIs" dxfId="96" priority="56" stopIfTrue="1" operator="equal">
      <formula>"YES"</formula>
    </cfRule>
  </conditionalFormatting>
  <conditionalFormatting sqref="AE87:AE88">
    <cfRule type="cellIs" dxfId="95" priority="54" stopIfTrue="1" operator="equal">
      <formula>"YES"</formula>
    </cfRule>
  </conditionalFormatting>
  <conditionalFormatting sqref="AE91:AE92">
    <cfRule type="cellIs" dxfId="94" priority="53" stopIfTrue="1" operator="equal">
      <formula>"YES"</formula>
    </cfRule>
  </conditionalFormatting>
  <conditionalFormatting sqref="AE95:AE96">
    <cfRule type="cellIs" dxfId="93" priority="52" stopIfTrue="1" operator="equal">
      <formula>"YES"</formula>
    </cfRule>
  </conditionalFormatting>
  <conditionalFormatting sqref="AE99:AE100">
    <cfRule type="cellIs" dxfId="92" priority="51" stopIfTrue="1" operator="equal">
      <formula>"YES"</formula>
    </cfRule>
  </conditionalFormatting>
  <conditionalFormatting sqref="AE105:AE106">
    <cfRule type="cellIs" dxfId="91" priority="49" stopIfTrue="1" operator="equal">
      <formula>"YES"</formula>
    </cfRule>
  </conditionalFormatting>
  <conditionalFormatting sqref="AF92">
    <cfRule type="expression" dxfId="90" priority="66" stopIfTrue="1">
      <formula>IF(AF92="n/a",,AF92&gt;0)</formula>
    </cfRule>
  </conditionalFormatting>
  <conditionalFormatting sqref="AF93">
    <cfRule type="expression" dxfId="89" priority="65" stopIfTrue="1">
      <formula>IF(AF93="n/a",,AF93&gt;0)</formula>
    </cfRule>
  </conditionalFormatting>
  <conditionalFormatting sqref="AF94:AF95">
    <cfRule type="expression" dxfId="88" priority="63" stopIfTrue="1">
      <formula>IF(AF94="n/a",,AF94&gt;0)</formula>
    </cfRule>
  </conditionalFormatting>
  <conditionalFormatting sqref="AG38:AG67">
    <cfRule type="cellIs" dxfId="87" priority="13" stopIfTrue="1" operator="greaterThan">
      <formula>$N38</formula>
    </cfRule>
    <cfRule type="expression" dxfId="86" priority="12" stopIfTrue="1">
      <formula>IF(OR(AF38&gt;0, AG38&gt;0), AG38 &lt; (0.95*$AD38))</formula>
    </cfRule>
  </conditionalFormatting>
  <conditionalFormatting sqref="AG74:AG75 AG86">
    <cfRule type="cellIs" dxfId="85" priority="64" stopIfTrue="1" operator="equal">
      <formula>"YES"</formula>
    </cfRule>
  </conditionalFormatting>
  <conditionalFormatting sqref="AG110">
    <cfRule type="expression" dxfId="84" priority="36" stopIfTrue="1">
      <formula>IF(AG110="n/a",,AG110&gt;0)</formula>
    </cfRule>
  </conditionalFormatting>
  <conditionalFormatting sqref="AG111">
    <cfRule type="expression" dxfId="83" priority="37" stopIfTrue="1">
      <formula>IF(AG111="n/a",,AG111&gt;0)</formula>
    </cfRule>
  </conditionalFormatting>
  <conditionalFormatting sqref="AG81:AH82">
    <cfRule type="cellIs" dxfId="82" priority="46" stopIfTrue="1" operator="equal">
      <formula>"YES"</formula>
    </cfRule>
  </conditionalFormatting>
  <conditionalFormatting sqref="AH38:AH67">
    <cfRule type="expression" dxfId="81" priority="58" stopIfTrue="1">
      <formula>AND(AG38=0,AF38&gt;0)</formula>
    </cfRule>
  </conditionalFormatting>
  <conditionalFormatting sqref="AH73:AH74">
    <cfRule type="cellIs" dxfId="80" priority="48" stopIfTrue="1" operator="equal">
      <formula>"YES"</formula>
    </cfRule>
  </conditionalFormatting>
  <conditionalFormatting sqref="AH77:AH78">
    <cfRule type="cellIs" dxfId="79" priority="47" stopIfTrue="1" operator="equal">
      <formula>"YES"</formula>
    </cfRule>
  </conditionalFormatting>
  <conditionalFormatting sqref="AH87:AH88">
    <cfRule type="cellIs" dxfId="78" priority="45" stopIfTrue="1" operator="equal">
      <formula>"YES"</formula>
    </cfRule>
  </conditionalFormatting>
  <conditionalFormatting sqref="AH91:AH92">
    <cfRule type="cellIs" dxfId="77" priority="44" stopIfTrue="1" operator="equal">
      <formula>"YES"</formula>
    </cfRule>
  </conditionalFormatting>
  <conditionalFormatting sqref="AH95:AH96">
    <cfRule type="cellIs" dxfId="76" priority="43" stopIfTrue="1" operator="equal">
      <formula>"YES"</formula>
    </cfRule>
  </conditionalFormatting>
  <conditionalFormatting sqref="AH99:AH100">
    <cfRule type="cellIs" dxfId="75" priority="42" stopIfTrue="1" operator="equal">
      <formula>"YES"</formula>
    </cfRule>
  </conditionalFormatting>
  <conditionalFormatting sqref="AH105:AH106">
    <cfRule type="cellIs" dxfId="74" priority="40" stopIfTrue="1" operator="equal">
      <formula>"YES"</formula>
    </cfRule>
  </conditionalFormatting>
  <conditionalFormatting sqref="AJ38:AJ67">
    <cfRule type="expression" dxfId="73" priority="10" stopIfTrue="1">
      <formula>IF(OR(AI38&gt;0, AJ38&gt;0), AJ38 &lt; (0.95*$N38))</formula>
    </cfRule>
    <cfRule type="cellIs" dxfId="72" priority="11" stopIfTrue="1" operator="greaterThan">
      <formula>$N38</formula>
    </cfRule>
  </conditionalFormatting>
  <conditionalFormatting sqref="AJ112">
    <cfRule type="expression" dxfId="71" priority="246" stopIfTrue="1">
      <formula>IF($AJ$112="n/a",,$AJ$112&gt;0)</formula>
    </cfRule>
  </conditionalFormatting>
  <conditionalFormatting sqref="AJ113">
    <cfRule type="expression" dxfId="70" priority="247" stopIfTrue="1">
      <formula>IF($AJ$113="n/a",,$AJ$113&gt;0)</formula>
    </cfRule>
  </conditionalFormatting>
  <conditionalFormatting sqref="AJ114">
    <cfRule type="expression" dxfId="69" priority="248" stopIfTrue="1">
      <formula>IF($AJ$114="n/a",,$AJ$114&gt;0)</formula>
    </cfRule>
  </conditionalFormatting>
  <conditionalFormatting sqref="AJ73:AK74">
    <cfRule type="cellIs" dxfId="68" priority="163" stopIfTrue="1" operator="equal">
      <formula>"YES"</formula>
    </cfRule>
  </conditionalFormatting>
  <conditionalFormatting sqref="AJ77:AK78">
    <cfRule type="cellIs" dxfId="67" priority="155" stopIfTrue="1" operator="equal">
      <formula>"YES"</formula>
    </cfRule>
  </conditionalFormatting>
  <conditionalFormatting sqref="AJ81:AK82">
    <cfRule type="cellIs" dxfId="66" priority="147" stopIfTrue="1" operator="equal">
      <formula>"YES"</formula>
    </cfRule>
  </conditionalFormatting>
  <conditionalFormatting sqref="AJ87:AK88">
    <cfRule type="cellIs" dxfId="65" priority="137" stopIfTrue="1" operator="equal">
      <formula>"YES"</formula>
    </cfRule>
  </conditionalFormatting>
  <conditionalFormatting sqref="AJ91:AK92">
    <cfRule type="cellIs" dxfId="64" priority="129" stopIfTrue="1" operator="equal">
      <formula>"YES"</formula>
    </cfRule>
  </conditionalFormatting>
  <conditionalFormatting sqref="AJ95:AK96">
    <cfRule type="cellIs" dxfId="63" priority="121" stopIfTrue="1" operator="equal">
      <formula>"YES"</formula>
    </cfRule>
  </conditionalFormatting>
  <conditionalFormatting sqref="AJ99:AK100">
    <cfRule type="cellIs" dxfId="62" priority="114" stopIfTrue="1" operator="equal">
      <formula>"YES"</formula>
    </cfRule>
  </conditionalFormatting>
  <conditionalFormatting sqref="AK105:AK106 AN105:AN106">
    <cfRule type="cellIs" dxfId="61" priority="101" stopIfTrue="1" operator="equal">
      <formula>"YES"</formula>
    </cfRule>
  </conditionalFormatting>
  <conditionalFormatting sqref="AM38:AM67">
    <cfRule type="expression" dxfId="60" priority="8" stopIfTrue="1">
      <formula>IF(OR(AL38&gt;0, AM38&gt;0), AM38 &lt; (0.95*$N38))</formula>
    </cfRule>
    <cfRule type="cellIs" dxfId="59" priority="9" stopIfTrue="1" operator="greaterThan">
      <formula>$N38</formula>
    </cfRule>
  </conditionalFormatting>
  <conditionalFormatting sqref="AM110">
    <cfRule type="expression" dxfId="58" priority="23" stopIfTrue="1">
      <formula>IF(AM110="n/a",,AM110&gt;0)</formula>
    </cfRule>
  </conditionalFormatting>
  <conditionalFormatting sqref="AM111">
    <cfRule type="expression" dxfId="57" priority="27" stopIfTrue="1">
      <formula>IF(AM111="n/a",,AM111&gt;0)</formula>
    </cfRule>
  </conditionalFormatting>
  <conditionalFormatting sqref="AM112">
    <cfRule type="expression" dxfId="56" priority="24" stopIfTrue="1">
      <formula>IF($AJ$112="n/a",,$AJ$112&gt;0)</formula>
    </cfRule>
  </conditionalFormatting>
  <conditionalFormatting sqref="AM113">
    <cfRule type="expression" dxfId="55" priority="25" stopIfTrue="1">
      <formula>IF($AJ$113="n/a",,$AJ$113&gt;0)</formula>
    </cfRule>
  </conditionalFormatting>
  <conditionalFormatting sqref="AM73:AN74">
    <cfRule type="cellIs" dxfId="54" priority="20" stopIfTrue="1" operator="equal">
      <formula>"YES"</formula>
    </cfRule>
  </conditionalFormatting>
  <conditionalFormatting sqref="AM77:AN78">
    <cfRule type="cellIs" dxfId="53" priority="21" stopIfTrue="1" operator="equal">
      <formula>"YES"</formula>
    </cfRule>
  </conditionalFormatting>
  <conditionalFormatting sqref="AM81:AN82">
    <cfRule type="cellIs" dxfId="52" priority="22" stopIfTrue="1" operator="equal">
      <formula>"YES"</formula>
    </cfRule>
  </conditionalFormatting>
  <conditionalFormatting sqref="AM87:AN88">
    <cfRule type="cellIs" dxfId="51" priority="19" stopIfTrue="1" operator="equal">
      <formula>"YES"</formula>
    </cfRule>
  </conditionalFormatting>
  <conditionalFormatting sqref="AM91:AN92">
    <cfRule type="cellIs" dxfId="50" priority="18" stopIfTrue="1" operator="equal">
      <formula>"YES"</formula>
    </cfRule>
  </conditionalFormatting>
  <conditionalFormatting sqref="AM95:AN96">
    <cfRule type="cellIs" dxfId="49" priority="17" stopIfTrue="1" operator="equal">
      <formula>"YES"</formula>
    </cfRule>
  </conditionalFormatting>
  <conditionalFormatting sqref="AM99:AN100">
    <cfRule type="cellIs" dxfId="48" priority="16" stopIfTrue="1" operator="equal">
      <formula>"YES"</formula>
    </cfRule>
  </conditionalFormatting>
  <conditionalFormatting sqref="AP38:AP67">
    <cfRule type="expression" dxfId="47" priority="295" stopIfTrue="1">
      <formula>IF(OR(AO38&gt;0, AP38&gt;0),AP38/N38 &lt; 0.05,)</formula>
    </cfRule>
    <cfRule type="cellIs" dxfId="46" priority="294" stopIfTrue="1" operator="greaterThan">
      <formula>AS38</formula>
    </cfRule>
    <cfRule type="expression" dxfId="45" priority="293" stopIfTrue="1">
      <formula>IF(OR(AO38&gt;0, AP38&gt;0), AP38 &lt; (0.95*AS38),)</formula>
    </cfRule>
  </conditionalFormatting>
  <conditionalFormatting sqref="AP110">
    <cfRule type="cellIs" dxfId="44" priority="244" stopIfTrue="1" operator="greaterThan">
      <formula>1</formula>
    </cfRule>
  </conditionalFormatting>
  <conditionalFormatting sqref="AP114">
    <cfRule type="expression" dxfId="43" priority="245" stopIfTrue="1">
      <formula>IF($AP$114="n/a",,$AP$114&gt;0)</formula>
    </cfRule>
  </conditionalFormatting>
  <conditionalFormatting sqref="AP73:AQ74">
    <cfRule type="cellIs" dxfId="42" priority="162" stopIfTrue="1" operator="equal">
      <formula>"YES"</formula>
    </cfRule>
  </conditionalFormatting>
  <conditionalFormatting sqref="AP77:AQ78">
    <cfRule type="cellIs" dxfId="41" priority="154" stopIfTrue="1" operator="equal">
      <formula>"YES"</formula>
    </cfRule>
  </conditionalFormatting>
  <conditionalFormatting sqref="AP81:AQ82">
    <cfRule type="cellIs" dxfId="40" priority="146" stopIfTrue="1" operator="equal">
      <formula>"YES"</formula>
    </cfRule>
  </conditionalFormatting>
  <conditionalFormatting sqref="AP87:AQ88">
    <cfRule type="cellIs" dxfId="39" priority="136" stopIfTrue="1" operator="equal">
      <formula>"YES"</formula>
    </cfRule>
  </conditionalFormatting>
  <conditionalFormatting sqref="AP91:AQ92">
    <cfRule type="cellIs" dxfId="38" priority="128" stopIfTrue="1" operator="equal">
      <formula>"YES"</formula>
    </cfRule>
  </conditionalFormatting>
  <conditionalFormatting sqref="AP95:AQ96">
    <cfRule type="cellIs" dxfId="37" priority="120" stopIfTrue="1" operator="equal">
      <formula>"YES"</formula>
    </cfRule>
  </conditionalFormatting>
  <conditionalFormatting sqref="AP99:AQ100">
    <cfRule type="cellIs" dxfId="36" priority="113" stopIfTrue="1" operator="equal">
      <formula>"YES"</formula>
    </cfRule>
  </conditionalFormatting>
  <conditionalFormatting sqref="AQ105:AQ106">
    <cfRule type="cellIs" dxfId="35" priority="99" stopIfTrue="1" operator="equal">
      <formula>"YES"</formula>
    </cfRule>
  </conditionalFormatting>
  <conditionalFormatting sqref="AS38:AS67">
    <cfRule type="expression" dxfId="34" priority="235" stopIfTrue="1">
      <formula>AS38/N38 &lt; 0.05</formula>
    </cfRule>
  </conditionalFormatting>
  <conditionalFormatting sqref="AS73:AW74">
    <cfRule type="cellIs" dxfId="33" priority="160" stopIfTrue="1" operator="equal">
      <formula>"YES"</formula>
    </cfRule>
  </conditionalFormatting>
  <conditionalFormatting sqref="AS77:AW78">
    <cfRule type="cellIs" dxfId="32" priority="152" stopIfTrue="1" operator="equal">
      <formula>"YES"</formula>
    </cfRule>
  </conditionalFormatting>
  <conditionalFormatting sqref="AS81:AW82">
    <cfRule type="cellIs" dxfId="31" priority="144" stopIfTrue="1" operator="equal">
      <formula>"YES"</formula>
    </cfRule>
  </conditionalFormatting>
  <conditionalFormatting sqref="AS87:AW88">
    <cfRule type="cellIs" dxfId="30" priority="134" stopIfTrue="1" operator="equal">
      <formula>"YES"</formula>
    </cfRule>
  </conditionalFormatting>
  <conditionalFormatting sqref="AS91:AW92">
    <cfRule type="cellIs" dxfId="29" priority="126" stopIfTrue="1" operator="equal">
      <formula>"YES"</formula>
    </cfRule>
  </conditionalFormatting>
  <conditionalFormatting sqref="AS95:AW96">
    <cfRule type="cellIs" dxfId="28" priority="118" stopIfTrue="1" operator="equal">
      <formula>"YES"</formula>
    </cfRule>
  </conditionalFormatting>
  <conditionalFormatting sqref="AS99:AW100">
    <cfRule type="cellIs" dxfId="27" priority="111" stopIfTrue="1" operator="equal">
      <formula>"YES"</formula>
    </cfRule>
  </conditionalFormatting>
  <conditionalFormatting sqref="AT105:AT106">
    <cfRule type="cellIs" dxfId="26" priority="97" stopIfTrue="1" operator="equal">
      <formula>"YES"</formula>
    </cfRule>
  </conditionalFormatting>
  <conditionalFormatting sqref="AV38:AV67">
    <cfRule type="expression" dxfId="25" priority="4" stopIfTrue="1">
      <formula>AV38 &lt; (0.95*$N38)</formula>
    </cfRule>
    <cfRule type="cellIs" dxfId="24" priority="5" stopIfTrue="1" operator="greaterThan">
      <formula>$N38</formula>
    </cfRule>
  </conditionalFormatting>
  <conditionalFormatting sqref="AV110">
    <cfRule type="expression" dxfId="23" priority="90" stopIfTrue="1">
      <formula>IF(AV110="n/a",,AV110&gt;0)</formula>
    </cfRule>
  </conditionalFormatting>
  <conditionalFormatting sqref="AV111">
    <cfRule type="expression" dxfId="22" priority="89" stopIfTrue="1">
      <formula>IF(AV111="n/a",,AV111&gt;0)</formula>
    </cfRule>
  </conditionalFormatting>
  <conditionalFormatting sqref="AW105:AW106">
    <cfRule type="cellIs" dxfId="21" priority="95" stopIfTrue="1" operator="equal">
      <formula>"YES"</formula>
    </cfRule>
  </conditionalFormatting>
  <conditionalFormatting sqref="AY38:AY67">
    <cfRule type="expression" dxfId="20" priority="1" stopIfTrue="1">
      <formula>IF(OR(AX38&gt;0, AY38&gt;0), AY38 &lt; (0.95*$N38))</formula>
    </cfRule>
    <cfRule type="cellIs" dxfId="19" priority="2" stopIfTrue="1" operator="greaterThan">
      <formula>$N38</formula>
    </cfRule>
  </conditionalFormatting>
  <conditionalFormatting sqref="AY110">
    <cfRule type="expression" dxfId="18" priority="87" stopIfTrue="1">
      <formula>IF(AY110="n/a",,AY110&gt;0)</formula>
    </cfRule>
  </conditionalFormatting>
  <conditionalFormatting sqref="AY111">
    <cfRule type="expression" dxfId="17" priority="88" stopIfTrue="1">
      <formula>IF(AY111="n/a",,AY111&gt;0)</formula>
    </cfRule>
  </conditionalFormatting>
  <conditionalFormatting sqref="AY73:AZ74">
    <cfRule type="cellIs" dxfId="16" priority="159" stopIfTrue="1" operator="equal">
      <formula>"YES"</formula>
    </cfRule>
  </conditionalFormatting>
  <conditionalFormatting sqref="AY77:AZ78">
    <cfRule type="cellIs" dxfId="15" priority="151" stopIfTrue="1" operator="equal">
      <formula>"YES"</formula>
    </cfRule>
  </conditionalFormatting>
  <conditionalFormatting sqref="AY81:AZ82">
    <cfRule type="cellIs" dxfId="14" priority="143" stopIfTrue="1" operator="equal">
      <formula>"YES"</formula>
    </cfRule>
  </conditionalFormatting>
  <conditionalFormatting sqref="AY87:AZ88">
    <cfRule type="cellIs" dxfId="13" priority="133" stopIfTrue="1" operator="equal">
      <formula>"YES"</formula>
    </cfRule>
  </conditionalFormatting>
  <conditionalFormatting sqref="AY91:AZ92">
    <cfRule type="cellIs" dxfId="12" priority="125" stopIfTrue="1" operator="equal">
      <formula>"YES"</formula>
    </cfRule>
  </conditionalFormatting>
  <conditionalFormatting sqref="AY95:AZ96">
    <cfRule type="cellIs" dxfId="11" priority="109" stopIfTrue="1" operator="equal">
      <formula>"YES"</formula>
    </cfRule>
  </conditionalFormatting>
  <conditionalFormatting sqref="AY99:AZ100">
    <cfRule type="cellIs" dxfId="10" priority="110" stopIfTrue="1" operator="equal">
      <formula>"YES"</formula>
    </cfRule>
  </conditionalFormatting>
  <conditionalFormatting sqref="AZ38:AZ67">
    <cfRule type="expression" dxfId="9" priority="3" stopIfTrue="1">
      <formula>AND(AY38=0,AX38&gt;0)</formula>
    </cfRule>
  </conditionalFormatting>
  <conditionalFormatting sqref="AZ105:AZ106">
    <cfRule type="cellIs" dxfId="8" priority="93" stopIfTrue="1" operator="equal">
      <formula>"YES"</formula>
    </cfRule>
  </conditionalFormatting>
  <conditionalFormatting sqref="BC73:BC74">
    <cfRule type="cellIs" dxfId="7" priority="82" stopIfTrue="1" operator="equal">
      <formula>"YES"</formula>
    </cfRule>
  </conditionalFormatting>
  <conditionalFormatting sqref="BC77:BC78">
    <cfRule type="cellIs" dxfId="6" priority="81" stopIfTrue="1" operator="equal">
      <formula>"YES"</formula>
    </cfRule>
  </conditionalFormatting>
  <conditionalFormatting sqref="BC81:BC82">
    <cfRule type="cellIs" dxfId="5" priority="80" stopIfTrue="1" operator="equal">
      <formula>"YES"</formula>
    </cfRule>
  </conditionalFormatting>
  <conditionalFormatting sqref="BC87:BC88">
    <cfRule type="cellIs" dxfId="4" priority="79" stopIfTrue="1" operator="equal">
      <formula>"YES"</formula>
    </cfRule>
  </conditionalFormatting>
  <conditionalFormatting sqref="BC91:BC92">
    <cfRule type="cellIs" dxfId="3" priority="78" stopIfTrue="1" operator="equal">
      <formula>"YES"</formula>
    </cfRule>
  </conditionalFormatting>
  <conditionalFormatting sqref="BC95:BC96">
    <cfRule type="cellIs" dxfId="2" priority="77" stopIfTrue="1" operator="equal">
      <formula>"YES"</formula>
    </cfRule>
  </conditionalFormatting>
  <conditionalFormatting sqref="BC99:BC100">
    <cfRule type="cellIs" dxfId="1" priority="76" stopIfTrue="1" operator="equal">
      <formula>"YES"</formula>
    </cfRule>
  </conditionalFormatting>
  <conditionalFormatting sqref="BC105:BC106">
    <cfRule type="cellIs" dxfId="0" priority="74" stopIfTrue="1" operator="equal">
      <formula>"YES"</formula>
    </cfRule>
  </conditionalFormatting>
  <pageMargins left="0.51" right="0.28999999999999998" top="0" bottom="0" header="0.5" footer="0.31"/>
  <pageSetup scale="55" orientation="landscape" r:id="rId1"/>
  <headerFooter alignWithMargins="0"/>
  <ignoredErrors>
    <ignoredError sqref="L38:L67 M38:M67 S38 S39:S6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8FA3B-3328-4303-9193-0D13CB539D0B}">
  <dimension ref="A1:CQ20"/>
  <sheetViews>
    <sheetView showGridLines="0" zoomScale="80" zoomScaleNormal="80" workbookViewId="0">
      <pane xSplit="3" topLeftCell="D1" activePane="topRight" state="frozen"/>
      <selection activeCell="G92" sqref="G92"/>
      <selection pane="topRight" sqref="A1:C1"/>
    </sheetView>
  </sheetViews>
  <sheetFormatPr defaultColWidth="0" defaultRowHeight="15.5" zeroHeight="1"/>
  <cols>
    <col min="1" max="1" width="70.7265625" style="185" customWidth="1"/>
    <col min="2" max="2" width="16.7265625" style="186" customWidth="1"/>
    <col min="3" max="3" width="30.7265625" style="186" customWidth="1"/>
    <col min="4" max="15" width="13.7265625" style="186" customWidth="1"/>
    <col min="16" max="18" width="13.7265625" style="187" customWidth="1"/>
    <col min="19" max="33" width="13.7265625" style="186" customWidth="1"/>
    <col min="34" max="36" width="13.7265625" style="187" customWidth="1"/>
    <col min="37" max="45" width="13.7265625" style="186" customWidth="1"/>
    <col min="46" max="48" width="13.7265625" style="187" customWidth="1"/>
    <col min="49" max="69" width="13.7265625" style="186" customWidth="1"/>
    <col min="70" max="72" width="13.7265625" style="187" customWidth="1"/>
    <col min="73" max="93" width="13.7265625" style="186" customWidth="1"/>
    <col min="94" max="95" width="17.7265625" style="186" customWidth="1"/>
    <col min="96" max="16384" width="8.7265625" style="78" hidden="1"/>
  </cols>
  <sheetData>
    <row r="1" spans="1:95" s="33" customFormat="1" ht="63" customHeight="1">
      <c r="A1" s="194" t="s">
        <v>503</v>
      </c>
      <c r="B1" s="194"/>
      <c r="C1" s="194"/>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s="33" customFormat="1" ht="31" customHeight="1" thickBot="1">
      <c r="A2" s="197" t="s">
        <v>88</v>
      </c>
      <c r="B2" s="197"/>
      <c r="C2" s="197"/>
      <c r="D2" s="82"/>
      <c r="E2" s="82"/>
      <c r="F2" s="82"/>
      <c r="G2" s="82"/>
      <c r="H2" s="82"/>
      <c r="I2" s="82"/>
      <c r="J2" s="82"/>
      <c r="K2" s="82"/>
      <c r="L2" s="82"/>
      <c r="M2" s="82"/>
      <c r="N2" s="82"/>
      <c r="O2" s="82"/>
      <c r="P2" s="82"/>
      <c r="Q2" s="82"/>
      <c r="R2" s="82"/>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row>
    <row r="3" spans="1:95" ht="31" customHeight="1" thickTop="1">
      <c r="A3" s="195" t="s">
        <v>1</v>
      </c>
      <c r="B3" s="195"/>
      <c r="C3" s="195"/>
      <c r="D3" s="104">
        <v>1</v>
      </c>
      <c r="E3" s="104"/>
      <c r="F3" s="105"/>
      <c r="G3" s="106">
        <v>2</v>
      </c>
      <c r="H3" s="106"/>
      <c r="I3" s="106"/>
      <c r="J3" s="107">
        <v>3</v>
      </c>
      <c r="K3" s="104"/>
      <c r="L3" s="105"/>
      <c r="M3" s="106">
        <v>4</v>
      </c>
      <c r="N3" s="106"/>
      <c r="O3" s="106"/>
      <c r="P3" s="107">
        <v>5</v>
      </c>
      <c r="Q3" s="104"/>
      <c r="R3" s="105"/>
      <c r="S3" s="106">
        <v>6</v>
      </c>
      <c r="T3" s="106"/>
      <c r="U3" s="106"/>
      <c r="V3" s="107">
        <v>7</v>
      </c>
      <c r="W3" s="104"/>
      <c r="X3" s="105"/>
      <c r="Y3" s="106">
        <v>8</v>
      </c>
      <c r="Z3" s="106"/>
      <c r="AA3" s="106"/>
      <c r="AB3" s="107">
        <v>9</v>
      </c>
      <c r="AC3" s="104"/>
      <c r="AD3" s="105"/>
      <c r="AE3" s="106">
        <v>10</v>
      </c>
      <c r="AF3" s="106"/>
      <c r="AG3" s="106"/>
      <c r="AH3" s="107">
        <v>11</v>
      </c>
      <c r="AI3" s="104"/>
      <c r="AJ3" s="105"/>
      <c r="AK3" s="106">
        <v>12</v>
      </c>
      <c r="AL3" s="106"/>
      <c r="AM3" s="106"/>
      <c r="AN3" s="107">
        <v>13</v>
      </c>
      <c r="AO3" s="104"/>
      <c r="AP3" s="105"/>
      <c r="AQ3" s="106">
        <v>14</v>
      </c>
      <c r="AR3" s="106"/>
      <c r="AS3" s="106"/>
      <c r="AT3" s="107">
        <v>15</v>
      </c>
      <c r="AU3" s="104"/>
      <c r="AV3" s="105"/>
      <c r="AW3" s="106">
        <v>16</v>
      </c>
      <c r="AX3" s="106"/>
      <c r="AY3" s="106"/>
      <c r="AZ3" s="107">
        <v>17</v>
      </c>
      <c r="BA3" s="104"/>
      <c r="BB3" s="105"/>
      <c r="BC3" s="106">
        <v>18</v>
      </c>
      <c r="BD3" s="106"/>
      <c r="BE3" s="106"/>
      <c r="BF3" s="107">
        <v>19</v>
      </c>
      <c r="BG3" s="104"/>
      <c r="BH3" s="105"/>
      <c r="BI3" s="106">
        <v>20</v>
      </c>
      <c r="BJ3" s="106"/>
      <c r="BK3" s="106"/>
      <c r="BL3" s="107">
        <v>21</v>
      </c>
      <c r="BM3" s="104"/>
      <c r="BN3" s="105"/>
      <c r="BO3" s="106">
        <v>22</v>
      </c>
      <c r="BP3" s="106"/>
      <c r="BQ3" s="106"/>
      <c r="BR3" s="107">
        <v>23</v>
      </c>
      <c r="BS3" s="104"/>
      <c r="BT3" s="105"/>
      <c r="BU3" s="106">
        <v>24</v>
      </c>
      <c r="BV3" s="106"/>
      <c r="BW3" s="106"/>
      <c r="BX3" s="107">
        <v>25</v>
      </c>
      <c r="BY3" s="104"/>
      <c r="BZ3" s="105"/>
      <c r="CA3" s="106">
        <v>26</v>
      </c>
      <c r="CB3" s="106"/>
      <c r="CC3" s="106"/>
      <c r="CD3" s="107">
        <v>27</v>
      </c>
      <c r="CE3" s="104"/>
      <c r="CF3" s="105"/>
      <c r="CG3" s="106">
        <v>28</v>
      </c>
      <c r="CH3" s="106"/>
      <c r="CI3" s="106"/>
      <c r="CJ3" s="107">
        <v>29</v>
      </c>
      <c r="CK3" s="104"/>
      <c r="CL3" s="105"/>
      <c r="CM3" s="108">
        <v>30</v>
      </c>
      <c r="CN3" s="106"/>
      <c r="CO3" s="109"/>
      <c r="CP3" s="83"/>
      <c r="CQ3" s="83"/>
    </row>
    <row r="4" spans="1:95" ht="31" customHeight="1">
      <c r="A4" s="196" t="s">
        <v>7</v>
      </c>
      <c r="B4" s="196"/>
      <c r="C4" s="196"/>
      <c r="D4" s="110"/>
      <c r="E4" s="110"/>
      <c r="F4" s="111"/>
      <c r="G4" s="112"/>
      <c r="H4" s="112"/>
      <c r="I4" s="112"/>
      <c r="J4" s="113"/>
      <c r="K4" s="110"/>
      <c r="L4" s="111"/>
      <c r="M4" s="112"/>
      <c r="N4" s="112"/>
      <c r="O4" s="112"/>
      <c r="P4" s="113"/>
      <c r="Q4" s="110"/>
      <c r="R4" s="111"/>
      <c r="S4" s="112"/>
      <c r="T4" s="112"/>
      <c r="U4" s="112"/>
      <c r="V4" s="113"/>
      <c r="W4" s="110"/>
      <c r="X4" s="111"/>
      <c r="Y4" s="112"/>
      <c r="Z4" s="112"/>
      <c r="AA4" s="112"/>
      <c r="AB4" s="113"/>
      <c r="AC4" s="110"/>
      <c r="AD4" s="111"/>
      <c r="AE4" s="112"/>
      <c r="AF4" s="112"/>
      <c r="AG4" s="112"/>
      <c r="AH4" s="113"/>
      <c r="AI4" s="110"/>
      <c r="AJ4" s="111"/>
      <c r="AK4" s="112"/>
      <c r="AL4" s="112"/>
      <c r="AM4" s="112"/>
      <c r="AN4" s="113"/>
      <c r="AO4" s="110"/>
      <c r="AP4" s="111"/>
      <c r="AQ4" s="112"/>
      <c r="AR4" s="112"/>
      <c r="AS4" s="112"/>
      <c r="AT4" s="113"/>
      <c r="AU4" s="110"/>
      <c r="AV4" s="111"/>
      <c r="AW4" s="112"/>
      <c r="AX4" s="112"/>
      <c r="AY4" s="112"/>
      <c r="AZ4" s="113"/>
      <c r="BA4" s="110"/>
      <c r="BB4" s="111"/>
      <c r="BC4" s="112"/>
      <c r="BD4" s="112"/>
      <c r="BE4" s="112"/>
      <c r="BF4" s="113"/>
      <c r="BG4" s="110"/>
      <c r="BH4" s="111"/>
      <c r="BI4" s="112"/>
      <c r="BJ4" s="112"/>
      <c r="BK4" s="112"/>
      <c r="BL4" s="113"/>
      <c r="BM4" s="110"/>
      <c r="BN4" s="111"/>
      <c r="BO4" s="112"/>
      <c r="BP4" s="112"/>
      <c r="BQ4" s="112"/>
      <c r="BR4" s="113"/>
      <c r="BS4" s="110"/>
      <c r="BT4" s="111"/>
      <c r="BU4" s="112"/>
      <c r="BV4" s="112"/>
      <c r="BW4" s="112"/>
      <c r="BX4" s="113"/>
      <c r="BY4" s="110"/>
      <c r="BZ4" s="111"/>
      <c r="CA4" s="112"/>
      <c r="CB4" s="112"/>
      <c r="CC4" s="112"/>
      <c r="CD4" s="113"/>
      <c r="CE4" s="110"/>
      <c r="CF4" s="111"/>
      <c r="CG4" s="112"/>
      <c r="CH4" s="112"/>
      <c r="CI4" s="112"/>
      <c r="CJ4" s="113"/>
      <c r="CK4" s="110"/>
      <c r="CL4" s="111"/>
      <c r="CM4" s="114"/>
      <c r="CN4" s="112"/>
      <c r="CO4" s="115"/>
      <c r="CP4" s="83"/>
      <c r="CQ4" s="83"/>
    </row>
    <row r="5" spans="1:95" ht="31" customHeight="1">
      <c r="A5" s="196" t="s">
        <v>89</v>
      </c>
      <c r="B5" s="196"/>
      <c r="C5" s="196"/>
      <c r="D5" s="110"/>
      <c r="E5" s="110"/>
      <c r="F5" s="111"/>
      <c r="G5" s="112"/>
      <c r="H5" s="112"/>
      <c r="I5" s="112"/>
      <c r="J5" s="113"/>
      <c r="K5" s="110"/>
      <c r="L5" s="111"/>
      <c r="M5" s="112"/>
      <c r="N5" s="112"/>
      <c r="O5" s="112"/>
      <c r="P5" s="113"/>
      <c r="Q5" s="110"/>
      <c r="R5" s="111"/>
      <c r="S5" s="112"/>
      <c r="T5" s="112"/>
      <c r="U5" s="112"/>
      <c r="V5" s="113"/>
      <c r="W5" s="110"/>
      <c r="X5" s="111"/>
      <c r="Y5" s="112"/>
      <c r="Z5" s="112"/>
      <c r="AA5" s="112"/>
      <c r="AB5" s="113"/>
      <c r="AC5" s="110"/>
      <c r="AD5" s="111"/>
      <c r="AE5" s="112"/>
      <c r="AF5" s="112"/>
      <c r="AG5" s="112"/>
      <c r="AH5" s="113"/>
      <c r="AI5" s="110"/>
      <c r="AJ5" s="111"/>
      <c r="AK5" s="112"/>
      <c r="AL5" s="112"/>
      <c r="AM5" s="112"/>
      <c r="AN5" s="113"/>
      <c r="AO5" s="110"/>
      <c r="AP5" s="111"/>
      <c r="AQ5" s="112"/>
      <c r="AR5" s="112"/>
      <c r="AS5" s="112"/>
      <c r="AT5" s="113"/>
      <c r="AU5" s="110"/>
      <c r="AV5" s="111"/>
      <c r="AW5" s="112"/>
      <c r="AX5" s="112"/>
      <c r="AY5" s="112"/>
      <c r="AZ5" s="113"/>
      <c r="BA5" s="110"/>
      <c r="BB5" s="111"/>
      <c r="BC5" s="112"/>
      <c r="BD5" s="112"/>
      <c r="BE5" s="112"/>
      <c r="BF5" s="113"/>
      <c r="BG5" s="110"/>
      <c r="BH5" s="111"/>
      <c r="BI5" s="112"/>
      <c r="BJ5" s="112"/>
      <c r="BK5" s="112"/>
      <c r="BL5" s="113"/>
      <c r="BM5" s="110"/>
      <c r="BN5" s="111"/>
      <c r="BO5" s="112"/>
      <c r="BP5" s="112"/>
      <c r="BQ5" s="112"/>
      <c r="BR5" s="113"/>
      <c r="BS5" s="110"/>
      <c r="BT5" s="111"/>
      <c r="BU5" s="112"/>
      <c r="BV5" s="112"/>
      <c r="BW5" s="112"/>
      <c r="BX5" s="113"/>
      <c r="BY5" s="110"/>
      <c r="BZ5" s="111"/>
      <c r="CA5" s="112"/>
      <c r="CB5" s="112"/>
      <c r="CC5" s="112"/>
      <c r="CD5" s="113"/>
      <c r="CE5" s="110"/>
      <c r="CF5" s="111"/>
      <c r="CG5" s="112"/>
      <c r="CH5" s="112"/>
      <c r="CI5" s="112"/>
      <c r="CJ5" s="113"/>
      <c r="CK5" s="110"/>
      <c r="CL5" s="111"/>
      <c r="CM5" s="114"/>
      <c r="CN5" s="112"/>
      <c r="CO5" s="115"/>
      <c r="CP5" s="83" t="s">
        <v>53</v>
      </c>
      <c r="CQ5" s="83"/>
    </row>
    <row r="6" spans="1:95" ht="31" customHeight="1" thickBot="1">
      <c r="A6" s="196" t="s">
        <v>11</v>
      </c>
      <c r="B6" s="196"/>
      <c r="C6" s="196"/>
      <c r="D6" s="84"/>
      <c r="E6" s="84"/>
      <c r="F6" s="85"/>
      <c r="G6" s="86"/>
      <c r="H6" s="86"/>
      <c r="I6" s="86"/>
      <c r="J6" s="87"/>
      <c r="K6" s="84"/>
      <c r="L6" s="85"/>
      <c r="M6" s="86"/>
      <c r="N6" s="86"/>
      <c r="O6" s="86"/>
      <c r="P6" s="87"/>
      <c r="Q6" s="84"/>
      <c r="R6" s="85"/>
      <c r="S6" s="86"/>
      <c r="T6" s="86"/>
      <c r="U6" s="86"/>
      <c r="V6" s="87"/>
      <c r="W6" s="84"/>
      <c r="X6" s="85"/>
      <c r="Y6" s="86"/>
      <c r="Z6" s="86"/>
      <c r="AA6" s="86"/>
      <c r="AB6" s="87"/>
      <c r="AC6" s="84"/>
      <c r="AD6" s="85"/>
      <c r="AE6" s="86"/>
      <c r="AF6" s="86"/>
      <c r="AG6" s="86"/>
      <c r="AH6" s="87"/>
      <c r="AI6" s="84"/>
      <c r="AJ6" s="85"/>
      <c r="AK6" s="86"/>
      <c r="AL6" s="86"/>
      <c r="AM6" s="86"/>
      <c r="AN6" s="87"/>
      <c r="AO6" s="84"/>
      <c r="AP6" s="85"/>
      <c r="AQ6" s="86"/>
      <c r="AR6" s="86"/>
      <c r="AS6" s="86"/>
      <c r="AT6" s="87"/>
      <c r="AU6" s="84"/>
      <c r="AV6" s="85"/>
      <c r="AW6" s="86"/>
      <c r="AX6" s="86"/>
      <c r="AY6" s="86"/>
      <c r="AZ6" s="87"/>
      <c r="BA6" s="84"/>
      <c r="BB6" s="85"/>
      <c r="BC6" s="86"/>
      <c r="BD6" s="86"/>
      <c r="BE6" s="86"/>
      <c r="BF6" s="87"/>
      <c r="BG6" s="84"/>
      <c r="BH6" s="85"/>
      <c r="BI6" s="86"/>
      <c r="BJ6" s="86"/>
      <c r="BK6" s="86"/>
      <c r="BL6" s="87"/>
      <c r="BM6" s="84"/>
      <c r="BN6" s="85"/>
      <c r="BO6" s="86"/>
      <c r="BP6" s="86"/>
      <c r="BQ6" s="86"/>
      <c r="BR6" s="87"/>
      <c r="BS6" s="84"/>
      <c r="BT6" s="85"/>
      <c r="BU6" s="86"/>
      <c r="BV6" s="86"/>
      <c r="BW6" s="86"/>
      <c r="BX6" s="87"/>
      <c r="BY6" s="84"/>
      <c r="BZ6" s="85"/>
      <c r="CA6" s="86"/>
      <c r="CB6" s="86"/>
      <c r="CC6" s="86"/>
      <c r="CD6" s="87"/>
      <c r="CE6" s="84"/>
      <c r="CF6" s="85"/>
      <c r="CG6" s="86"/>
      <c r="CH6" s="86"/>
      <c r="CI6" s="86"/>
      <c r="CJ6" s="87"/>
      <c r="CK6" s="84"/>
      <c r="CL6" s="85"/>
      <c r="CM6" s="88"/>
      <c r="CN6" s="86"/>
      <c r="CO6" s="89"/>
      <c r="CP6" s="83"/>
      <c r="CQ6" s="83"/>
    </row>
    <row r="7" spans="1:95" s="80" customFormat="1" ht="31" customHeight="1">
      <c r="A7" s="90" t="s">
        <v>90</v>
      </c>
      <c r="B7" s="91" t="s">
        <v>91</v>
      </c>
      <c r="C7" s="92" t="s">
        <v>92</v>
      </c>
      <c r="D7" s="93" t="s">
        <v>93</v>
      </c>
      <c r="E7" s="94" t="s">
        <v>94</v>
      </c>
      <c r="F7" s="95" t="s">
        <v>95</v>
      </c>
      <c r="G7" s="96" t="s">
        <v>93</v>
      </c>
      <c r="H7" s="97" t="s">
        <v>94</v>
      </c>
      <c r="I7" s="98" t="s">
        <v>95</v>
      </c>
      <c r="J7" s="93" t="s">
        <v>93</v>
      </c>
      <c r="K7" s="94" t="s">
        <v>94</v>
      </c>
      <c r="L7" s="95" t="s">
        <v>95</v>
      </c>
      <c r="M7" s="96" t="s">
        <v>93</v>
      </c>
      <c r="N7" s="97" t="s">
        <v>94</v>
      </c>
      <c r="O7" s="98" t="s">
        <v>95</v>
      </c>
      <c r="P7" s="93" t="s">
        <v>93</v>
      </c>
      <c r="Q7" s="94" t="s">
        <v>94</v>
      </c>
      <c r="R7" s="95" t="s">
        <v>95</v>
      </c>
      <c r="S7" s="96" t="s">
        <v>93</v>
      </c>
      <c r="T7" s="97" t="s">
        <v>94</v>
      </c>
      <c r="U7" s="98" t="s">
        <v>95</v>
      </c>
      <c r="V7" s="93" t="s">
        <v>93</v>
      </c>
      <c r="W7" s="94" t="s">
        <v>94</v>
      </c>
      <c r="X7" s="95" t="s">
        <v>95</v>
      </c>
      <c r="Y7" s="96" t="s">
        <v>93</v>
      </c>
      <c r="Z7" s="97" t="s">
        <v>94</v>
      </c>
      <c r="AA7" s="98" t="s">
        <v>95</v>
      </c>
      <c r="AB7" s="93" t="s">
        <v>93</v>
      </c>
      <c r="AC7" s="94" t="s">
        <v>94</v>
      </c>
      <c r="AD7" s="95" t="s">
        <v>95</v>
      </c>
      <c r="AE7" s="96" t="s">
        <v>93</v>
      </c>
      <c r="AF7" s="97" t="s">
        <v>94</v>
      </c>
      <c r="AG7" s="98" t="s">
        <v>95</v>
      </c>
      <c r="AH7" s="93" t="s">
        <v>93</v>
      </c>
      <c r="AI7" s="94" t="s">
        <v>94</v>
      </c>
      <c r="AJ7" s="95" t="s">
        <v>95</v>
      </c>
      <c r="AK7" s="96" t="s">
        <v>93</v>
      </c>
      <c r="AL7" s="97" t="s">
        <v>94</v>
      </c>
      <c r="AM7" s="98" t="s">
        <v>95</v>
      </c>
      <c r="AN7" s="93" t="s">
        <v>93</v>
      </c>
      <c r="AO7" s="94" t="s">
        <v>94</v>
      </c>
      <c r="AP7" s="95" t="s">
        <v>95</v>
      </c>
      <c r="AQ7" s="96" t="s">
        <v>93</v>
      </c>
      <c r="AR7" s="97" t="s">
        <v>94</v>
      </c>
      <c r="AS7" s="98" t="s">
        <v>95</v>
      </c>
      <c r="AT7" s="93" t="s">
        <v>93</v>
      </c>
      <c r="AU7" s="94" t="s">
        <v>94</v>
      </c>
      <c r="AV7" s="95" t="s">
        <v>95</v>
      </c>
      <c r="AW7" s="96" t="s">
        <v>93</v>
      </c>
      <c r="AX7" s="97" t="s">
        <v>94</v>
      </c>
      <c r="AY7" s="98" t="s">
        <v>95</v>
      </c>
      <c r="AZ7" s="93" t="s">
        <v>93</v>
      </c>
      <c r="BA7" s="94" t="s">
        <v>94</v>
      </c>
      <c r="BB7" s="95" t="s">
        <v>95</v>
      </c>
      <c r="BC7" s="96" t="s">
        <v>93</v>
      </c>
      <c r="BD7" s="97" t="s">
        <v>94</v>
      </c>
      <c r="BE7" s="98" t="s">
        <v>95</v>
      </c>
      <c r="BF7" s="93" t="s">
        <v>93</v>
      </c>
      <c r="BG7" s="94" t="s">
        <v>94</v>
      </c>
      <c r="BH7" s="95" t="s">
        <v>95</v>
      </c>
      <c r="BI7" s="96" t="s">
        <v>93</v>
      </c>
      <c r="BJ7" s="97" t="s">
        <v>94</v>
      </c>
      <c r="BK7" s="98" t="s">
        <v>95</v>
      </c>
      <c r="BL7" s="93" t="s">
        <v>93</v>
      </c>
      <c r="BM7" s="94" t="s">
        <v>94</v>
      </c>
      <c r="BN7" s="95" t="s">
        <v>95</v>
      </c>
      <c r="BO7" s="96" t="s">
        <v>93</v>
      </c>
      <c r="BP7" s="97" t="s">
        <v>94</v>
      </c>
      <c r="BQ7" s="98" t="s">
        <v>95</v>
      </c>
      <c r="BR7" s="93" t="s">
        <v>93</v>
      </c>
      <c r="BS7" s="94" t="s">
        <v>94</v>
      </c>
      <c r="BT7" s="95" t="s">
        <v>95</v>
      </c>
      <c r="BU7" s="96" t="s">
        <v>93</v>
      </c>
      <c r="BV7" s="97" t="s">
        <v>94</v>
      </c>
      <c r="BW7" s="98" t="s">
        <v>95</v>
      </c>
      <c r="BX7" s="93" t="s">
        <v>93</v>
      </c>
      <c r="BY7" s="94" t="s">
        <v>94</v>
      </c>
      <c r="BZ7" s="95" t="s">
        <v>95</v>
      </c>
      <c r="CA7" s="96" t="s">
        <v>93</v>
      </c>
      <c r="CB7" s="97" t="s">
        <v>94</v>
      </c>
      <c r="CC7" s="98" t="s">
        <v>95</v>
      </c>
      <c r="CD7" s="93" t="s">
        <v>93</v>
      </c>
      <c r="CE7" s="94" t="s">
        <v>94</v>
      </c>
      <c r="CF7" s="95" t="s">
        <v>95</v>
      </c>
      <c r="CG7" s="96" t="s">
        <v>93</v>
      </c>
      <c r="CH7" s="97" t="s">
        <v>94</v>
      </c>
      <c r="CI7" s="98" t="s">
        <v>95</v>
      </c>
      <c r="CJ7" s="93" t="s">
        <v>93</v>
      </c>
      <c r="CK7" s="94" t="s">
        <v>94</v>
      </c>
      <c r="CL7" s="95" t="s">
        <v>95</v>
      </c>
      <c r="CM7" s="99" t="s">
        <v>93</v>
      </c>
      <c r="CN7" s="97" t="s">
        <v>94</v>
      </c>
      <c r="CO7" s="100" t="s">
        <v>95</v>
      </c>
      <c r="CP7" s="101" t="s">
        <v>96</v>
      </c>
      <c r="CQ7" s="102" t="s">
        <v>97</v>
      </c>
    </row>
    <row r="8" spans="1:95" ht="31" customHeight="1">
      <c r="A8" s="116" t="s">
        <v>98</v>
      </c>
      <c r="B8" s="117"/>
      <c r="C8" s="118"/>
      <c r="D8" s="119"/>
      <c r="E8" s="120"/>
      <c r="F8" s="121"/>
      <c r="G8" s="122"/>
      <c r="H8" s="123"/>
      <c r="I8" s="124"/>
      <c r="J8" s="119"/>
      <c r="K8" s="120"/>
      <c r="L8" s="121"/>
      <c r="M8" s="122"/>
      <c r="N8" s="123"/>
      <c r="O8" s="124"/>
      <c r="P8" s="119"/>
      <c r="Q8" s="120"/>
      <c r="R8" s="121"/>
      <c r="S8" s="122"/>
      <c r="T8" s="123"/>
      <c r="U8" s="124"/>
      <c r="V8" s="119"/>
      <c r="W8" s="120"/>
      <c r="X8" s="121"/>
      <c r="Y8" s="122"/>
      <c r="Z8" s="123"/>
      <c r="AA8" s="124"/>
      <c r="AB8" s="119"/>
      <c r="AC8" s="120"/>
      <c r="AD8" s="121"/>
      <c r="AE8" s="122"/>
      <c r="AF8" s="123"/>
      <c r="AG8" s="124"/>
      <c r="AH8" s="119"/>
      <c r="AI8" s="120"/>
      <c r="AJ8" s="121"/>
      <c r="AK8" s="122"/>
      <c r="AL8" s="123"/>
      <c r="AM8" s="124"/>
      <c r="AN8" s="119"/>
      <c r="AO8" s="120"/>
      <c r="AP8" s="121"/>
      <c r="AQ8" s="122"/>
      <c r="AR8" s="123"/>
      <c r="AS8" s="124"/>
      <c r="AT8" s="119"/>
      <c r="AU8" s="120"/>
      <c r="AV8" s="121"/>
      <c r="AW8" s="122"/>
      <c r="AX8" s="123"/>
      <c r="AY8" s="124"/>
      <c r="AZ8" s="119"/>
      <c r="BA8" s="120"/>
      <c r="BB8" s="121"/>
      <c r="BC8" s="122"/>
      <c r="BD8" s="123"/>
      <c r="BE8" s="124"/>
      <c r="BF8" s="119"/>
      <c r="BG8" s="120"/>
      <c r="BH8" s="121"/>
      <c r="BI8" s="122"/>
      <c r="BJ8" s="123"/>
      <c r="BK8" s="124"/>
      <c r="BL8" s="119"/>
      <c r="BM8" s="120"/>
      <c r="BN8" s="121"/>
      <c r="BO8" s="122"/>
      <c r="BP8" s="123"/>
      <c r="BQ8" s="124"/>
      <c r="BR8" s="119"/>
      <c r="BS8" s="120"/>
      <c r="BT8" s="121"/>
      <c r="BU8" s="122"/>
      <c r="BV8" s="123"/>
      <c r="BW8" s="124"/>
      <c r="BX8" s="119"/>
      <c r="BY8" s="120"/>
      <c r="BZ8" s="121"/>
      <c r="CA8" s="122"/>
      <c r="CB8" s="123"/>
      <c r="CC8" s="124"/>
      <c r="CD8" s="119"/>
      <c r="CE8" s="120"/>
      <c r="CF8" s="121"/>
      <c r="CG8" s="122"/>
      <c r="CH8" s="123"/>
      <c r="CI8" s="124"/>
      <c r="CJ8" s="119"/>
      <c r="CK8" s="120"/>
      <c r="CL8" s="121"/>
      <c r="CM8" s="125"/>
      <c r="CN8" s="123"/>
      <c r="CO8" s="126"/>
      <c r="CP8" s="181" t="str">
        <f t="shared" ref="CP8:CP20" si="0">IF(F8="","n/a",AVERAGE(F8,I8,L8,O8,R8,U8,X8,AA8,AD8,AG8,AJ8,AM8,AP8,AS8,AV8,AY8,BB8,BE8,BH8,BK8,BN8,BQ8,BT8,BW8,BZ8,CC8,CF8,CI8,CL8,CO8))</f>
        <v>n/a</v>
      </c>
      <c r="CQ8" s="181" t="str">
        <f>IF(F8="","n/a",STDEV(F8,I8,L8,O8,R8,U8,X8,AA8,AD8,AG8,AJ8,AM8,AP8,AS8,AV8,AY8,BB8,BE8,BH8,BK8,BN8,BQ8,BT8,BW8,BZ8,CC8,CF8,CI8,CL8,CO8))</f>
        <v>n/a</v>
      </c>
    </row>
    <row r="9" spans="1:95" ht="31" customHeight="1">
      <c r="A9" s="116" t="s">
        <v>99</v>
      </c>
      <c r="B9" s="117"/>
      <c r="C9" s="118"/>
      <c r="D9" s="119"/>
      <c r="E9" s="120"/>
      <c r="F9" s="121"/>
      <c r="G9" s="122"/>
      <c r="H9" s="123"/>
      <c r="I9" s="124"/>
      <c r="J9" s="119"/>
      <c r="K9" s="120"/>
      <c r="L9" s="121"/>
      <c r="M9" s="122"/>
      <c r="N9" s="123"/>
      <c r="O9" s="124"/>
      <c r="P9" s="119"/>
      <c r="Q9" s="120"/>
      <c r="R9" s="121"/>
      <c r="S9" s="122"/>
      <c r="T9" s="123"/>
      <c r="U9" s="124"/>
      <c r="V9" s="119"/>
      <c r="W9" s="120"/>
      <c r="X9" s="121"/>
      <c r="Y9" s="122"/>
      <c r="Z9" s="123"/>
      <c r="AA9" s="124"/>
      <c r="AB9" s="119"/>
      <c r="AC9" s="120"/>
      <c r="AD9" s="121"/>
      <c r="AE9" s="122"/>
      <c r="AF9" s="123"/>
      <c r="AG9" s="124"/>
      <c r="AH9" s="119"/>
      <c r="AI9" s="120"/>
      <c r="AJ9" s="121"/>
      <c r="AK9" s="122"/>
      <c r="AL9" s="123"/>
      <c r="AM9" s="124"/>
      <c r="AN9" s="119"/>
      <c r="AO9" s="120"/>
      <c r="AP9" s="121"/>
      <c r="AQ9" s="122"/>
      <c r="AR9" s="123"/>
      <c r="AS9" s="124"/>
      <c r="AT9" s="119"/>
      <c r="AU9" s="120"/>
      <c r="AV9" s="121"/>
      <c r="AW9" s="122"/>
      <c r="AX9" s="123"/>
      <c r="AY9" s="124"/>
      <c r="AZ9" s="119"/>
      <c r="BA9" s="120"/>
      <c r="BB9" s="121"/>
      <c r="BC9" s="122"/>
      <c r="BD9" s="123"/>
      <c r="BE9" s="124"/>
      <c r="BF9" s="119"/>
      <c r="BG9" s="120"/>
      <c r="BH9" s="121"/>
      <c r="BI9" s="122"/>
      <c r="BJ9" s="123"/>
      <c r="BK9" s="124"/>
      <c r="BL9" s="119"/>
      <c r="BM9" s="120"/>
      <c r="BN9" s="121"/>
      <c r="BO9" s="122"/>
      <c r="BP9" s="123"/>
      <c r="BQ9" s="124"/>
      <c r="BR9" s="119"/>
      <c r="BS9" s="120"/>
      <c r="BT9" s="121"/>
      <c r="BU9" s="122"/>
      <c r="BV9" s="123"/>
      <c r="BW9" s="124"/>
      <c r="BX9" s="119"/>
      <c r="BY9" s="120"/>
      <c r="BZ9" s="121"/>
      <c r="CA9" s="122"/>
      <c r="CB9" s="123"/>
      <c r="CC9" s="124"/>
      <c r="CD9" s="119"/>
      <c r="CE9" s="120"/>
      <c r="CF9" s="121"/>
      <c r="CG9" s="122"/>
      <c r="CH9" s="123"/>
      <c r="CI9" s="124"/>
      <c r="CJ9" s="119"/>
      <c r="CK9" s="120"/>
      <c r="CL9" s="121"/>
      <c r="CM9" s="125"/>
      <c r="CN9" s="123"/>
      <c r="CO9" s="126"/>
      <c r="CP9" s="181" t="str">
        <f t="shared" si="0"/>
        <v>n/a</v>
      </c>
      <c r="CQ9" s="181" t="str">
        <f t="shared" ref="CQ9:CQ20" si="1">IF(F9="","n/a",STDEV(F9,I9,L9,O9,R9,U9,X9,AA9,AD9,AG9,AJ9,AM9,AP9,AS9,AV9,AY9,BB9,BE9,BH9,BK9,BN9,BQ9,BT9,BW9,BZ9,CC9,CF9,CI9,CL9,CO9))</f>
        <v>n/a</v>
      </c>
    </row>
    <row r="10" spans="1:95" ht="31" customHeight="1">
      <c r="A10" s="116" t="s">
        <v>100</v>
      </c>
      <c r="B10" s="117"/>
      <c r="C10" s="118"/>
      <c r="D10" s="119"/>
      <c r="E10" s="120"/>
      <c r="F10" s="121"/>
      <c r="G10" s="122"/>
      <c r="H10" s="123"/>
      <c r="I10" s="124"/>
      <c r="J10" s="119"/>
      <c r="K10" s="120"/>
      <c r="L10" s="121"/>
      <c r="M10" s="122"/>
      <c r="N10" s="123"/>
      <c r="O10" s="124"/>
      <c r="P10" s="119"/>
      <c r="Q10" s="120"/>
      <c r="R10" s="121"/>
      <c r="S10" s="122"/>
      <c r="T10" s="123"/>
      <c r="U10" s="124"/>
      <c r="V10" s="119"/>
      <c r="W10" s="120"/>
      <c r="X10" s="121"/>
      <c r="Y10" s="122"/>
      <c r="Z10" s="123"/>
      <c r="AA10" s="124"/>
      <c r="AB10" s="119"/>
      <c r="AC10" s="120"/>
      <c r="AD10" s="121"/>
      <c r="AE10" s="122"/>
      <c r="AF10" s="123"/>
      <c r="AG10" s="124"/>
      <c r="AH10" s="119"/>
      <c r="AI10" s="120"/>
      <c r="AJ10" s="121"/>
      <c r="AK10" s="122"/>
      <c r="AL10" s="123"/>
      <c r="AM10" s="124"/>
      <c r="AN10" s="119"/>
      <c r="AO10" s="120"/>
      <c r="AP10" s="121"/>
      <c r="AQ10" s="122"/>
      <c r="AR10" s="123"/>
      <c r="AS10" s="124"/>
      <c r="AT10" s="119"/>
      <c r="AU10" s="120"/>
      <c r="AV10" s="121"/>
      <c r="AW10" s="122"/>
      <c r="AX10" s="123"/>
      <c r="AY10" s="124"/>
      <c r="AZ10" s="119"/>
      <c r="BA10" s="120"/>
      <c r="BB10" s="121"/>
      <c r="BC10" s="122"/>
      <c r="BD10" s="123"/>
      <c r="BE10" s="124"/>
      <c r="BF10" s="119"/>
      <c r="BG10" s="120"/>
      <c r="BH10" s="121"/>
      <c r="BI10" s="122"/>
      <c r="BJ10" s="123"/>
      <c r="BK10" s="124"/>
      <c r="BL10" s="119"/>
      <c r="BM10" s="120"/>
      <c r="BN10" s="121"/>
      <c r="BO10" s="122"/>
      <c r="BP10" s="123"/>
      <c r="BQ10" s="124"/>
      <c r="BR10" s="119"/>
      <c r="BS10" s="120"/>
      <c r="BT10" s="121"/>
      <c r="BU10" s="122"/>
      <c r="BV10" s="123"/>
      <c r="BW10" s="124"/>
      <c r="BX10" s="119"/>
      <c r="BY10" s="120"/>
      <c r="BZ10" s="121"/>
      <c r="CA10" s="122"/>
      <c r="CB10" s="123"/>
      <c r="CC10" s="124"/>
      <c r="CD10" s="119"/>
      <c r="CE10" s="120"/>
      <c r="CF10" s="121"/>
      <c r="CG10" s="122"/>
      <c r="CH10" s="123"/>
      <c r="CI10" s="124"/>
      <c r="CJ10" s="119"/>
      <c r="CK10" s="120"/>
      <c r="CL10" s="121"/>
      <c r="CM10" s="125"/>
      <c r="CN10" s="123"/>
      <c r="CO10" s="126"/>
      <c r="CP10" s="181" t="str">
        <f t="shared" si="0"/>
        <v>n/a</v>
      </c>
      <c r="CQ10" s="181" t="str">
        <f t="shared" si="1"/>
        <v>n/a</v>
      </c>
    </row>
    <row r="11" spans="1:95" ht="31" customHeight="1">
      <c r="A11" s="116" t="s">
        <v>101</v>
      </c>
      <c r="B11" s="117"/>
      <c r="C11" s="118"/>
      <c r="D11" s="119"/>
      <c r="E11" s="120"/>
      <c r="F11" s="121"/>
      <c r="G11" s="122"/>
      <c r="H11" s="123"/>
      <c r="I11" s="124"/>
      <c r="J11" s="119"/>
      <c r="K11" s="120"/>
      <c r="L11" s="121"/>
      <c r="M11" s="122"/>
      <c r="N11" s="123"/>
      <c r="O11" s="124"/>
      <c r="P11" s="119"/>
      <c r="Q11" s="120"/>
      <c r="R11" s="121"/>
      <c r="S11" s="122"/>
      <c r="T11" s="123"/>
      <c r="U11" s="124"/>
      <c r="V11" s="119"/>
      <c r="W11" s="120"/>
      <c r="X11" s="121"/>
      <c r="Y11" s="122"/>
      <c r="Z11" s="123"/>
      <c r="AA11" s="124"/>
      <c r="AB11" s="119"/>
      <c r="AC11" s="120"/>
      <c r="AD11" s="121"/>
      <c r="AE11" s="122"/>
      <c r="AF11" s="123"/>
      <c r="AG11" s="124"/>
      <c r="AH11" s="119"/>
      <c r="AI11" s="120"/>
      <c r="AJ11" s="121"/>
      <c r="AK11" s="122"/>
      <c r="AL11" s="123"/>
      <c r="AM11" s="124"/>
      <c r="AN11" s="119"/>
      <c r="AO11" s="120"/>
      <c r="AP11" s="121"/>
      <c r="AQ11" s="122"/>
      <c r="AR11" s="123"/>
      <c r="AS11" s="124"/>
      <c r="AT11" s="119"/>
      <c r="AU11" s="120"/>
      <c r="AV11" s="121"/>
      <c r="AW11" s="122"/>
      <c r="AX11" s="123"/>
      <c r="AY11" s="124"/>
      <c r="AZ11" s="119"/>
      <c r="BA11" s="120"/>
      <c r="BB11" s="121"/>
      <c r="BC11" s="122"/>
      <c r="BD11" s="123"/>
      <c r="BE11" s="124"/>
      <c r="BF11" s="119"/>
      <c r="BG11" s="120"/>
      <c r="BH11" s="121"/>
      <c r="BI11" s="122"/>
      <c r="BJ11" s="123"/>
      <c r="BK11" s="124"/>
      <c r="BL11" s="119"/>
      <c r="BM11" s="120"/>
      <c r="BN11" s="121"/>
      <c r="BO11" s="122"/>
      <c r="BP11" s="123"/>
      <c r="BQ11" s="124"/>
      <c r="BR11" s="119"/>
      <c r="BS11" s="120"/>
      <c r="BT11" s="121"/>
      <c r="BU11" s="122"/>
      <c r="BV11" s="123"/>
      <c r="BW11" s="124"/>
      <c r="BX11" s="119"/>
      <c r="BY11" s="120"/>
      <c r="BZ11" s="121"/>
      <c r="CA11" s="122"/>
      <c r="CB11" s="123"/>
      <c r="CC11" s="124"/>
      <c r="CD11" s="119"/>
      <c r="CE11" s="120"/>
      <c r="CF11" s="121"/>
      <c r="CG11" s="122"/>
      <c r="CH11" s="123"/>
      <c r="CI11" s="124"/>
      <c r="CJ11" s="119"/>
      <c r="CK11" s="120"/>
      <c r="CL11" s="121"/>
      <c r="CM11" s="125"/>
      <c r="CN11" s="123"/>
      <c r="CO11" s="126"/>
      <c r="CP11" s="181" t="str">
        <f t="shared" si="0"/>
        <v>n/a</v>
      </c>
      <c r="CQ11" s="181" t="str">
        <f t="shared" si="1"/>
        <v>n/a</v>
      </c>
    </row>
    <row r="12" spans="1:95" ht="31" customHeight="1">
      <c r="A12" s="116" t="s">
        <v>102</v>
      </c>
      <c r="B12" s="117"/>
      <c r="C12" s="118"/>
      <c r="D12" s="119"/>
      <c r="E12" s="120"/>
      <c r="F12" s="121"/>
      <c r="G12" s="122"/>
      <c r="H12" s="123"/>
      <c r="I12" s="124"/>
      <c r="J12" s="119"/>
      <c r="K12" s="120"/>
      <c r="L12" s="121"/>
      <c r="M12" s="122"/>
      <c r="N12" s="123"/>
      <c r="O12" s="124"/>
      <c r="P12" s="119"/>
      <c r="Q12" s="120"/>
      <c r="R12" s="121"/>
      <c r="S12" s="122"/>
      <c r="T12" s="123"/>
      <c r="U12" s="124"/>
      <c r="V12" s="119"/>
      <c r="W12" s="120"/>
      <c r="X12" s="121"/>
      <c r="Y12" s="122"/>
      <c r="Z12" s="123"/>
      <c r="AA12" s="124"/>
      <c r="AB12" s="119"/>
      <c r="AC12" s="120"/>
      <c r="AD12" s="121"/>
      <c r="AE12" s="122"/>
      <c r="AF12" s="123"/>
      <c r="AG12" s="124"/>
      <c r="AH12" s="119"/>
      <c r="AI12" s="120"/>
      <c r="AJ12" s="121"/>
      <c r="AK12" s="122"/>
      <c r="AL12" s="123"/>
      <c r="AM12" s="124"/>
      <c r="AN12" s="119"/>
      <c r="AO12" s="120"/>
      <c r="AP12" s="121"/>
      <c r="AQ12" s="122"/>
      <c r="AR12" s="123"/>
      <c r="AS12" s="124"/>
      <c r="AT12" s="119"/>
      <c r="AU12" s="120"/>
      <c r="AV12" s="121"/>
      <c r="AW12" s="122"/>
      <c r="AX12" s="123"/>
      <c r="AY12" s="124"/>
      <c r="AZ12" s="119"/>
      <c r="BA12" s="120"/>
      <c r="BB12" s="121"/>
      <c r="BC12" s="122"/>
      <c r="BD12" s="123"/>
      <c r="BE12" s="124"/>
      <c r="BF12" s="119"/>
      <c r="BG12" s="120"/>
      <c r="BH12" s="121"/>
      <c r="BI12" s="122"/>
      <c r="BJ12" s="123"/>
      <c r="BK12" s="124"/>
      <c r="BL12" s="119"/>
      <c r="BM12" s="120"/>
      <c r="BN12" s="121"/>
      <c r="BO12" s="122"/>
      <c r="BP12" s="123"/>
      <c r="BQ12" s="124"/>
      <c r="BR12" s="119"/>
      <c r="BS12" s="120"/>
      <c r="BT12" s="121"/>
      <c r="BU12" s="122"/>
      <c r="BV12" s="123"/>
      <c r="BW12" s="124"/>
      <c r="BX12" s="119"/>
      <c r="BY12" s="120"/>
      <c r="BZ12" s="121"/>
      <c r="CA12" s="122"/>
      <c r="CB12" s="123"/>
      <c r="CC12" s="124"/>
      <c r="CD12" s="119"/>
      <c r="CE12" s="120"/>
      <c r="CF12" s="121"/>
      <c r="CG12" s="122"/>
      <c r="CH12" s="123"/>
      <c r="CI12" s="124"/>
      <c r="CJ12" s="119"/>
      <c r="CK12" s="120"/>
      <c r="CL12" s="121"/>
      <c r="CM12" s="125"/>
      <c r="CN12" s="123"/>
      <c r="CO12" s="126"/>
      <c r="CP12" s="181" t="str">
        <f t="shared" si="0"/>
        <v>n/a</v>
      </c>
      <c r="CQ12" s="181" t="str">
        <f t="shared" si="1"/>
        <v>n/a</v>
      </c>
    </row>
    <row r="13" spans="1:95" ht="31" customHeight="1">
      <c r="A13" s="116" t="s">
        <v>103</v>
      </c>
      <c r="B13" s="117"/>
      <c r="C13" s="118"/>
      <c r="D13" s="119"/>
      <c r="E13" s="120"/>
      <c r="F13" s="121"/>
      <c r="G13" s="122"/>
      <c r="H13" s="123"/>
      <c r="I13" s="124"/>
      <c r="J13" s="119"/>
      <c r="K13" s="120"/>
      <c r="L13" s="121"/>
      <c r="M13" s="122"/>
      <c r="N13" s="123"/>
      <c r="O13" s="124"/>
      <c r="P13" s="119"/>
      <c r="Q13" s="120"/>
      <c r="R13" s="121"/>
      <c r="S13" s="122"/>
      <c r="T13" s="123"/>
      <c r="U13" s="124"/>
      <c r="V13" s="119"/>
      <c r="W13" s="120"/>
      <c r="X13" s="121"/>
      <c r="Y13" s="122"/>
      <c r="Z13" s="123"/>
      <c r="AA13" s="124"/>
      <c r="AB13" s="119"/>
      <c r="AC13" s="120"/>
      <c r="AD13" s="121"/>
      <c r="AE13" s="122"/>
      <c r="AF13" s="123"/>
      <c r="AG13" s="124"/>
      <c r="AH13" s="119"/>
      <c r="AI13" s="120"/>
      <c r="AJ13" s="121"/>
      <c r="AK13" s="122"/>
      <c r="AL13" s="123"/>
      <c r="AM13" s="124"/>
      <c r="AN13" s="119"/>
      <c r="AO13" s="120"/>
      <c r="AP13" s="121"/>
      <c r="AQ13" s="122"/>
      <c r="AR13" s="123"/>
      <c r="AS13" s="124"/>
      <c r="AT13" s="119"/>
      <c r="AU13" s="120"/>
      <c r="AV13" s="121"/>
      <c r="AW13" s="122"/>
      <c r="AX13" s="123"/>
      <c r="AY13" s="124"/>
      <c r="AZ13" s="119"/>
      <c r="BA13" s="120"/>
      <c r="BB13" s="121"/>
      <c r="BC13" s="122"/>
      <c r="BD13" s="123"/>
      <c r="BE13" s="124"/>
      <c r="BF13" s="119"/>
      <c r="BG13" s="120"/>
      <c r="BH13" s="121"/>
      <c r="BI13" s="122"/>
      <c r="BJ13" s="123"/>
      <c r="BK13" s="124"/>
      <c r="BL13" s="119"/>
      <c r="BM13" s="120"/>
      <c r="BN13" s="121"/>
      <c r="BO13" s="122"/>
      <c r="BP13" s="123"/>
      <c r="BQ13" s="124"/>
      <c r="BR13" s="119"/>
      <c r="BS13" s="120"/>
      <c r="BT13" s="121"/>
      <c r="BU13" s="122"/>
      <c r="BV13" s="123"/>
      <c r="BW13" s="124"/>
      <c r="BX13" s="119"/>
      <c r="BY13" s="120"/>
      <c r="BZ13" s="121"/>
      <c r="CA13" s="122"/>
      <c r="CB13" s="123"/>
      <c r="CC13" s="124"/>
      <c r="CD13" s="119"/>
      <c r="CE13" s="120"/>
      <c r="CF13" s="121"/>
      <c r="CG13" s="122"/>
      <c r="CH13" s="123"/>
      <c r="CI13" s="124"/>
      <c r="CJ13" s="119"/>
      <c r="CK13" s="120"/>
      <c r="CL13" s="121"/>
      <c r="CM13" s="125"/>
      <c r="CN13" s="123"/>
      <c r="CO13" s="126"/>
      <c r="CP13" s="181" t="str">
        <f t="shared" si="0"/>
        <v>n/a</v>
      </c>
      <c r="CQ13" s="181" t="str">
        <f t="shared" si="1"/>
        <v>n/a</v>
      </c>
    </row>
    <row r="14" spans="1:95" ht="31" customHeight="1">
      <c r="A14" s="116" t="s">
        <v>104</v>
      </c>
      <c r="B14" s="117"/>
      <c r="C14" s="118"/>
      <c r="D14" s="119"/>
      <c r="E14" s="120"/>
      <c r="F14" s="121"/>
      <c r="G14" s="122"/>
      <c r="H14" s="123"/>
      <c r="I14" s="124"/>
      <c r="J14" s="119"/>
      <c r="K14" s="120"/>
      <c r="L14" s="121"/>
      <c r="M14" s="122"/>
      <c r="N14" s="123"/>
      <c r="O14" s="124"/>
      <c r="P14" s="119"/>
      <c r="Q14" s="120"/>
      <c r="R14" s="121"/>
      <c r="S14" s="122"/>
      <c r="T14" s="123"/>
      <c r="U14" s="124"/>
      <c r="V14" s="119"/>
      <c r="W14" s="120"/>
      <c r="X14" s="121"/>
      <c r="Y14" s="122"/>
      <c r="Z14" s="123"/>
      <c r="AA14" s="124"/>
      <c r="AB14" s="119"/>
      <c r="AC14" s="120"/>
      <c r="AD14" s="121"/>
      <c r="AE14" s="122"/>
      <c r="AF14" s="123"/>
      <c r="AG14" s="124"/>
      <c r="AH14" s="119"/>
      <c r="AI14" s="120"/>
      <c r="AJ14" s="121"/>
      <c r="AK14" s="122"/>
      <c r="AL14" s="123"/>
      <c r="AM14" s="124"/>
      <c r="AN14" s="119"/>
      <c r="AO14" s="120"/>
      <c r="AP14" s="121"/>
      <c r="AQ14" s="122"/>
      <c r="AR14" s="123"/>
      <c r="AS14" s="124"/>
      <c r="AT14" s="119"/>
      <c r="AU14" s="120"/>
      <c r="AV14" s="121"/>
      <c r="AW14" s="122"/>
      <c r="AX14" s="123"/>
      <c r="AY14" s="124"/>
      <c r="AZ14" s="119"/>
      <c r="BA14" s="120"/>
      <c r="BB14" s="121"/>
      <c r="BC14" s="122"/>
      <c r="BD14" s="123"/>
      <c r="BE14" s="124"/>
      <c r="BF14" s="119"/>
      <c r="BG14" s="120"/>
      <c r="BH14" s="121"/>
      <c r="BI14" s="122"/>
      <c r="BJ14" s="123"/>
      <c r="BK14" s="124"/>
      <c r="BL14" s="119"/>
      <c r="BM14" s="120"/>
      <c r="BN14" s="121"/>
      <c r="BO14" s="122"/>
      <c r="BP14" s="123"/>
      <c r="BQ14" s="124"/>
      <c r="BR14" s="119"/>
      <c r="BS14" s="120"/>
      <c r="BT14" s="121"/>
      <c r="BU14" s="122"/>
      <c r="BV14" s="123"/>
      <c r="BW14" s="124"/>
      <c r="BX14" s="119"/>
      <c r="BY14" s="120"/>
      <c r="BZ14" s="121"/>
      <c r="CA14" s="122"/>
      <c r="CB14" s="123"/>
      <c r="CC14" s="124"/>
      <c r="CD14" s="119"/>
      <c r="CE14" s="120"/>
      <c r="CF14" s="121"/>
      <c r="CG14" s="122"/>
      <c r="CH14" s="123"/>
      <c r="CI14" s="124"/>
      <c r="CJ14" s="119"/>
      <c r="CK14" s="120"/>
      <c r="CL14" s="121"/>
      <c r="CM14" s="125"/>
      <c r="CN14" s="123"/>
      <c r="CO14" s="126"/>
      <c r="CP14" s="181" t="str">
        <f t="shared" si="0"/>
        <v>n/a</v>
      </c>
      <c r="CQ14" s="181" t="str">
        <f t="shared" si="1"/>
        <v>n/a</v>
      </c>
    </row>
    <row r="15" spans="1:95" ht="31" customHeight="1">
      <c r="A15" s="116" t="s">
        <v>105</v>
      </c>
      <c r="B15" s="117"/>
      <c r="C15" s="118"/>
      <c r="D15" s="119"/>
      <c r="E15" s="120"/>
      <c r="F15" s="121"/>
      <c r="G15" s="122"/>
      <c r="H15" s="123"/>
      <c r="I15" s="124"/>
      <c r="J15" s="119"/>
      <c r="K15" s="120"/>
      <c r="L15" s="121"/>
      <c r="M15" s="122"/>
      <c r="N15" s="123"/>
      <c r="O15" s="124"/>
      <c r="P15" s="119"/>
      <c r="Q15" s="120"/>
      <c r="R15" s="121"/>
      <c r="S15" s="122"/>
      <c r="T15" s="123"/>
      <c r="U15" s="124"/>
      <c r="V15" s="119"/>
      <c r="W15" s="120"/>
      <c r="X15" s="121"/>
      <c r="Y15" s="122"/>
      <c r="Z15" s="123"/>
      <c r="AA15" s="124"/>
      <c r="AB15" s="119"/>
      <c r="AC15" s="120"/>
      <c r="AD15" s="121"/>
      <c r="AE15" s="122"/>
      <c r="AF15" s="123"/>
      <c r="AG15" s="124"/>
      <c r="AH15" s="119"/>
      <c r="AI15" s="120"/>
      <c r="AJ15" s="121"/>
      <c r="AK15" s="122"/>
      <c r="AL15" s="123"/>
      <c r="AM15" s="124"/>
      <c r="AN15" s="119"/>
      <c r="AO15" s="120"/>
      <c r="AP15" s="121"/>
      <c r="AQ15" s="122"/>
      <c r="AR15" s="123"/>
      <c r="AS15" s="124"/>
      <c r="AT15" s="119"/>
      <c r="AU15" s="120"/>
      <c r="AV15" s="121"/>
      <c r="AW15" s="122"/>
      <c r="AX15" s="123"/>
      <c r="AY15" s="124"/>
      <c r="AZ15" s="119"/>
      <c r="BA15" s="120"/>
      <c r="BB15" s="121"/>
      <c r="BC15" s="122"/>
      <c r="BD15" s="123"/>
      <c r="BE15" s="124"/>
      <c r="BF15" s="119"/>
      <c r="BG15" s="120"/>
      <c r="BH15" s="121"/>
      <c r="BI15" s="122"/>
      <c r="BJ15" s="123"/>
      <c r="BK15" s="124"/>
      <c r="BL15" s="119"/>
      <c r="BM15" s="120"/>
      <c r="BN15" s="121"/>
      <c r="BO15" s="122"/>
      <c r="BP15" s="123"/>
      <c r="BQ15" s="124"/>
      <c r="BR15" s="119"/>
      <c r="BS15" s="120"/>
      <c r="BT15" s="121"/>
      <c r="BU15" s="122"/>
      <c r="BV15" s="123"/>
      <c r="BW15" s="124"/>
      <c r="BX15" s="119"/>
      <c r="BY15" s="120"/>
      <c r="BZ15" s="121"/>
      <c r="CA15" s="122"/>
      <c r="CB15" s="123"/>
      <c r="CC15" s="124"/>
      <c r="CD15" s="119"/>
      <c r="CE15" s="120"/>
      <c r="CF15" s="121"/>
      <c r="CG15" s="122"/>
      <c r="CH15" s="123"/>
      <c r="CI15" s="124"/>
      <c r="CJ15" s="119"/>
      <c r="CK15" s="120"/>
      <c r="CL15" s="121"/>
      <c r="CM15" s="125"/>
      <c r="CN15" s="123"/>
      <c r="CO15" s="126"/>
      <c r="CP15" s="181" t="str">
        <f t="shared" si="0"/>
        <v>n/a</v>
      </c>
      <c r="CQ15" s="181" t="str">
        <f t="shared" si="1"/>
        <v>n/a</v>
      </c>
    </row>
    <row r="16" spans="1:95" ht="31" customHeight="1">
      <c r="A16" s="116" t="s">
        <v>106</v>
      </c>
      <c r="B16" s="117"/>
      <c r="C16" s="118"/>
      <c r="D16" s="119"/>
      <c r="E16" s="120"/>
      <c r="F16" s="121"/>
      <c r="G16" s="122"/>
      <c r="H16" s="123"/>
      <c r="I16" s="124"/>
      <c r="J16" s="119"/>
      <c r="K16" s="120"/>
      <c r="L16" s="121"/>
      <c r="M16" s="122"/>
      <c r="N16" s="123"/>
      <c r="O16" s="124"/>
      <c r="P16" s="119"/>
      <c r="Q16" s="120"/>
      <c r="R16" s="121"/>
      <c r="S16" s="122"/>
      <c r="T16" s="123"/>
      <c r="U16" s="124"/>
      <c r="V16" s="119"/>
      <c r="W16" s="120"/>
      <c r="X16" s="121"/>
      <c r="Y16" s="122"/>
      <c r="Z16" s="123"/>
      <c r="AA16" s="124"/>
      <c r="AB16" s="119"/>
      <c r="AC16" s="120"/>
      <c r="AD16" s="121"/>
      <c r="AE16" s="122"/>
      <c r="AF16" s="123"/>
      <c r="AG16" s="124"/>
      <c r="AH16" s="119"/>
      <c r="AI16" s="120"/>
      <c r="AJ16" s="121"/>
      <c r="AK16" s="122"/>
      <c r="AL16" s="123"/>
      <c r="AM16" s="124"/>
      <c r="AN16" s="119"/>
      <c r="AO16" s="120"/>
      <c r="AP16" s="121"/>
      <c r="AQ16" s="122"/>
      <c r="AR16" s="123"/>
      <c r="AS16" s="124"/>
      <c r="AT16" s="119"/>
      <c r="AU16" s="120"/>
      <c r="AV16" s="121"/>
      <c r="AW16" s="122"/>
      <c r="AX16" s="123"/>
      <c r="AY16" s="124"/>
      <c r="AZ16" s="119"/>
      <c r="BA16" s="120"/>
      <c r="BB16" s="121"/>
      <c r="BC16" s="122"/>
      <c r="BD16" s="123"/>
      <c r="BE16" s="124"/>
      <c r="BF16" s="119"/>
      <c r="BG16" s="120"/>
      <c r="BH16" s="121"/>
      <c r="BI16" s="122"/>
      <c r="BJ16" s="123"/>
      <c r="BK16" s="124"/>
      <c r="BL16" s="119"/>
      <c r="BM16" s="120"/>
      <c r="BN16" s="121"/>
      <c r="BO16" s="122"/>
      <c r="BP16" s="123"/>
      <c r="BQ16" s="124"/>
      <c r="BR16" s="119"/>
      <c r="BS16" s="120"/>
      <c r="BT16" s="121"/>
      <c r="BU16" s="122"/>
      <c r="BV16" s="123"/>
      <c r="BW16" s="124"/>
      <c r="BX16" s="119"/>
      <c r="BY16" s="120"/>
      <c r="BZ16" s="121"/>
      <c r="CA16" s="122"/>
      <c r="CB16" s="123"/>
      <c r="CC16" s="124"/>
      <c r="CD16" s="119"/>
      <c r="CE16" s="120"/>
      <c r="CF16" s="121"/>
      <c r="CG16" s="122"/>
      <c r="CH16" s="123"/>
      <c r="CI16" s="124"/>
      <c r="CJ16" s="119"/>
      <c r="CK16" s="120"/>
      <c r="CL16" s="121"/>
      <c r="CM16" s="125"/>
      <c r="CN16" s="123"/>
      <c r="CO16" s="126"/>
      <c r="CP16" s="181" t="str">
        <f t="shared" si="0"/>
        <v>n/a</v>
      </c>
      <c r="CQ16" s="181" t="str">
        <f t="shared" si="1"/>
        <v>n/a</v>
      </c>
    </row>
    <row r="17" spans="1:95" ht="31" customHeight="1">
      <c r="A17" s="116" t="s">
        <v>107</v>
      </c>
      <c r="B17" s="117"/>
      <c r="C17" s="118"/>
      <c r="D17" s="119"/>
      <c r="E17" s="120"/>
      <c r="F17" s="121"/>
      <c r="G17" s="182"/>
      <c r="H17" s="117"/>
      <c r="I17" s="118"/>
      <c r="J17" s="119"/>
      <c r="K17" s="120"/>
      <c r="L17" s="121"/>
      <c r="M17" s="182"/>
      <c r="N17" s="117"/>
      <c r="O17" s="118"/>
      <c r="P17" s="119"/>
      <c r="Q17" s="120"/>
      <c r="R17" s="121"/>
      <c r="S17" s="182"/>
      <c r="T17" s="117"/>
      <c r="U17" s="118"/>
      <c r="V17" s="119"/>
      <c r="W17" s="120"/>
      <c r="X17" s="121"/>
      <c r="Y17" s="182"/>
      <c r="Z17" s="117"/>
      <c r="AA17" s="118"/>
      <c r="AB17" s="119"/>
      <c r="AC17" s="120"/>
      <c r="AD17" s="121"/>
      <c r="AE17" s="182"/>
      <c r="AF17" s="117"/>
      <c r="AG17" s="118"/>
      <c r="AH17" s="119"/>
      <c r="AI17" s="120"/>
      <c r="AJ17" s="121"/>
      <c r="AK17" s="182"/>
      <c r="AL17" s="117"/>
      <c r="AM17" s="118"/>
      <c r="AN17" s="119"/>
      <c r="AO17" s="120"/>
      <c r="AP17" s="121"/>
      <c r="AQ17" s="182"/>
      <c r="AR17" s="117"/>
      <c r="AS17" s="118"/>
      <c r="AT17" s="119"/>
      <c r="AU17" s="120"/>
      <c r="AV17" s="121"/>
      <c r="AW17" s="182"/>
      <c r="AX17" s="117"/>
      <c r="AY17" s="118"/>
      <c r="AZ17" s="119"/>
      <c r="BA17" s="120"/>
      <c r="BB17" s="121"/>
      <c r="BC17" s="182"/>
      <c r="BD17" s="117"/>
      <c r="BE17" s="118"/>
      <c r="BF17" s="119"/>
      <c r="BG17" s="120"/>
      <c r="BH17" s="121"/>
      <c r="BI17" s="182"/>
      <c r="BJ17" s="117"/>
      <c r="BK17" s="118"/>
      <c r="BL17" s="119"/>
      <c r="BM17" s="120"/>
      <c r="BN17" s="121"/>
      <c r="BO17" s="182"/>
      <c r="BP17" s="117"/>
      <c r="BQ17" s="118"/>
      <c r="BR17" s="119"/>
      <c r="BS17" s="120"/>
      <c r="BT17" s="121"/>
      <c r="BU17" s="182"/>
      <c r="BV17" s="117"/>
      <c r="BW17" s="118"/>
      <c r="BX17" s="119"/>
      <c r="BY17" s="120"/>
      <c r="BZ17" s="121"/>
      <c r="CA17" s="182"/>
      <c r="CB17" s="117"/>
      <c r="CC17" s="118"/>
      <c r="CD17" s="119"/>
      <c r="CE17" s="120"/>
      <c r="CF17" s="121"/>
      <c r="CG17" s="182"/>
      <c r="CH17" s="117"/>
      <c r="CI17" s="118"/>
      <c r="CJ17" s="119"/>
      <c r="CK17" s="120"/>
      <c r="CL17" s="121"/>
      <c r="CM17" s="183"/>
      <c r="CN17" s="117"/>
      <c r="CO17" s="184"/>
      <c r="CP17" s="181" t="str">
        <f t="shared" si="0"/>
        <v>n/a</v>
      </c>
      <c r="CQ17" s="181" t="str">
        <f t="shared" si="1"/>
        <v>n/a</v>
      </c>
    </row>
    <row r="18" spans="1:95" ht="31" customHeight="1">
      <c r="A18" s="116" t="s">
        <v>108</v>
      </c>
      <c r="B18" s="117"/>
      <c r="C18" s="118"/>
      <c r="D18" s="119"/>
      <c r="E18" s="120"/>
      <c r="F18" s="121"/>
      <c r="G18" s="182"/>
      <c r="H18" s="117"/>
      <c r="I18" s="118"/>
      <c r="J18" s="119"/>
      <c r="K18" s="120"/>
      <c r="L18" s="121"/>
      <c r="M18" s="182"/>
      <c r="N18" s="117"/>
      <c r="O18" s="118"/>
      <c r="P18" s="119"/>
      <c r="Q18" s="120"/>
      <c r="R18" s="121"/>
      <c r="S18" s="182"/>
      <c r="T18" s="117"/>
      <c r="U18" s="118"/>
      <c r="V18" s="119"/>
      <c r="W18" s="120"/>
      <c r="X18" s="121"/>
      <c r="Y18" s="182"/>
      <c r="Z18" s="117"/>
      <c r="AA18" s="118"/>
      <c r="AB18" s="119"/>
      <c r="AC18" s="120"/>
      <c r="AD18" s="121"/>
      <c r="AE18" s="182"/>
      <c r="AF18" s="117"/>
      <c r="AG18" s="118"/>
      <c r="AH18" s="119"/>
      <c r="AI18" s="120"/>
      <c r="AJ18" s="121"/>
      <c r="AK18" s="182"/>
      <c r="AL18" s="117"/>
      <c r="AM18" s="118"/>
      <c r="AN18" s="119"/>
      <c r="AO18" s="120"/>
      <c r="AP18" s="121"/>
      <c r="AQ18" s="182"/>
      <c r="AR18" s="117"/>
      <c r="AS18" s="118"/>
      <c r="AT18" s="119"/>
      <c r="AU18" s="120"/>
      <c r="AV18" s="121"/>
      <c r="AW18" s="182"/>
      <c r="AX18" s="117"/>
      <c r="AY18" s="118"/>
      <c r="AZ18" s="119"/>
      <c r="BA18" s="120"/>
      <c r="BB18" s="121"/>
      <c r="BC18" s="182"/>
      <c r="BD18" s="117"/>
      <c r="BE18" s="118"/>
      <c r="BF18" s="119"/>
      <c r="BG18" s="120"/>
      <c r="BH18" s="121"/>
      <c r="BI18" s="182"/>
      <c r="BJ18" s="117"/>
      <c r="BK18" s="118"/>
      <c r="BL18" s="119"/>
      <c r="BM18" s="120"/>
      <c r="BN18" s="121"/>
      <c r="BO18" s="182"/>
      <c r="BP18" s="117"/>
      <c r="BQ18" s="118"/>
      <c r="BR18" s="119"/>
      <c r="BS18" s="120"/>
      <c r="BT18" s="121"/>
      <c r="BU18" s="182"/>
      <c r="BV18" s="117"/>
      <c r="BW18" s="118"/>
      <c r="BX18" s="119"/>
      <c r="BY18" s="120"/>
      <c r="BZ18" s="121"/>
      <c r="CA18" s="182"/>
      <c r="CB18" s="117"/>
      <c r="CC18" s="118"/>
      <c r="CD18" s="119"/>
      <c r="CE18" s="120"/>
      <c r="CF18" s="121"/>
      <c r="CG18" s="182"/>
      <c r="CH18" s="117"/>
      <c r="CI18" s="118"/>
      <c r="CJ18" s="119"/>
      <c r="CK18" s="120"/>
      <c r="CL18" s="121"/>
      <c r="CM18" s="183"/>
      <c r="CN18" s="117"/>
      <c r="CO18" s="184"/>
      <c r="CP18" s="181" t="str">
        <f t="shared" si="0"/>
        <v>n/a</v>
      </c>
      <c r="CQ18" s="181" t="str">
        <f t="shared" si="1"/>
        <v>n/a</v>
      </c>
    </row>
    <row r="19" spans="1:95" ht="31" customHeight="1">
      <c r="A19" s="116" t="s">
        <v>109</v>
      </c>
      <c r="B19" s="117"/>
      <c r="C19" s="118"/>
      <c r="D19" s="119"/>
      <c r="E19" s="120"/>
      <c r="F19" s="121"/>
      <c r="G19" s="182"/>
      <c r="H19" s="117"/>
      <c r="I19" s="118"/>
      <c r="J19" s="119"/>
      <c r="K19" s="120"/>
      <c r="L19" s="121"/>
      <c r="M19" s="182"/>
      <c r="N19" s="117"/>
      <c r="O19" s="118"/>
      <c r="P19" s="119"/>
      <c r="Q19" s="120"/>
      <c r="R19" s="121"/>
      <c r="S19" s="182"/>
      <c r="T19" s="117"/>
      <c r="U19" s="118"/>
      <c r="V19" s="119"/>
      <c r="W19" s="120"/>
      <c r="X19" s="121"/>
      <c r="Y19" s="182"/>
      <c r="Z19" s="117"/>
      <c r="AA19" s="118"/>
      <c r="AB19" s="119"/>
      <c r="AC19" s="120"/>
      <c r="AD19" s="121"/>
      <c r="AE19" s="182"/>
      <c r="AF19" s="117"/>
      <c r="AG19" s="118"/>
      <c r="AH19" s="119"/>
      <c r="AI19" s="120"/>
      <c r="AJ19" s="121"/>
      <c r="AK19" s="182"/>
      <c r="AL19" s="117"/>
      <c r="AM19" s="118"/>
      <c r="AN19" s="119"/>
      <c r="AO19" s="120"/>
      <c r="AP19" s="121"/>
      <c r="AQ19" s="182"/>
      <c r="AR19" s="117"/>
      <c r="AS19" s="118"/>
      <c r="AT19" s="119"/>
      <c r="AU19" s="120"/>
      <c r="AV19" s="121"/>
      <c r="AW19" s="182"/>
      <c r="AX19" s="117"/>
      <c r="AY19" s="118"/>
      <c r="AZ19" s="119"/>
      <c r="BA19" s="120"/>
      <c r="BB19" s="121"/>
      <c r="BC19" s="182"/>
      <c r="BD19" s="117"/>
      <c r="BE19" s="118"/>
      <c r="BF19" s="119"/>
      <c r="BG19" s="120"/>
      <c r="BH19" s="121"/>
      <c r="BI19" s="182"/>
      <c r="BJ19" s="117"/>
      <c r="BK19" s="118"/>
      <c r="BL19" s="119"/>
      <c r="BM19" s="120"/>
      <c r="BN19" s="121"/>
      <c r="BO19" s="182"/>
      <c r="BP19" s="117"/>
      <c r="BQ19" s="118"/>
      <c r="BR19" s="119"/>
      <c r="BS19" s="120"/>
      <c r="BT19" s="121"/>
      <c r="BU19" s="182"/>
      <c r="BV19" s="117"/>
      <c r="BW19" s="118"/>
      <c r="BX19" s="119"/>
      <c r="BY19" s="120"/>
      <c r="BZ19" s="121"/>
      <c r="CA19" s="182"/>
      <c r="CB19" s="117"/>
      <c r="CC19" s="118"/>
      <c r="CD19" s="119"/>
      <c r="CE19" s="120"/>
      <c r="CF19" s="121"/>
      <c r="CG19" s="182"/>
      <c r="CH19" s="117"/>
      <c r="CI19" s="118"/>
      <c r="CJ19" s="119"/>
      <c r="CK19" s="120"/>
      <c r="CL19" s="121"/>
      <c r="CM19" s="183"/>
      <c r="CN19" s="117"/>
      <c r="CO19" s="184"/>
      <c r="CP19" s="181" t="str">
        <f t="shared" si="0"/>
        <v>n/a</v>
      </c>
      <c r="CQ19" s="181" t="str">
        <f t="shared" si="1"/>
        <v>n/a</v>
      </c>
    </row>
    <row r="20" spans="1:95" ht="31" customHeight="1">
      <c r="A20" s="116" t="s">
        <v>110</v>
      </c>
      <c r="B20" s="117"/>
      <c r="C20" s="118"/>
      <c r="D20" s="119"/>
      <c r="E20" s="120"/>
      <c r="F20" s="121"/>
      <c r="G20" s="182"/>
      <c r="H20" s="117"/>
      <c r="I20" s="118"/>
      <c r="J20" s="119"/>
      <c r="K20" s="120"/>
      <c r="L20" s="121"/>
      <c r="M20" s="182"/>
      <c r="N20" s="117"/>
      <c r="O20" s="118"/>
      <c r="P20" s="119"/>
      <c r="Q20" s="120"/>
      <c r="R20" s="121"/>
      <c r="S20" s="182"/>
      <c r="T20" s="117"/>
      <c r="U20" s="118"/>
      <c r="V20" s="119"/>
      <c r="W20" s="120"/>
      <c r="X20" s="121"/>
      <c r="Y20" s="182"/>
      <c r="Z20" s="117"/>
      <c r="AA20" s="118"/>
      <c r="AB20" s="119"/>
      <c r="AC20" s="120"/>
      <c r="AD20" s="121"/>
      <c r="AE20" s="182"/>
      <c r="AF20" s="117"/>
      <c r="AG20" s="118"/>
      <c r="AH20" s="119"/>
      <c r="AI20" s="120"/>
      <c r="AJ20" s="121"/>
      <c r="AK20" s="182"/>
      <c r="AL20" s="117"/>
      <c r="AM20" s="118"/>
      <c r="AN20" s="119"/>
      <c r="AO20" s="120"/>
      <c r="AP20" s="121"/>
      <c r="AQ20" s="182"/>
      <c r="AR20" s="117"/>
      <c r="AS20" s="118"/>
      <c r="AT20" s="119"/>
      <c r="AU20" s="120"/>
      <c r="AV20" s="121"/>
      <c r="AW20" s="182"/>
      <c r="AX20" s="117"/>
      <c r="AY20" s="118"/>
      <c r="AZ20" s="119"/>
      <c r="BA20" s="120"/>
      <c r="BB20" s="121"/>
      <c r="BC20" s="182"/>
      <c r="BD20" s="117"/>
      <c r="BE20" s="118"/>
      <c r="BF20" s="119"/>
      <c r="BG20" s="120"/>
      <c r="BH20" s="121"/>
      <c r="BI20" s="182"/>
      <c r="BJ20" s="117"/>
      <c r="BK20" s="118"/>
      <c r="BL20" s="119"/>
      <c r="BM20" s="120"/>
      <c r="BN20" s="121"/>
      <c r="BO20" s="182"/>
      <c r="BP20" s="117"/>
      <c r="BQ20" s="118"/>
      <c r="BR20" s="119"/>
      <c r="BS20" s="120"/>
      <c r="BT20" s="121"/>
      <c r="BU20" s="182"/>
      <c r="BV20" s="117"/>
      <c r="BW20" s="118"/>
      <c r="BX20" s="119"/>
      <c r="BY20" s="120"/>
      <c r="BZ20" s="121"/>
      <c r="CA20" s="182"/>
      <c r="CB20" s="117"/>
      <c r="CC20" s="118"/>
      <c r="CD20" s="119"/>
      <c r="CE20" s="120"/>
      <c r="CF20" s="121"/>
      <c r="CG20" s="182"/>
      <c r="CH20" s="117"/>
      <c r="CI20" s="118"/>
      <c r="CJ20" s="119"/>
      <c r="CK20" s="120"/>
      <c r="CL20" s="121"/>
      <c r="CM20" s="183"/>
      <c r="CN20" s="117"/>
      <c r="CO20" s="184"/>
      <c r="CP20" s="181" t="str">
        <f t="shared" si="0"/>
        <v>n/a</v>
      </c>
      <c r="CQ20" s="181" t="str">
        <f t="shared" si="1"/>
        <v>n/a</v>
      </c>
    </row>
  </sheetData>
  <mergeCells count="6">
    <mergeCell ref="A1:C1"/>
    <mergeCell ref="A3:C3"/>
    <mergeCell ref="A4:C4"/>
    <mergeCell ref="A5:C5"/>
    <mergeCell ref="A6:C6"/>
    <mergeCell ref="A2: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457B7-5BB2-436D-8C7D-79B9B5B7C386}">
  <dimension ref="A1:DU32"/>
  <sheetViews>
    <sheetView showGridLines="0" zoomScale="80" zoomScaleNormal="80" workbookViewId="0">
      <pane xSplit="3" topLeftCell="D1" activePane="topRight" state="frozen"/>
      <selection activeCell="G92" sqref="G92"/>
      <selection pane="topRight" sqref="A1:C1"/>
    </sheetView>
  </sheetViews>
  <sheetFormatPr defaultColWidth="0" defaultRowHeight="15.5" zeroHeight="1"/>
  <cols>
    <col min="1" max="1" width="14.7265625" style="7" customWidth="1"/>
    <col min="2" max="2" width="15.7265625" style="7" customWidth="1"/>
    <col min="3" max="3" width="30.7265625" style="7" customWidth="1"/>
    <col min="4" max="4" width="18.26953125" style="25" bestFit="1" customWidth="1"/>
    <col min="5" max="5" width="20.81640625" style="25" bestFit="1" customWidth="1"/>
    <col min="6" max="6" width="10" style="25" customWidth="1"/>
    <col min="7" max="7" width="15.7265625" style="25" bestFit="1" customWidth="1"/>
    <col min="8" max="8" width="18.26953125" style="25" bestFit="1" customWidth="1"/>
    <col min="9" max="9" width="20.81640625" style="25" bestFit="1" customWidth="1"/>
    <col min="10" max="10" width="10" style="25" customWidth="1"/>
    <col min="11" max="11" width="15.7265625" style="25" bestFit="1" customWidth="1"/>
    <col min="12" max="12" width="18.26953125" style="25" bestFit="1" customWidth="1"/>
    <col min="13" max="13" width="20.81640625" style="25" bestFit="1" customWidth="1"/>
    <col min="14" max="14" width="10" style="25" customWidth="1"/>
    <col min="15" max="15" width="15.7265625" style="25" bestFit="1" customWidth="1"/>
    <col min="16" max="16" width="18.26953125" style="25" bestFit="1" customWidth="1"/>
    <col min="17" max="17" width="20.81640625" style="25" bestFit="1" customWidth="1"/>
    <col min="18" max="18" width="10" style="25" customWidth="1"/>
    <col min="19" max="19" width="15.7265625" style="25" bestFit="1" customWidth="1"/>
    <col min="20" max="20" width="18.26953125" style="25" bestFit="1" customWidth="1"/>
    <col min="21" max="21" width="20.81640625" style="25" bestFit="1" customWidth="1"/>
    <col min="22" max="22" width="10" style="25" customWidth="1"/>
    <col min="23" max="23" width="15.7265625" style="25" bestFit="1" customWidth="1"/>
    <col min="24" max="24" width="18.26953125" style="25" bestFit="1" customWidth="1"/>
    <col min="25" max="25" width="20.81640625" style="25" bestFit="1" customWidth="1"/>
    <col min="26" max="26" width="10" style="25" customWidth="1"/>
    <col min="27" max="27" width="15.7265625" style="25" bestFit="1" customWidth="1"/>
    <col min="28" max="28" width="18.26953125" style="25" bestFit="1" customWidth="1"/>
    <col min="29" max="29" width="20.81640625" style="25" bestFit="1" customWidth="1"/>
    <col min="30" max="30" width="10" style="25" customWidth="1"/>
    <col min="31" max="31" width="15.7265625" style="25" bestFit="1" customWidth="1"/>
    <col min="32" max="32" width="18.26953125" style="25" bestFit="1" customWidth="1"/>
    <col min="33" max="33" width="20.81640625" style="25" bestFit="1" customWidth="1"/>
    <col min="34" max="34" width="10" style="25" customWidth="1"/>
    <col min="35" max="35" width="15.7265625" style="25" bestFit="1" customWidth="1"/>
    <col min="36" max="36" width="18.26953125" style="25" bestFit="1" customWidth="1"/>
    <col min="37" max="37" width="20.81640625" style="25" bestFit="1" customWidth="1"/>
    <col min="38" max="38" width="10" style="25" customWidth="1"/>
    <col min="39" max="39" width="15.7265625" style="25" bestFit="1" customWidth="1"/>
    <col min="40" max="40" width="18.26953125" style="25" bestFit="1" customWidth="1"/>
    <col min="41" max="41" width="20.81640625" style="25" bestFit="1" customWidth="1"/>
    <col min="42" max="42" width="10" style="25" customWidth="1"/>
    <col min="43" max="43" width="15.7265625" style="25" bestFit="1" customWidth="1"/>
    <col min="44" max="44" width="18.26953125" style="25" bestFit="1" customWidth="1"/>
    <col min="45" max="45" width="20.81640625" style="25" bestFit="1" customWidth="1"/>
    <col min="46" max="46" width="10" style="25" customWidth="1"/>
    <col min="47" max="47" width="15.7265625" style="25" bestFit="1" customWidth="1"/>
    <col min="48" max="48" width="18.26953125" style="25" bestFit="1" customWidth="1"/>
    <col min="49" max="49" width="20.81640625" style="25" bestFit="1" customWidth="1"/>
    <col min="50" max="50" width="10" style="25" customWidth="1"/>
    <col min="51" max="51" width="15.7265625" style="25" bestFit="1" customWidth="1"/>
    <col min="52" max="52" width="18.26953125" style="25" bestFit="1" customWidth="1"/>
    <col min="53" max="53" width="20.81640625" style="25" bestFit="1" customWidth="1"/>
    <col min="54" max="54" width="10" style="25" customWidth="1"/>
    <col min="55" max="55" width="15.7265625" style="25" bestFit="1" customWidth="1"/>
    <col min="56" max="56" width="18.26953125" style="25" bestFit="1" customWidth="1"/>
    <col min="57" max="57" width="20.81640625" style="25" bestFit="1" customWidth="1"/>
    <col min="58" max="58" width="10" style="25" customWidth="1"/>
    <col min="59" max="59" width="15.7265625" style="25" bestFit="1" customWidth="1"/>
    <col min="60" max="60" width="18.26953125" style="25" bestFit="1" customWidth="1"/>
    <col min="61" max="61" width="20.81640625" style="25" bestFit="1" customWidth="1"/>
    <col min="62" max="62" width="10" style="25" customWidth="1"/>
    <col min="63" max="63" width="15.7265625" style="25" bestFit="1" customWidth="1"/>
    <col min="64" max="64" width="18.26953125" style="25" bestFit="1" customWidth="1"/>
    <col min="65" max="65" width="20.81640625" style="25" bestFit="1" customWidth="1"/>
    <col min="66" max="66" width="10" style="25" customWidth="1"/>
    <col min="67" max="67" width="15.7265625" style="25" bestFit="1" customWidth="1"/>
    <col min="68" max="68" width="18.26953125" style="25" bestFit="1" customWidth="1"/>
    <col min="69" max="69" width="20.81640625" style="25" bestFit="1" customWidth="1"/>
    <col min="70" max="70" width="10" style="25" customWidth="1"/>
    <col min="71" max="71" width="15.7265625" style="25" bestFit="1" customWidth="1"/>
    <col min="72" max="72" width="18.26953125" style="25" bestFit="1" customWidth="1"/>
    <col min="73" max="73" width="20.81640625" style="25" bestFit="1" customWidth="1"/>
    <col min="74" max="74" width="10" style="25" customWidth="1"/>
    <col min="75" max="75" width="15.7265625" style="25" bestFit="1" customWidth="1"/>
    <col min="76" max="76" width="18.26953125" style="25" bestFit="1" customWidth="1"/>
    <col min="77" max="77" width="20.81640625" style="25" bestFit="1" customWidth="1"/>
    <col min="78" max="78" width="10" style="25" customWidth="1"/>
    <col min="79" max="79" width="15.7265625" style="25" bestFit="1" customWidth="1"/>
    <col min="80" max="80" width="18.26953125" style="25" bestFit="1" customWidth="1"/>
    <col min="81" max="81" width="20.81640625" style="25" bestFit="1" customWidth="1"/>
    <col min="82" max="82" width="10" style="25" customWidth="1"/>
    <col min="83" max="83" width="15.7265625" style="25" bestFit="1" customWidth="1"/>
    <col min="84" max="84" width="18.26953125" style="37" bestFit="1" customWidth="1"/>
    <col min="85" max="85" width="20.81640625" style="37" bestFit="1" customWidth="1"/>
    <col min="86" max="86" width="10" style="37" customWidth="1"/>
    <col min="87" max="87" width="15.7265625" style="37" bestFit="1" customWidth="1"/>
    <col min="88" max="88" width="18.26953125" style="25" bestFit="1" customWidth="1"/>
    <col min="89" max="89" width="20.81640625" style="25" bestFit="1" customWidth="1"/>
    <col min="90" max="90" width="10" style="25" customWidth="1"/>
    <col min="91" max="91" width="15.7265625" style="25" bestFit="1" customWidth="1"/>
    <col min="92" max="92" width="18.26953125" style="25" bestFit="1" customWidth="1"/>
    <col min="93" max="93" width="20.81640625" style="25" bestFit="1" customWidth="1"/>
    <col min="94" max="94" width="10" style="25" customWidth="1"/>
    <col min="95" max="95" width="15.7265625" style="25" bestFit="1" customWidth="1"/>
    <col min="96" max="96" width="18.26953125" style="25" bestFit="1" customWidth="1"/>
    <col min="97" max="97" width="20.81640625" style="25" bestFit="1" customWidth="1"/>
    <col min="98" max="98" width="10" style="25" customWidth="1"/>
    <col min="99" max="99" width="15.7265625" style="25" bestFit="1" customWidth="1"/>
    <col min="100" max="100" width="18.26953125" style="37" bestFit="1" customWidth="1"/>
    <col min="101" max="101" width="20.81640625" style="37" bestFit="1" customWidth="1"/>
    <col min="102" max="102" width="10" style="37" customWidth="1"/>
    <col min="103" max="103" width="15.7265625" style="37" bestFit="1" customWidth="1"/>
    <col min="104" max="104" width="18.26953125" style="25" bestFit="1" customWidth="1"/>
    <col min="105" max="105" width="20.81640625" style="25" bestFit="1" customWidth="1"/>
    <col min="106" max="106" width="10" style="25" customWidth="1"/>
    <col min="107" max="107" width="15.7265625" style="25" bestFit="1" customWidth="1"/>
    <col min="108" max="108" width="18.26953125" style="25" bestFit="1" customWidth="1"/>
    <col min="109" max="109" width="20.81640625" style="25" bestFit="1" customWidth="1"/>
    <col min="110" max="110" width="10" style="25" customWidth="1"/>
    <col min="111" max="111" width="15.7265625" style="25" bestFit="1" customWidth="1"/>
    <col min="112" max="112" width="18.26953125" style="25" bestFit="1" customWidth="1"/>
    <col min="113" max="113" width="20.81640625" style="25" bestFit="1" customWidth="1"/>
    <col min="114" max="114" width="10" style="25" customWidth="1"/>
    <col min="115" max="115" width="15.7265625" style="25" bestFit="1" customWidth="1"/>
    <col min="116" max="116" width="18.26953125" style="25" bestFit="1" customWidth="1"/>
    <col min="117" max="117" width="20.81640625" style="25" bestFit="1" customWidth="1"/>
    <col min="118" max="118" width="10" style="25" customWidth="1"/>
    <col min="119" max="119" width="15.7265625" style="25" bestFit="1" customWidth="1"/>
    <col min="120" max="120" width="18.26953125" style="25" bestFit="1" customWidth="1"/>
    <col min="121" max="121" width="20.81640625" style="25" bestFit="1" customWidth="1"/>
    <col min="122" max="122" width="10" style="25" customWidth="1"/>
    <col min="123" max="123" width="15.7265625" style="25" bestFit="1" customWidth="1"/>
    <col min="124" max="124" width="20.453125" style="25" customWidth="1"/>
    <col min="125" max="125" width="22.26953125" style="25" customWidth="1"/>
    <col min="126" max="16384" width="8.7265625" style="25" hidden="1"/>
  </cols>
  <sheetData>
    <row r="1" spans="1:125" ht="63" customHeight="1">
      <c r="A1" s="198" t="s">
        <v>504</v>
      </c>
      <c r="B1" s="198"/>
      <c r="C1" s="198"/>
      <c r="D1" s="34"/>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row>
    <row r="2" spans="1:125" ht="31" customHeight="1" thickBot="1">
      <c r="A2" s="197" t="s">
        <v>111</v>
      </c>
      <c r="B2" s="197"/>
      <c r="C2" s="197"/>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8"/>
      <c r="DU2" s="128"/>
    </row>
    <row r="3" spans="1:125" s="28" customFormat="1" ht="31" customHeight="1" thickTop="1">
      <c r="A3" s="151" t="s">
        <v>1</v>
      </c>
      <c r="B3" s="152"/>
      <c r="C3" s="153"/>
      <c r="D3" s="154">
        <v>1</v>
      </c>
      <c r="E3" s="155"/>
      <c r="F3" s="155"/>
      <c r="G3" s="156"/>
      <c r="H3" s="157">
        <v>2</v>
      </c>
      <c r="I3" s="158"/>
      <c r="J3" s="158"/>
      <c r="K3" s="159"/>
      <c r="L3" s="154">
        <v>3</v>
      </c>
      <c r="M3" s="155"/>
      <c r="N3" s="155"/>
      <c r="O3" s="156"/>
      <c r="P3" s="157">
        <v>4</v>
      </c>
      <c r="Q3" s="158"/>
      <c r="R3" s="158"/>
      <c r="S3" s="159"/>
      <c r="T3" s="154">
        <v>5</v>
      </c>
      <c r="U3" s="155"/>
      <c r="V3" s="155"/>
      <c r="W3" s="156"/>
      <c r="X3" s="157">
        <v>6</v>
      </c>
      <c r="Y3" s="158"/>
      <c r="Z3" s="158"/>
      <c r="AA3" s="159"/>
      <c r="AB3" s="154">
        <v>7</v>
      </c>
      <c r="AC3" s="155"/>
      <c r="AD3" s="155"/>
      <c r="AE3" s="156"/>
      <c r="AF3" s="157">
        <v>8</v>
      </c>
      <c r="AG3" s="158"/>
      <c r="AH3" s="158"/>
      <c r="AI3" s="159"/>
      <c r="AJ3" s="154">
        <v>9</v>
      </c>
      <c r="AK3" s="155"/>
      <c r="AL3" s="155"/>
      <c r="AM3" s="156"/>
      <c r="AN3" s="157">
        <v>10</v>
      </c>
      <c r="AO3" s="158"/>
      <c r="AP3" s="158"/>
      <c r="AQ3" s="159"/>
      <c r="AR3" s="154">
        <v>11</v>
      </c>
      <c r="AS3" s="155"/>
      <c r="AT3" s="155"/>
      <c r="AU3" s="156"/>
      <c r="AV3" s="157">
        <v>12</v>
      </c>
      <c r="AW3" s="158"/>
      <c r="AX3" s="158"/>
      <c r="AY3" s="159"/>
      <c r="AZ3" s="154">
        <v>13</v>
      </c>
      <c r="BA3" s="155"/>
      <c r="BB3" s="155"/>
      <c r="BC3" s="156"/>
      <c r="BD3" s="157">
        <v>14</v>
      </c>
      <c r="BE3" s="158"/>
      <c r="BF3" s="158"/>
      <c r="BG3" s="159"/>
      <c r="BH3" s="154">
        <v>15</v>
      </c>
      <c r="BI3" s="155"/>
      <c r="BJ3" s="155"/>
      <c r="BK3" s="156"/>
      <c r="BL3" s="157">
        <v>16</v>
      </c>
      <c r="BM3" s="158"/>
      <c r="BN3" s="158"/>
      <c r="BO3" s="159"/>
      <c r="BP3" s="154">
        <v>17</v>
      </c>
      <c r="BQ3" s="155"/>
      <c r="BR3" s="155"/>
      <c r="BS3" s="156"/>
      <c r="BT3" s="157">
        <v>18</v>
      </c>
      <c r="BU3" s="158"/>
      <c r="BV3" s="158"/>
      <c r="BW3" s="159"/>
      <c r="BX3" s="154">
        <v>19</v>
      </c>
      <c r="BY3" s="155"/>
      <c r="BZ3" s="155"/>
      <c r="CA3" s="156"/>
      <c r="CB3" s="157">
        <v>20</v>
      </c>
      <c r="CC3" s="158"/>
      <c r="CD3" s="158"/>
      <c r="CE3" s="159"/>
      <c r="CF3" s="154">
        <v>21</v>
      </c>
      <c r="CG3" s="155"/>
      <c r="CH3" s="155"/>
      <c r="CI3" s="156"/>
      <c r="CJ3" s="157">
        <v>22</v>
      </c>
      <c r="CK3" s="158"/>
      <c r="CL3" s="158"/>
      <c r="CM3" s="159"/>
      <c r="CN3" s="154">
        <v>23</v>
      </c>
      <c r="CO3" s="155"/>
      <c r="CP3" s="155"/>
      <c r="CQ3" s="156"/>
      <c r="CR3" s="157">
        <v>24</v>
      </c>
      <c r="CS3" s="158"/>
      <c r="CT3" s="158"/>
      <c r="CU3" s="159"/>
      <c r="CV3" s="154">
        <v>25</v>
      </c>
      <c r="CW3" s="155"/>
      <c r="CX3" s="155"/>
      <c r="CY3" s="156"/>
      <c r="CZ3" s="157">
        <v>26</v>
      </c>
      <c r="DA3" s="158"/>
      <c r="DB3" s="158"/>
      <c r="DC3" s="159"/>
      <c r="DD3" s="154">
        <v>27</v>
      </c>
      <c r="DE3" s="155"/>
      <c r="DF3" s="155"/>
      <c r="DG3" s="156"/>
      <c r="DH3" s="157">
        <v>28</v>
      </c>
      <c r="DI3" s="158"/>
      <c r="DJ3" s="158"/>
      <c r="DK3" s="159"/>
      <c r="DL3" s="154">
        <v>29</v>
      </c>
      <c r="DM3" s="155"/>
      <c r="DN3" s="155"/>
      <c r="DO3" s="156"/>
      <c r="DP3" s="157">
        <v>30</v>
      </c>
      <c r="DQ3" s="158"/>
      <c r="DR3" s="158"/>
      <c r="DS3" s="159"/>
      <c r="DT3" s="130"/>
      <c r="DU3" s="130"/>
    </row>
    <row r="4" spans="1:125" ht="31" customHeight="1">
      <c r="A4" s="131" t="s">
        <v>7</v>
      </c>
      <c r="B4" s="132"/>
      <c r="C4" s="160"/>
      <c r="D4" s="161"/>
      <c r="E4" s="162"/>
      <c r="F4" s="162"/>
      <c r="G4" s="163"/>
      <c r="H4" s="164"/>
      <c r="I4" s="165"/>
      <c r="J4" s="165"/>
      <c r="K4" s="166"/>
      <c r="L4" s="161"/>
      <c r="M4" s="162"/>
      <c r="N4" s="162"/>
      <c r="O4" s="163"/>
      <c r="P4" s="164"/>
      <c r="Q4" s="165"/>
      <c r="R4" s="165"/>
      <c r="S4" s="166"/>
      <c r="T4" s="161"/>
      <c r="U4" s="162"/>
      <c r="V4" s="162"/>
      <c r="W4" s="163"/>
      <c r="X4" s="164"/>
      <c r="Y4" s="165"/>
      <c r="Z4" s="165"/>
      <c r="AA4" s="166"/>
      <c r="AB4" s="161"/>
      <c r="AC4" s="162"/>
      <c r="AD4" s="162"/>
      <c r="AE4" s="163"/>
      <c r="AF4" s="164"/>
      <c r="AG4" s="165"/>
      <c r="AH4" s="165"/>
      <c r="AI4" s="166"/>
      <c r="AJ4" s="161"/>
      <c r="AK4" s="162"/>
      <c r="AL4" s="162"/>
      <c r="AM4" s="163"/>
      <c r="AN4" s="164"/>
      <c r="AO4" s="165"/>
      <c r="AP4" s="165"/>
      <c r="AQ4" s="166"/>
      <c r="AR4" s="161"/>
      <c r="AS4" s="162"/>
      <c r="AT4" s="162"/>
      <c r="AU4" s="163"/>
      <c r="AV4" s="164"/>
      <c r="AW4" s="165"/>
      <c r="AX4" s="165"/>
      <c r="AY4" s="166"/>
      <c r="AZ4" s="161"/>
      <c r="BA4" s="162"/>
      <c r="BB4" s="162"/>
      <c r="BC4" s="163"/>
      <c r="BD4" s="164"/>
      <c r="BE4" s="165"/>
      <c r="BF4" s="165"/>
      <c r="BG4" s="166"/>
      <c r="BH4" s="161"/>
      <c r="BI4" s="162"/>
      <c r="BJ4" s="162"/>
      <c r="BK4" s="163"/>
      <c r="BL4" s="164"/>
      <c r="BM4" s="165"/>
      <c r="BN4" s="165"/>
      <c r="BO4" s="166"/>
      <c r="BP4" s="161"/>
      <c r="BQ4" s="162"/>
      <c r="BR4" s="162"/>
      <c r="BS4" s="163"/>
      <c r="BT4" s="164"/>
      <c r="BU4" s="165"/>
      <c r="BV4" s="165"/>
      <c r="BW4" s="166"/>
      <c r="BX4" s="161"/>
      <c r="BY4" s="162"/>
      <c r="BZ4" s="162"/>
      <c r="CA4" s="163"/>
      <c r="CB4" s="164"/>
      <c r="CC4" s="165"/>
      <c r="CD4" s="165"/>
      <c r="CE4" s="166"/>
      <c r="CF4" s="161"/>
      <c r="CG4" s="162"/>
      <c r="CH4" s="162"/>
      <c r="CI4" s="163"/>
      <c r="CJ4" s="164"/>
      <c r="CK4" s="165"/>
      <c r="CL4" s="165"/>
      <c r="CM4" s="166"/>
      <c r="CN4" s="161"/>
      <c r="CO4" s="162"/>
      <c r="CP4" s="162"/>
      <c r="CQ4" s="163"/>
      <c r="CR4" s="164"/>
      <c r="CS4" s="165"/>
      <c r="CT4" s="165"/>
      <c r="CU4" s="166"/>
      <c r="CV4" s="161"/>
      <c r="CW4" s="162"/>
      <c r="CX4" s="162"/>
      <c r="CY4" s="163"/>
      <c r="CZ4" s="164"/>
      <c r="DA4" s="165"/>
      <c r="DB4" s="165"/>
      <c r="DC4" s="166"/>
      <c r="DD4" s="161"/>
      <c r="DE4" s="162"/>
      <c r="DF4" s="162"/>
      <c r="DG4" s="163"/>
      <c r="DH4" s="164"/>
      <c r="DI4" s="165"/>
      <c r="DJ4" s="165"/>
      <c r="DK4" s="166"/>
      <c r="DL4" s="161"/>
      <c r="DM4" s="162"/>
      <c r="DN4" s="162"/>
      <c r="DO4" s="163"/>
      <c r="DP4" s="164"/>
      <c r="DQ4" s="165"/>
      <c r="DR4" s="165"/>
      <c r="DS4" s="166"/>
      <c r="DT4" s="128"/>
      <c r="DU4" s="128"/>
    </row>
    <row r="5" spans="1:125" ht="31" customHeight="1">
      <c r="A5" s="131" t="s">
        <v>89</v>
      </c>
      <c r="B5" s="132"/>
      <c r="C5" s="160"/>
      <c r="D5" s="161"/>
      <c r="E5" s="162"/>
      <c r="F5" s="162"/>
      <c r="G5" s="163"/>
      <c r="H5" s="164"/>
      <c r="I5" s="165"/>
      <c r="J5" s="165"/>
      <c r="K5" s="166"/>
      <c r="L5" s="161"/>
      <c r="M5" s="162"/>
      <c r="N5" s="162"/>
      <c r="O5" s="163"/>
      <c r="P5" s="164"/>
      <c r="Q5" s="165"/>
      <c r="R5" s="165"/>
      <c r="S5" s="166"/>
      <c r="T5" s="161"/>
      <c r="U5" s="162"/>
      <c r="V5" s="162"/>
      <c r="W5" s="163"/>
      <c r="X5" s="164"/>
      <c r="Y5" s="165"/>
      <c r="Z5" s="165"/>
      <c r="AA5" s="166"/>
      <c r="AB5" s="161"/>
      <c r="AC5" s="162"/>
      <c r="AD5" s="162"/>
      <c r="AE5" s="163"/>
      <c r="AF5" s="164"/>
      <c r="AG5" s="165"/>
      <c r="AH5" s="165"/>
      <c r="AI5" s="166"/>
      <c r="AJ5" s="161"/>
      <c r="AK5" s="162"/>
      <c r="AL5" s="162"/>
      <c r="AM5" s="163"/>
      <c r="AN5" s="164"/>
      <c r="AO5" s="165"/>
      <c r="AP5" s="165"/>
      <c r="AQ5" s="166"/>
      <c r="AR5" s="161"/>
      <c r="AS5" s="162"/>
      <c r="AT5" s="162"/>
      <c r="AU5" s="163"/>
      <c r="AV5" s="164"/>
      <c r="AW5" s="165"/>
      <c r="AX5" s="165"/>
      <c r="AY5" s="166"/>
      <c r="AZ5" s="161"/>
      <c r="BA5" s="162"/>
      <c r="BB5" s="162"/>
      <c r="BC5" s="163"/>
      <c r="BD5" s="164"/>
      <c r="BE5" s="165"/>
      <c r="BF5" s="165"/>
      <c r="BG5" s="166"/>
      <c r="BH5" s="161"/>
      <c r="BI5" s="162"/>
      <c r="BJ5" s="162"/>
      <c r="BK5" s="163"/>
      <c r="BL5" s="164"/>
      <c r="BM5" s="165"/>
      <c r="BN5" s="165"/>
      <c r="BO5" s="166"/>
      <c r="BP5" s="161"/>
      <c r="BQ5" s="162"/>
      <c r="BR5" s="162"/>
      <c r="BS5" s="163"/>
      <c r="BT5" s="164"/>
      <c r="BU5" s="165"/>
      <c r="BV5" s="165"/>
      <c r="BW5" s="166"/>
      <c r="BX5" s="161"/>
      <c r="BY5" s="162"/>
      <c r="BZ5" s="162"/>
      <c r="CA5" s="163"/>
      <c r="CB5" s="164"/>
      <c r="CC5" s="165"/>
      <c r="CD5" s="165"/>
      <c r="CE5" s="166"/>
      <c r="CF5" s="161"/>
      <c r="CG5" s="162"/>
      <c r="CH5" s="162"/>
      <c r="CI5" s="163"/>
      <c r="CJ5" s="164"/>
      <c r="CK5" s="165"/>
      <c r="CL5" s="165"/>
      <c r="CM5" s="166"/>
      <c r="CN5" s="161"/>
      <c r="CO5" s="162"/>
      <c r="CP5" s="162"/>
      <c r="CQ5" s="163"/>
      <c r="CR5" s="164"/>
      <c r="CS5" s="165"/>
      <c r="CT5" s="165"/>
      <c r="CU5" s="166"/>
      <c r="CV5" s="161"/>
      <c r="CW5" s="162"/>
      <c r="CX5" s="162"/>
      <c r="CY5" s="163"/>
      <c r="CZ5" s="164"/>
      <c r="DA5" s="165"/>
      <c r="DB5" s="165"/>
      <c r="DC5" s="166"/>
      <c r="DD5" s="161"/>
      <c r="DE5" s="162"/>
      <c r="DF5" s="162"/>
      <c r="DG5" s="163"/>
      <c r="DH5" s="164"/>
      <c r="DI5" s="165"/>
      <c r="DJ5" s="165"/>
      <c r="DK5" s="166"/>
      <c r="DL5" s="161"/>
      <c r="DM5" s="162"/>
      <c r="DN5" s="162"/>
      <c r="DO5" s="163"/>
      <c r="DP5" s="164"/>
      <c r="DQ5" s="165"/>
      <c r="DR5" s="165"/>
      <c r="DS5" s="166"/>
      <c r="DT5" s="128"/>
      <c r="DU5" s="128"/>
    </row>
    <row r="6" spans="1:125" ht="31" customHeight="1">
      <c r="A6" s="131" t="s">
        <v>11</v>
      </c>
      <c r="B6" s="132"/>
      <c r="C6" s="133"/>
      <c r="D6" s="134"/>
      <c r="E6" s="135"/>
      <c r="F6" s="135"/>
      <c r="G6" s="136"/>
      <c r="H6" s="137"/>
      <c r="I6" s="138"/>
      <c r="J6" s="138"/>
      <c r="K6" s="139"/>
      <c r="L6" s="134"/>
      <c r="M6" s="135"/>
      <c r="N6" s="135"/>
      <c r="O6" s="136"/>
      <c r="P6" s="137"/>
      <c r="Q6" s="138"/>
      <c r="R6" s="138"/>
      <c r="S6" s="139"/>
      <c r="T6" s="134"/>
      <c r="U6" s="135"/>
      <c r="V6" s="135"/>
      <c r="W6" s="136"/>
      <c r="X6" s="137"/>
      <c r="Y6" s="138"/>
      <c r="Z6" s="138"/>
      <c r="AA6" s="139"/>
      <c r="AB6" s="134"/>
      <c r="AC6" s="135"/>
      <c r="AD6" s="135"/>
      <c r="AE6" s="136"/>
      <c r="AF6" s="137"/>
      <c r="AG6" s="138"/>
      <c r="AH6" s="138"/>
      <c r="AI6" s="139"/>
      <c r="AJ6" s="134"/>
      <c r="AK6" s="135"/>
      <c r="AL6" s="135"/>
      <c r="AM6" s="136"/>
      <c r="AN6" s="137"/>
      <c r="AO6" s="138"/>
      <c r="AP6" s="138"/>
      <c r="AQ6" s="139"/>
      <c r="AR6" s="134"/>
      <c r="AS6" s="135"/>
      <c r="AT6" s="135"/>
      <c r="AU6" s="136"/>
      <c r="AV6" s="137"/>
      <c r="AW6" s="138"/>
      <c r="AX6" s="138"/>
      <c r="AY6" s="139"/>
      <c r="AZ6" s="134"/>
      <c r="BA6" s="135"/>
      <c r="BB6" s="135"/>
      <c r="BC6" s="136"/>
      <c r="BD6" s="137"/>
      <c r="BE6" s="138"/>
      <c r="BF6" s="138"/>
      <c r="BG6" s="139"/>
      <c r="BH6" s="134"/>
      <c r="BI6" s="135"/>
      <c r="BJ6" s="135"/>
      <c r="BK6" s="136"/>
      <c r="BL6" s="137"/>
      <c r="BM6" s="138"/>
      <c r="BN6" s="138"/>
      <c r="BO6" s="139"/>
      <c r="BP6" s="134"/>
      <c r="BQ6" s="135"/>
      <c r="BR6" s="135"/>
      <c r="BS6" s="136"/>
      <c r="BT6" s="137"/>
      <c r="BU6" s="138"/>
      <c r="BV6" s="138"/>
      <c r="BW6" s="139"/>
      <c r="BX6" s="134"/>
      <c r="BY6" s="135"/>
      <c r="BZ6" s="135"/>
      <c r="CA6" s="136"/>
      <c r="CB6" s="137"/>
      <c r="CC6" s="138"/>
      <c r="CD6" s="138"/>
      <c r="CE6" s="139"/>
      <c r="CF6" s="134"/>
      <c r="CG6" s="135"/>
      <c r="CH6" s="135"/>
      <c r="CI6" s="136"/>
      <c r="CJ6" s="137"/>
      <c r="CK6" s="138"/>
      <c r="CL6" s="138"/>
      <c r="CM6" s="139"/>
      <c r="CN6" s="134"/>
      <c r="CO6" s="135"/>
      <c r="CP6" s="135"/>
      <c r="CQ6" s="136"/>
      <c r="CR6" s="137"/>
      <c r="CS6" s="138"/>
      <c r="CT6" s="138"/>
      <c r="CU6" s="139"/>
      <c r="CV6" s="134"/>
      <c r="CW6" s="135"/>
      <c r="CX6" s="135"/>
      <c r="CY6" s="136"/>
      <c r="CZ6" s="137"/>
      <c r="DA6" s="138"/>
      <c r="DB6" s="138"/>
      <c r="DC6" s="139"/>
      <c r="DD6" s="134"/>
      <c r="DE6" s="135"/>
      <c r="DF6" s="135"/>
      <c r="DG6" s="136"/>
      <c r="DH6" s="137"/>
      <c r="DI6" s="138"/>
      <c r="DJ6" s="138"/>
      <c r="DK6" s="139"/>
      <c r="DL6" s="134"/>
      <c r="DM6" s="135"/>
      <c r="DN6" s="135"/>
      <c r="DO6" s="136"/>
      <c r="DP6" s="137"/>
      <c r="DQ6" s="138"/>
      <c r="DR6" s="138"/>
      <c r="DS6" s="139"/>
      <c r="DT6" s="128"/>
      <c r="DU6" s="128"/>
    </row>
    <row r="7" spans="1:125" s="146" customFormat="1" ht="31" customHeight="1">
      <c r="A7" s="29" t="s">
        <v>221</v>
      </c>
      <c r="B7" s="29" t="s">
        <v>91</v>
      </c>
      <c r="C7" s="29" t="s">
        <v>92</v>
      </c>
      <c r="D7" s="35" t="s">
        <v>112</v>
      </c>
      <c r="E7" s="35" t="s">
        <v>113</v>
      </c>
      <c r="F7" s="35" t="s">
        <v>114</v>
      </c>
      <c r="G7" s="36" t="s">
        <v>115</v>
      </c>
      <c r="H7" s="31" t="s">
        <v>112</v>
      </c>
      <c r="I7" s="31" t="s">
        <v>113</v>
      </c>
      <c r="J7" s="31" t="s">
        <v>114</v>
      </c>
      <c r="K7" s="32" t="s">
        <v>115</v>
      </c>
      <c r="L7" s="35" t="s">
        <v>112</v>
      </c>
      <c r="M7" s="35" t="s">
        <v>113</v>
      </c>
      <c r="N7" s="35" t="s">
        <v>114</v>
      </c>
      <c r="O7" s="36" t="s">
        <v>115</v>
      </c>
      <c r="P7" s="31" t="s">
        <v>112</v>
      </c>
      <c r="Q7" s="31" t="s">
        <v>113</v>
      </c>
      <c r="R7" s="31" t="s">
        <v>114</v>
      </c>
      <c r="S7" s="32" t="s">
        <v>115</v>
      </c>
      <c r="T7" s="35" t="s">
        <v>112</v>
      </c>
      <c r="U7" s="35" t="s">
        <v>113</v>
      </c>
      <c r="V7" s="35" t="s">
        <v>114</v>
      </c>
      <c r="W7" s="36" t="s">
        <v>115</v>
      </c>
      <c r="X7" s="31" t="s">
        <v>112</v>
      </c>
      <c r="Y7" s="31" t="s">
        <v>113</v>
      </c>
      <c r="Z7" s="31" t="s">
        <v>114</v>
      </c>
      <c r="AA7" s="32" t="s">
        <v>115</v>
      </c>
      <c r="AB7" s="35" t="s">
        <v>112</v>
      </c>
      <c r="AC7" s="35" t="s">
        <v>113</v>
      </c>
      <c r="AD7" s="35" t="s">
        <v>114</v>
      </c>
      <c r="AE7" s="36" t="s">
        <v>115</v>
      </c>
      <c r="AF7" s="31" t="s">
        <v>112</v>
      </c>
      <c r="AG7" s="31" t="s">
        <v>113</v>
      </c>
      <c r="AH7" s="31" t="s">
        <v>114</v>
      </c>
      <c r="AI7" s="32" t="s">
        <v>115</v>
      </c>
      <c r="AJ7" s="35" t="s">
        <v>112</v>
      </c>
      <c r="AK7" s="35" t="s">
        <v>113</v>
      </c>
      <c r="AL7" s="35" t="s">
        <v>114</v>
      </c>
      <c r="AM7" s="36" t="s">
        <v>115</v>
      </c>
      <c r="AN7" s="31" t="s">
        <v>112</v>
      </c>
      <c r="AO7" s="31" t="s">
        <v>113</v>
      </c>
      <c r="AP7" s="31" t="s">
        <v>114</v>
      </c>
      <c r="AQ7" s="32" t="s">
        <v>115</v>
      </c>
      <c r="AR7" s="35" t="s">
        <v>112</v>
      </c>
      <c r="AS7" s="35" t="s">
        <v>113</v>
      </c>
      <c r="AT7" s="35" t="s">
        <v>114</v>
      </c>
      <c r="AU7" s="36" t="s">
        <v>115</v>
      </c>
      <c r="AV7" s="31" t="s">
        <v>112</v>
      </c>
      <c r="AW7" s="31" t="s">
        <v>113</v>
      </c>
      <c r="AX7" s="31" t="s">
        <v>114</v>
      </c>
      <c r="AY7" s="32" t="s">
        <v>115</v>
      </c>
      <c r="AZ7" s="35" t="s">
        <v>112</v>
      </c>
      <c r="BA7" s="35" t="s">
        <v>113</v>
      </c>
      <c r="BB7" s="35" t="s">
        <v>114</v>
      </c>
      <c r="BC7" s="36" t="s">
        <v>115</v>
      </c>
      <c r="BD7" s="31" t="s">
        <v>112</v>
      </c>
      <c r="BE7" s="31" t="s">
        <v>113</v>
      </c>
      <c r="BF7" s="31" t="s">
        <v>114</v>
      </c>
      <c r="BG7" s="32" t="s">
        <v>115</v>
      </c>
      <c r="BH7" s="35" t="s">
        <v>112</v>
      </c>
      <c r="BI7" s="35" t="s">
        <v>113</v>
      </c>
      <c r="BJ7" s="35" t="s">
        <v>114</v>
      </c>
      <c r="BK7" s="36" t="s">
        <v>115</v>
      </c>
      <c r="BL7" s="31" t="s">
        <v>112</v>
      </c>
      <c r="BM7" s="31" t="s">
        <v>113</v>
      </c>
      <c r="BN7" s="31" t="s">
        <v>114</v>
      </c>
      <c r="BO7" s="32" t="s">
        <v>115</v>
      </c>
      <c r="BP7" s="35" t="s">
        <v>112</v>
      </c>
      <c r="BQ7" s="35" t="s">
        <v>113</v>
      </c>
      <c r="BR7" s="35" t="s">
        <v>114</v>
      </c>
      <c r="BS7" s="36" t="s">
        <v>115</v>
      </c>
      <c r="BT7" s="31" t="s">
        <v>112</v>
      </c>
      <c r="BU7" s="31" t="s">
        <v>113</v>
      </c>
      <c r="BV7" s="31" t="s">
        <v>114</v>
      </c>
      <c r="BW7" s="32" t="s">
        <v>115</v>
      </c>
      <c r="BX7" s="35" t="s">
        <v>112</v>
      </c>
      <c r="BY7" s="35" t="s">
        <v>113</v>
      </c>
      <c r="BZ7" s="35" t="s">
        <v>114</v>
      </c>
      <c r="CA7" s="36" t="s">
        <v>115</v>
      </c>
      <c r="CB7" s="31" t="s">
        <v>112</v>
      </c>
      <c r="CC7" s="31" t="s">
        <v>113</v>
      </c>
      <c r="CD7" s="31" t="s">
        <v>114</v>
      </c>
      <c r="CE7" s="32" t="s">
        <v>115</v>
      </c>
      <c r="CF7" s="35" t="s">
        <v>112</v>
      </c>
      <c r="CG7" s="35" t="s">
        <v>113</v>
      </c>
      <c r="CH7" s="35" t="s">
        <v>114</v>
      </c>
      <c r="CI7" s="36" t="s">
        <v>115</v>
      </c>
      <c r="CJ7" s="31" t="s">
        <v>112</v>
      </c>
      <c r="CK7" s="31" t="s">
        <v>113</v>
      </c>
      <c r="CL7" s="31" t="s">
        <v>114</v>
      </c>
      <c r="CM7" s="32" t="s">
        <v>115</v>
      </c>
      <c r="CN7" s="35" t="s">
        <v>112</v>
      </c>
      <c r="CO7" s="35" t="s">
        <v>113</v>
      </c>
      <c r="CP7" s="35" t="s">
        <v>114</v>
      </c>
      <c r="CQ7" s="36" t="s">
        <v>115</v>
      </c>
      <c r="CR7" s="31" t="s">
        <v>112</v>
      </c>
      <c r="CS7" s="31" t="s">
        <v>113</v>
      </c>
      <c r="CT7" s="31" t="s">
        <v>114</v>
      </c>
      <c r="CU7" s="32" t="s">
        <v>115</v>
      </c>
      <c r="CV7" s="35" t="s">
        <v>112</v>
      </c>
      <c r="CW7" s="35" t="s">
        <v>113</v>
      </c>
      <c r="CX7" s="35" t="s">
        <v>114</v>
      </c>
      <c r="CY7" s="36" t="s">
        <v>115</v>
      </c>
      <c r="CZ7" s="31" t="s">
        <v>112</v>
      </c>
      <c r="DA7" s="31" t="s">
        <v>113</v>
      </c>
      <c r="DB7" s="31" t="s">
        <v>114</v>
      </c>
      <c r="DC7" s="32" t="s">
        <v>115</v>
      </c>
      <c r="DD7" s="35" t="s">
        <v>112</v>
      </c>
      <c r="DE7" s="35" t="s">
        <v>113</v>
      </c>
      <c r="DF7" s="35" t="s">
        <v>114</v>
      </c>
      <c r="DG7" s="36" t="s">
        <v>115</v>
      </c>
      <c r="DH7" s="31" t="s">
        <v>112</v>
      </c>
      <c r="DI7" s="31" t="s">
        <v>113</v>
      </c>
      <c r="DJ7" s="31" t="s">
        <v>114</v>
      </c>
      <c r="DK7" s="32" t="s">
        <v>115</v>
      </c>
      <c r="DL7" s="35" t="s">
        <v>112</v>
      </c>
      <c r="DM7" s="35" t="s">
        <v>113</v>
      </c>
      <c r="DN7" s="35" t="s">
        <v>114</v>
      </c>
      <c r="DO7" s="36" t="s">
        <v>115</v>
      </c>
      <c r="DP7" s="31" t="s">
        <v>112</v>
      </c>
      <c r="DQ7" s="31" t="s">
        <v>113</v>
      </c>
      <c r="DR7" s="31" t="s">
        <v>114</v>
      </c>
      <c r="DS7" s="32" t="s">
        <v>115</v>
      </c>
      <c r="DT7" s="29" t="s">
        <v>116</v>
      </c>
      <c r="DU7" s="30" t="s">
        <v>117</v>
      </c>
    </row>
    <row r="8" spans="1:125" ht="31" customHeight="1">
      <c r="A8" s="140"/>
      <c r="B8" s="140"/>
      <c r="C8" s="140"/>
      <c r="D8" s="141"/>
      <c r="E8" s="141"/>
      <c r="F8" s="141"/>
      <c r="G8" s="142" t="str">
        <f>IF(D8="","n/a",D8/E8)</f>
        <v>n/a</v>
      </c>
      <c r="H8" s="143"/>
      <c r="I8" s="143"/>
      <c r="J8" s="143"/>
      <c r="K8" s="144" t="str">
        <f>IF(H8="","n/a",H8/I8)</f>
        <v>n/a</v>
      </c>
      <c r="L8" s="141"/>
      <c r="M8" s="141"/>
      <c r="N8" s="141"/>
      <c r="O8" s="142" t="str">
        <f>IF(L8="","n/a",L8/M8)</f>
        <v>n/a</v>
      </c>
      <c r="P8" s="143"/>
      <c r="Q8" s="143"/>
      <c r="R8" s="143"/>
      <c r="S8" s="144" t="str">
        <f>IF(P8="","n/a",P8/Q8)</f>
        <v>n/a</v>
      </c>
      <c r="T8" s="141"/>
      <c r="U8" s="141"/>
      <c r="V8" s="141"/>
      <c r="W8" s="142" t="str">
        <f>IF(T8="","n/a",T8/U8)</f>
        <v>n/a</v>
      </c>
      <c r="X8" s="143"/>
      <c r="Y8" s="143"/>
      <c r="Z8" s="143"/>
      <c r="AA8" s="144" t="str">
        <f>IF(X8="","n/a",X8/Y8)</f>
        <v>n/a</v>
      </c>
      <c r="AB8" s="141"/>
      <c r="AC8" s="141"/>
      <c r="AD8" s="141"/>
      <c r="AE8" s="142" t="str">
        <f>IF(AB8="","n/a",AB8/AC8)</f>
        <v>n/a</v>
      </c>
      <c r="AF8" s="143"/>
      <c r="AG8" s="143"/>
      <c r="AH8" s="143"/>
      <c r="AI8" s="144" t="str">
        <f>IF(AF8="","n/a",AF8/AG8)</f>
        <v>n/a</v>
      </c>
      <c r="AJ8" s="141"/>
      <c r="AK8" s="141"/>
      <c r="AL8" s="141"/>
      <c r="AM8" s="142" t="str">
        <f>IF(AJ8="","n/a",AJ8/AK8)</f>
        <v>n/a</v>
      </c>
      <c r="AN8" s="143"/>
      <c r="AO8" s="143"/>
      <c r="AP8" s="143"/>
      <c r="AQ8" s="144" t="str">
        <f>IF(AN8="","n/a",AN8/AO8)</f>
        <v>n/a</v>
      </c>
      <c r="AR8" s="141"/>
      <c r="AS8" s="141"/>
      <c r="AT8" s="141"/>
      <c r="AU8" s="142" t="str">
        <f>IF(AR8="","n/a",AR8/AS8)</f>
        <v>n/a</v>
      </c>
      <c r="AV8" s="143"/>
      <c r="AW8" s="143"/>
      <c r="AX8" s="143"/>
      <c r="AY8" s="144" t="str">
        <f>IF(AV8="","n/a",AV8/AW8)</f>
        <v>n/a</v>
      </c>
      <c r="AZ8" s="141"/>
      <c r="BA8" s="141"/>
      <c r="BB8" s="141"/>
      <c r="BC8" s="142" t="str">
        <f>IF(AZ8="","n/a",AZ8/BA8)</f>
        <v>n/a</v>
      </c>
      <c r="BD8" s="143"/>
      <c r="BE8" s="143"/>
      <c r="BF8" s="143"/>
      <c r="BG8" s="144" t="str">
        <f>IF(BD8="","n/a",BD8/BE8)</f>
        <v>n/a</v>
      </c>
      <c r="BH8" s="141"/>
      <c r="BI8" s="141"/>
      <c r="BJ8" s="141"/>
      <c r="BK8" s="142" t="str">
        <f>IF(BH8="","n/a",BH8/BI8)</f>
        <v>n/a</v>
      </c>
      <c r="BL8" s="143"/>
      <c r="BM8" s="143"/>
      <c r="BN8" s="143"/>
      <c r="BO8" s="144" t="str">
        <f>IF(BL8="","n/a",BL8/BM8)</f>
        <v>n/a</v>
      </c>
      <c r="BP8" s="141"/>
      <c r="BQ8" s="141"/>
      <c r="BR8" s="141"/>
      <c r="BS8" s="142" t="str">
        <f>IF(BP8="","n/a",BP8/BQ8)</f>
        <v>n/a</v>
      </c>
      <c r="BT8" s="143"/>
      <c r="BU8" s="143"/>
      <c r="BV8" s="143"/>
      <c r="BW8" s="144" t="str">
        <f>IF(BT8="","n/a",BT8/BU8)</f>
        <v>n/a</v>
      </c>
      <c r="BX8" s="141"/>
      <c r="BY8" s="141"/>
      <c r="BZ8" s="141"/>
      <c r="CA8" s="142" t="str">
        <f>IF(BX8="","n/a",BX8/BY8)</f>
        <v>n/a</v>
      </c>
      <c r="CB8" s="143"/>
      <c r="CC8" s="143"/>
      <c r="CD8" s="143"/>
      <c r="CE8" s="144" t="str">
        <f>IF(CB8="","n/a",CB8/CC8)</f>
        <v>n/a</v>
      </c>
      <c r="CF8" s="141"/>
      <c r="CG8" s="141"/>
      <c r="CH8" s="141"/>
      <c r="CI8" s="142" t="str">
        <f>IF(CF8="","n/a",CF8/CG8)</f>
        <v>n/a</v>
      </c>
      <c r="CJ8" s="143"/>
      <c r="CK8" s="143"/>
      <c r="CL8" s="143"/>
      <c r="CM8" s="144" t="str">
        <f>IF(CJ8="","n/a",CJ8/CK8)</f>
        <v>n/a</v>
      </c>
      <c r="CN8" s="141"/>
      <c r="CO8" s="141"/>
      <c r="CP8" s="141"/>
      <c r="CQ8" s="142" t="str">
        <f>IF(CN8="","n/a",CN8/CO8)</f>
        <v>n/a</v>
      </c>
      <c r="CR8" s="143"/>
      <c r="CS8" s="143"/>
      <c r="CT8" s="143"/>
      <c r="CU8" s="144" t="str">
        <f>IF(CR8="","n/a",CR8/CS8)</f>
        <v>n/a</v>
      </c>
      <c r="CV8" s="141"/>
      <c r="CW8" s="141"/>
      <c r="CX8" s="141"/>
      <c r="CY8" s="142" t="str">
        <f>IF(CV8="","n/a",CV8/CW8)</f>
        <v>n/a</v>
      </c>
      <c r="CZ8" s="143"/>
      <c r="DA8" s="143"/>
      <c r="DB8" s="143"/>
      <c r="DC8" s="144" t="str">
        <f>IF(CZ8="","n/a",CZ8/DA8)</f>
        <v>n/a</v>
      </c>
      <c r="DD8" s="141"/>
      <c r="DE8" s="141"/>
      <c r="DF8" s="141"/>
      <c r="DG8" s="142" t="str">
        <f>IF(DD8="","n/a",DD8/DE8)</f>
        <v>n/a</v>
      </c>
      <c r="DH8" s="143"/>
      <c r="DI8" s="143"/>
      <c r="DJ8" s="143"/>
      <c r="DK8" s="144" t="str">
        <f>IF(DH8="","n/a",DH8/DI8)</f>
        <v>n/a</v>
      </c>
      <c r="DL8" s="141"/>
      <c r="DM8" s="141"/>
      <c r="DN8" s="141"/>
      <c r="DO8" s="142" t="str">
        <f>IF(DL8="","n/a",DL8/DM8)</f>
        <v>n/a</v>
      </c>
      <c r="DP8" s="143"/>
      <c r="DQ8" s="143"/>
      <c r="DR8" s="143"/>
      <c r="DS8" s="144" t="str">
        <f>IF(DP8="","n/a",DP8/DQ8)</f>
        <v>n/a</v>
      </c>
      <c r="DT8" s="140" t="str">
        <f>IF(F8="","n/a",AVERAGE(F8,J8,N8,R8,V8,Z8,AD8,AH8,AL8,AP8,AT8,AX8,BB8,BF8,BJ8,BN8,BR8,BV8,BZ8,CD8,CH8,CL8,CP8,CT8,CX8,DB8,DF8,DJ8,DN8,DR8))</f>
        <v>n/a</v>
      </c>
      <c r="DU8" s="140" t="str">
        <f>IF(F8="","n/a",STDEV(F8,J8,N8,R8,V8,Z8,AD8,AH8,AL8,AP8,AT8,AX8,BB8,BF8,BJ8,BN8,BR8,BV8,BZ8,CD8,CH8,CL8,CP8,CT8,CX8,DB8,DF8,DJ8,DN8,DR8))</f>
        <v>n/a</v>
      </c>
    </row>
    <row r="9" spans="1:125" ht="31" customHeight="1">
      <c r="A9" s="140"/>
      <c r="B9" s="140"/>
      <c r="C9" s="140"/>
      <c r="D9" s="141"/>
      <c r="E9" s="141"/>
      <c r="F9" s="141"/>
      <c r="G9" s="142" t="str">
        <f t="shared" ref="G9:G32" si="0">IF(D9="","n/a",D9/E9)</f>
        <v>n/a</v>
      </c>
      <c r="H9" s="143"/>
      <c r="I9" s="143"/>
      <c r="J9" s="143"/>
      <c r="K9" s="144" t="str">
        <f t="shared" ref="K9:K32" si="1">IF(H9="","n/a",H9/I9)</f>
        <v>n/a</v>
      </c>
      <c r="L9" s="141"/>
      <c r="M9" s="141"/>
      <c r="N9" s="141"/>
      <c r="O9" s="142" t="str">
        <f t="shared" ref="O9:O32" si="2">IF(L9="","n/a",L9/M9)</f>
        <v>n/a</v>
      </c>
      <c r="P9" s="143"/>
      <c r="Q9" s="143"/>
      <c r="R9" s="143"/>
      <c r="S9" s="144" t="str">
        <f t="shared" ref="S9:S32" si="3">IF(P9="","n/a",P9/Q9)</f>
        <v>n/a</v>
      </c>
      <c r="T9" s="141"/>
      <c r="U9" s="141"/>
      <c r="V9" s="141"/>
      <c r="W9" s="142" t="str">
        <f t="shared" ref="W9:W32" si="4">IF(T9="","n/a",T9/U9)</f>
        <v>n/a</v>
      </c>
      <c r="X9" s="143"/>
      <c r="Y9" s="143"/>
      <c r="Z9" s="143"/>
      <c r="AA9" s="144" t="str">
        <f t="shared" ref="AA9:AA32" si="5">IF(X9="","n/a",X9/Y9)</f>
        <v>n/a</v>
      </c>
      <c r="AB9" s="141"/>
      <c r="AC9" s="141"/>
      <c r="AD9" s="141"/>
      <c r="AE9" s="142" t="str">
        <f t="shared" ref="AE9:AE32" si="6">IF(AB9="","n/a",AB9/AC9)</f>
        <v>n/a</v>
      </c>
      <c r="AF9" s="143"/>
      <c r="AG9" s="143"/>
      <c r="AH9" s="143"/>
      <c r="AI9" s="144" t="str">
        <f t="shared" ref="AI9:AI32" si="7">IF(AF9="","n/a",AF9/AG9)</f>
        <v>n/a</v>
      </c>
      <c r="AJ9" s="141"/>
      <c r="AK9" s="141"/>
      <c r="AL9" s="141"/>
      <c r="AM9" s="142" t="str">
        <f t="shared" ref="AM9:AM32" si="8">IF(AJ9="","n/a",AJ9/AK9)</f>
        <v>n/a</v>
      </c>
      <c r="AN9" s="143"/>
      <c r="AO9" s="143"/>
      <c r="AP9" s="143"/>
      <c r="AQ9" s="144" t="str">
        <f t="shared" ref="AQ9:AQ32" si="9">IF(AN9="","n/a",AN9/AO9)</f>
        <v>n/a</v>
      </c>
      <c r="AR9" s="141"/>
      <c r="AS9" s="141"/>
      <c r="AT9" s="141"/>
      <c r="AU9" s="142" t="str">
        <f t="shared" ref="AU9:AU32" si="10">IF(AR9="","n/a",AR9/AS9)</f>
        <v>n/a</v>
      </c>
      <c r="AV9" s="143"/>
      <c r="AW9" s="143"/>
      <c r="AX9" s="143"/>
      <c r="AY9" s="144" t="str">
        <f t="shared" ref="AY9:AY32" si="11">IF(AV9="","n/a",AV9/AW9)</f>
        <v>n/a</v>
      </c>
      <c r="AZ9" s="141"/>
      <c r="BA9" s="141"/>
      <c r="BB9" s="141"/>
      <c r="BC9" s="142" t="str">
        <f t="shared" ref="BC9:BC32" si="12">IF(AZ9="","n/a",AZ9/BA9)</f>
        <v>n/a</v>
      </c>
      <c r="BD9" s="143"/>
      <c r="BE9" s="143"/>
      <c r="BF9" s="143"/>
      <c r="BG9" s="144" t="str">
        <f t="shared" ref="BG9:BG32" si="13">IF(BD9="","n/a",BD9/BE9)</f>
        <v>n/a</v>
      </c>
      <c r="BH9" s="141"/>
      <c r="BI9" s="141"/>
      <c r="BJ9" s="141"/>
      <c r="BK9" s="142" t="str">
        <f t="shared" ref="BK9:BK32" si="14">IF(BH9="","n/a",BH9/BI9)</f>
        <v>n/a</v>
      </c>
      <c r="BL9" s="143"/>
      <c r="BM9" s="143"/>
      <c r="BN9" s="143"/>
      <c r="BO9" s="144" t="str">
        <f t="shared" ref="BO9:BO32" si="15">IF(BL9="","n/a",BL9/BM9)</f>
        <v>n/a</v>
      </c>
      <c r="BP9" s="141"/>
      <c r="BQ9" s="141"/>
      <c r="BR9" s="141"/>
      <c r="BS9" s="142" t="str">
        <f t="shared" ref="BS9:BS32" si="16">IF(BP9="","n/a",BP9/BQ9)</f>
        <v>n/a</v>
      </c>
      <c r="BT9" s="143"/>
      <c r="BU9" s="143"/>
      <c r="BV9" s="143"/>
      <c r="BW9" s="144" t="str">
        <f t="shared" ref="BW9:BW32" si="17">IF(BT9="","n/a",BT9/BU9)</f>
        <v>n/a</v>
      </c>
      <c r="BX9" s="141"/>
      <c r="BY9" s="141"/>
      <c r="BZ9" s="141"/>
      <c r="CA9" s="142" t="str">
        <f t="shared" ref="CA9:CA32" si="18">IF(BX9="","n/a",BX9/BY9)</f>
        <v>n/a</v>
      </c>
      <c r="CB9" s="143"/>
      <c r="CC9" s="143"/>
      <c r="CD9" s="143"/>
      <c r="CE9" s="144" t="str">
        <f t="shared" ref="CE9:CE32" si="19">IF(CB9="","n/a",CB9/CC9)</f>
        <v>n/a</v>
      </c>
      <c r="CF9" s="141"/>
      <c r="CG9" s="141"/>
      <c r="CH9" s="141"/>
      <c r="CI9" s="142" t="str">
        <f t="shared" ref="CI9:CI32" si="20">IF(CF9="","n/a",CF9/CG9)</f>
        <v>n/a</v>
      </c>
      <c r="CJ9" s="143"/>
      <c r="CK9" s="143"/>
      <c r="CL9" s="143"/>
      <c r="CM9" s="144" t="str">
        <f t="shared" ref="CM9:CM32" si="21">IF(CJ9="","n/a",CJ9/CK9)</f>
        <v>n/a</v>
      </c>
      <c r="CN9" s="141"/>
      <c r="CO9" s="141"/>
      <c r="CP9" s="141"/>
      <c r="CQ9" s="142" t="str">
        <f t="shared" ref="CQ9:CQ32" si="22">IF(CN9="","n/a",CN9/CO9)</f>
        <v>n/a</v>
      </c>
      <c r="CR9" s="143"/>
      <c r="CS9" s="143"/>
      <c r="CT9" s="143"/>
      <c r="CU9" s="144" t="str">
        <f t="shared" ref="CU9:CU32" si="23">IF(CR9="","n/a",CR9/CS9)</f>
        <v>n/a</v>
      </c>
      <c r="CV9" s="141"/>
      <c r="CW9" s="141"/>
      <c r="CX9" s="141"/>
      <c r="CY9" s="142" t="str">
        <f t="shared" ref="CY9:CY32" si="24">IF(CV9="","n/a",CV9/CW9)</f>
        <v>n/a</v>
      </c>
      <c r="CZ9" s="143"/>
      <c r="DA9" s="143"/>
      <c r="DB9" s="143"/>
      <c r="DC9" s="144" t="str">
        <f t="shared" ref="DC9:DC32" si="25">IF(CZ9="","n/a",CZ9/DA9)</f>
        <v>n/a</v>
      </c>
      <c r="DD9" s="141"/>
      <c r="DE9" s="141"/>
      <c r="DF9" s="141"/>
      <c r="DG9" s="142" t="str">
        <f t="shared" ref="DG9:DG32" si="26">IF(DD9="","n/a",DD9/DE9)</f>
        <v>n/a</v>
      </c>
      <c r="DH9" s="143"/>
      <c r="DI9" s="143"/>
      <c r="DJ9" s="143"/>
      <c r="DK9" s="144" t="str">
        <f t="shared" ref="DK9:DK32" si="27">IF(DH9="","n/a",DH9/DI9)</f>
        <v>n/a</v>
      </c>
      <c r="DL9" s="141"/>
      <c r="DM9" s="141"/>
      <c r="DN9" s="141"/>
      <c r="DO9" s="142" t="str">
        <f t="shared" ref="DO9:DO32" si="28">IF(DL9="","n/a",DL9/DM9)</f>
        <v>n/a</v>
      </c>
      <c r="DP9" s="143"/>
      <c r="DQ9" s="143"/>
      <c r="DR9" s="143"/>
      <c r="DS9" s="144" t="str">
        <f t="shared" ref="DS9:DS32" si="29">IF(DP9="","n/a",DP9/DQ9)</f>
        <v>n/a</v>
      </c>
      <c r="DT9" s="140" t="str">
        <f t="shared" ref="DT9:DT32" si="30">IF(F9="","n/a",AVERAGE(F9,J9,N9,R9,V9,Z9,AD9,AH9,AL9,AP9,AT9,AX9,BB9,BF9,BJ9,BN9,BR9,BV9,BZ9,CD9,CH9,CL9,CP9,CT9,CX9,DB9,DF9,DJ9,DN9,DR9))</f>
        <v>n/a</v>
      </c>
      <c r="DU9" s="140" t="str">
        <f t="shared" ref="DU9:DU32" si="31">IF(F9="","n/a",STDEV(F9,J9,N9,R9,V9,Z9,AD9,AH9,AL9,AP9,AT9,AX9,BB9,BF9,BJ9,BN9,BR9,BV9,BZ9,CD9,CH9,CL9,CP9,CT9,CX9,DB9,DF9,DJ9,DN9,DR9))</f>
        <v>n/a</v>
      </c>
    </row>
    <row r="10" spans="1:125" ht="31" customHeight="1">
      <c r="A10" s="140"/>
      <c r="B10" s="140"/>
      <c r="C10" s="140"/>
      <c r="D10" s="141"/>
      <c r="E10" s="141"/>
      <c r="F10" s="141"/>
      <c r="G10" s="142" t="str">
        <f t="shared" si="0"/>
        <v>n/a</v>
      </c>
      <c r="H10" s="143"/>
      <c r="I10" s="143"/>
      <c r="J10" s="143"/>
      <c r="K10" s="144" t="str">
        <f t="shared" si="1"/>
        <v>n/a</v>
      </c>
      <c r="L10" s="141"/>
      <c r="M10" s="141"/>
      <c r="N10" s="141"/>
      <c r="O10" s="142" t="str">
        <f t="shared" si="2"/>
        <v>n/a</v>
      </c>
      <c r="P10" s="143"/>
      <c r="Q10" s="143"/>
      <c r="R10" s="143"/>
      <c r="S10" s="144" t="str">
        <f t="shared" si="3"/>
        <v>n/a</v>
      </c>
      <c r="T10" s="141"/>
      <c r="U10" s="141"/>
      <c r="V10" s="141"/>
      <c r="W10" s="142" t="str">
        <f t="shared" si="4"/>
        <v>n/a</v>
      </c>
      <c r="X10" s="143"/>
      <c r="Y10" s="143"/>
      <c r="Z10" s="143"/>
      <c r="AA10" s="144" t="str">
        <f t="shared" si="5"/>
        <v>n/a</v>
      </c>
      <c r="AB10" s="141"/>
      <c r="AC10" s="141"/>
      <c r="AD10" s="141"/>
      <c r="AE10" s="142" t="str">
        <f t="shared" si="6"/>
        <v>n/a</v>
      </c>
      <c r="AF10" s="143"/>
      <c r="AG10" s="143"/>
      <c r="AH10" s="143"/>
      <c r="AI10" s="144" t="str">
        <f t="shared" si="7"/>
        <v>n/a</v>
      </c>
      <c r="AJ10" s="141"/>
      <c r="AK10" s="141"/>
      <c r="AL10" s="141"/>
      <c r="AM10" s="142" t="str">
        <f t="shared" si="8"/>
        <v>n/a</v>
      </c>
      <c r="AN10" s="143"/>
      <c r="AO10" s="143"/>
      <c r="AP10" s="143"/>
      <c r="AQ10" s="144" t="str">
        <f t="shared" si="9"/>
        <v>n/a</v>
      </c>
      <c r="AR10" s="141"/>
      <c r="AS10" s="141"/>
      <c r="AT10" s="141"/>
      <c r="AU10" s="142" t="str">
        <f t="shared" si="10"/>
        <v>n/a</v>
      </c>
      <c r="AV10" s="143"/>
      <c r="AW10" s="143"/>
      <c r="AX10" s="143"/>
      <c r="AY10" s="144" t="str">
        <f t="shared" si="11"/>
        <v>n/a</v>
      </c>
      <c r="AZ10" s="141"/>
      <c r="BA10" s="141"/>
      <c r="BB10" s="141"/>
      <c r="BC10" s="142" t="str">
        <f t="shared" si="12"/>
        <v>n/a</v>
      </c>
      <c r="BD10" s="143"/>
      <c r="BE10" s="143"/>
      <c r="BF10" s="143"/>
      <c r="BG10" s="144" t="str">
        <f t="shared" si="13"/>
        <v>n/a</v>
      </c>
      <c r="BH10" s="141"/>
      <c r="BI10" s="141"/>
      <c r="BJ10" s="141"/>
      <c r="BK10" s="142" t="str">
        <f t="shared" si="14"/>
        <v>n/a</v>
      </c>
      <c r="BL10" s="143"/>
      <c r="BM10" s="143"/>
      <c r="BN10" s="143"/>
      <c r="BO10" s="144" t="str">
        <f t="shared" si="15"/>
        <v>n/a</v>
      </c>
      <c r="BP10" s="141"/>
      <c r="BQ10" s="141"/>
      <c r="BR10" s="141"/>
      <c r="BS10" s="142" t="str">
        <f t="shared" si="16"/>
        <v>n/a</v>
      </c>
      <c r="BT10" s="143"/>
      <c r="BU10" s="143"/>
      <c r="BV10" s="143"/>
      <c r="BW10" s="144" t="str">
        <f t="shared" si="17"/>
        <v>n/a</v>
      </c>
      <c r="BX10" s="141"/>
      <c r="BY10" s="141"/>
      <c r="BZ10" s="141"/>
      <c r="CA10" s="142" t="str">
        <f t="shared" si="18"/>
        <v>n/a</v>
      </c>
      <c r="CB10" s="143"/>
      <c r="CC10" s="143"/>
      <c r="CD10" s="143"/>
      <c r="CE10" s="144" t="str">
        <f t="shared" si="19"/>
        <v>n/a</v>
      </c>
      <c r="CF10" s="141"/>
      <c r="CG10" s="141"/>
      <c r="CH10" s="141"/>
      <c r="CI10" s="142" t="str">
        <f t="shared" si="20"/>
        <v>n/a</v>
      </c>
      <c r="CJ10" s="143"/>
      <c r="CK10" s="143"/>
      <c r="CL10" s="143"/>
      <c r="CM10" s="144" t="str">
        <f t="shared" si="21"/>
        <v>n/a</v>
      </c>
      <c r="CN10" s="141"/>
      <c r="CO10" s="141"/>
      <c r="CP10" s="141"/>
      <c r="CQ10" s="142" t="str">
        <f t="shared" si="22"/>
        <v>n/a</v>
      </c>
      <c r="CR10" s="143"/>
      <c r="CS10" s="143"/>
      <c r="CT10" s="143"/>
      <c r="CU10" s="144" t="str">
        <f t="shared" si="23"/>
        <v>n/a</v>
      </c>
      <c r="CV10" s="141"/>
      <c r="CW10" s="141"/>
      <c r="CX10" s="141"/>
      <c r="CY10" s="142" t="str">
        <f t="shared" si="24"/>
        <v>n/a</v>
      </c>
      <c r="CZ10" s="143"/>
      <c r="DA10" s="143"/>
      <c r="DB10" s="143"/>
      <c r="DC10" s="144" t="str">
        <f t="shared" si="25"/>
        <v>n/a</v>
      </c>
      <c r="DD10" s="141"/>
      <c r="DE10" s="141"/>
      <c r="DF10" s="141"/>
      <c r="DG10" s="142" t="str">
        <f t="shared" si="26"/>
        <v>n/a</v>
      </c>
      <c r="DH10" s="143"/>
      <c r="DI10" s="143"/>
      <c r="DJ10" s="143"/>
      <c r="DK10" s="144" t="str">
        <f t="shared" si="27"/>
        <v>n/a</v>
      </c>
      <c r="DL10" s="141"/>
      <c r="DM10" s="141"/>
      <c r="DN10" s="141"/>
      <c r="DO10" s="142" t="str">
        <f t="shared" si="28"/>
        <v>n/a</v>
      </c>
      <c r="DP10" s="143"/>
      <c r="DQ10" s="143"/>
      <c r="DR10" s="143"/>
      <c r="DS10" s="144" t="str">
        <f t="shared" si="29"/>
        <v>n/a</v>
      </c>
      <c r="DT10" s="140" t="str">
        <f t="shared" si="30"/>
        <v>n/a</v>
      </c>
      <c r="DU10" s="140" t="str">
        <f t="shared" si="31"/>
        <v>n/a</v>
      </c>
    </row>
    <row r="11" spans="1:125" ht="31" customHeight="1">
      <c r="A11" s="140"/>
      <c r="B11" s="140"/>
      <c r="C11" s="140"/>
      <c r="D11" s="141"/>
      <c r="E11" s="141"/>
      <c r="F11" s="141"/>
      <c r="G11" s="142" t="str">
        <f t="shared" si="0"/>
        <v>n/a</v>
      </c>
      <c r="H11" s="143"/>
      <c r="I11" s="143"/>
      <c r="J11" s="143"/>
      <c r="K11" s="144" t="str">
        <f t="shared" si="1"/>
        <v>n/a</v>
      </c>
      <c r="L11" s="141"/>
      <c r="M11" s="141"/>
      <c r="N11" s="141"/>
      <c r="O11" s="142" t="str">
        <f t="shared" si="2"/>
        <v>n/a</v>
      </c>
      <c r="P11" s="143"/>
      <c r="Q11" s="143"/>
      <c r="R11" s="143"/>
      <c r="S11" s="144" t="str">
        <f t="shared" si="3"/>
        <v>n/a</v>
      </c>
      <c r="T11" s="141"/>
      <c r="U11" s="141"/>
      <c r="V11" s="141"/>
      <c r="W11" s="142" t="str">
        <f t="shared" si="4"/>
        <v>n/a</v>
      </c>
      <c r="X11" s="143"/>
      <c r="Y11" s="143"/>
      <c r="Z11" s="143"/>
      <c r="AA11" s="144" t="str">
        <f t="shared" si="5"/>
        <v>n/a</v>
      </c>
      <c r="AB11" s="141"/>
      <c r="AC11" s="141"/>
      <c r="AD11" s="141"/>
      <c r="AE11" s="142" t="str">
        <f t="shared" si="6"/>
        <v>n/a</v>
      </c>
      <c r="AF11" s="143"/>
      <c r="AG11" s="143"/>
      <c r="AH11" s="143"/>
      <c r="AI11" s="144" t="str">
        <f t="shared" si="7"/>
        <v>n/a</v>
      </c>
      <c r="AJ11" s="141"/>
      <c r="AK11" s="141"/>
      <c r="AL11" s="141"/>
      <c r="AM11" s="142" t="str">
        <f t="shared" si="8"/>
        <v>n/a</v>
      </c>
      <c r="AN11" s="143"/>
      <c r="AO11" s="143"/>
      <c r="AP11" s="143"/>
      <c r="AQ11" s="144" t="str">
        <f t="shared" si="9"/>
        <v>n/a</v>
      </c>
      <c r="AR11" s="141"/>
      <c r="AS11" s="141"/>
      <c r="AT11" s="141"/>
      <c r="AU11" s="142" t="str">
        <f t="shared" si="10"/>
        <v>n/a</v>
      </c>
      <c r="AV11" s="143"/>
      <c r="AW11" s="143"/>
      <c r="AX11" s="143"/>
      <c r="AY11" s="144" t="str">
        <f t="shared" si="11"/>
        <v>n/a</v>
      </c>
      <c r="AZ11" s="141"/>
      <c r="BA11" s="141"/>
      <c r="BB11" s="141"/>
      <c r="BC11" s="142" t="str">
        <f t="shared" si="12"/>
        <v>n/a</v>
      </c>
      <c r="BD11" s="143"/>
      <c r="BE11" s="143"/>
      <c r="BF11" s="143"/>
      <c r="BG11" s="144" t="str">
        <f t="shared" si="13"/>
        <v>n/a</v>
      </c>
      <c r="BH11" s="141"/>
      <c r="BI11" s="141"/>
      <c r="BJ11" s="141"/>
      <c r="BK11" s="142" t="str">
        <f t="shared" si="14"/>
        <v>n/a</v>
      </c>
      <c r="BL11" s="143"/>
      <c r="BM11" s="143"/>
      <c r="BN11" s="143"/>
      <c r="BO11" s="144" t="str">
        <f t="shared" si="15"/>
        <v>n/a</v>
      </c>
      <c r="BP11" s="141"/>
      <c r="BQ11" s="141"/>
      <c r="BR11" s="141"/>
      <c r="BS11" s="142" t="str">
        <f t="shared" si="16"/>
        <v>n/a</v>
      </c>
      <c r="BT11" s="143"/>
      <c r="BU11" s="143"/>
      <c r="BV11" s="143"/>
      <c r="BW11" s="144" t="str">
        <f t="shared" si="17"/>
        <v>n/a</v>
      </c>
      <c r="BX11" s="141"/>
      <c r="BY11" s="141"/>
      <c r="BZ11" s="141"/>
      <c r="CA11" s="142" t="str">
        <f t="shared" si="18"/>
        <v>n/a</v>
      </c>
      <c r="CB11" s="143"/>
      <c r="CC11" s="143"/>
      <c r="CD11" s="143"/>
      <c r="CE11" s="144" t="str">
        <f t="shared" si="19"/>
        <v>n/a</v>
      </c>
      <c r="CF11" s="141"/>
      <c r="CG11" s="141"/>
      <c r="CH11" s="141"/>
      <c r="CI11" s="142" t="str">
        <f t="shared" si="20"/>
        <v>n/a</v>
      </c>
      <c r="CJ11" s="143"/>
      <c r="CK11" s="143"/>
      <c r="CL11" s="143"/>
      <c r="CM11" s="144" t="str">
        <f t="shared" si="21"/>
        <v>n/a</v>
      </c>
      <c r="CN11" s="141"/>
      <c r="CO11" s="141"/>
      <c r="CP11" s="141"/>
      <c r="CQ11" s="142" t="str">
        <f t="shared" si="22"/>
        <v>n/a</v>
      </c>
      <c r="CR11" s="143"/>
      <c r="CS11" s="143"/>
      <c r="CT11" s="143"/>
      <c r="CU11" s="144" t="str">
        <f t="shared" si="23"/>
        <v>n/a</v>
      </c>
      <c r="CV11" s="141"/>
      <c r="CW11" s="141"/>
      <c r="CX11" s="141"/>
      <c r="CY11" s="142" t="str">
        <f t="shared" si="24"/>
        <v>n/a</v>
      </c>
      <c r="CZ11" s="143"/>
      <c r="DA11" s="143"/>
      <c r="DB11" s="143"/>
      <c r="DC11" s="144" t="str">
        <f t="shared" si="25"/>
        <v>n/a</v>
      </c>
      <c r="DD11" s="141"/>
      <c r="DE11" s="141"/>
      <c r="DF11" s="141"/>
      <c r="DG11" s="142" t="str">
        <f t="shared" si="26"/>
        <v>n/a</v>
      </c>
      <c r="DH11" s="143"/>
      <c r="DI11" s="143"/>
      <c r="DJ11" s="143"/>
      <c r="DK11" s="144" t="str">
        <f t="shared" si="27"/>
        <v>n/a</v>
      </c>
      <c r="DL11" s="141"/>
      <c r="DM11" s="141"/>
      <c r="DN11" s="141"/>
      <c r="DO11" s="142" t="str">
        <f t="shared" si="28"/>
        <v>n/a</v>
      </c>
      <c r="DP11" s="143"/>
      <c r="DQ11" s="143"/>
      <c r="DR11" s="143"/>
      <c r="DS11" s="144" t="str">
        <f t="shared" si="29"/>
        <v>n/a</v>
      </c>
      <c r="DT11" s="140" t="str">
        <f t="shared" si="30"/>
        <v>n/a</v>
      </c>
      <c r="DU11" s="140" t="str">
        <f t="shared" si="31"/>
        <v>n/a</v>
      </c>
    </row>
    <row r="12" spans="1:125" ht="31" customHeight="1">
      <c r="A12" s="140"/>
      <c r="B12" s="140"/>
      <c r="C12" s="140"/>
      <c r="D12" s="141"/>
      <c r="E12" s="141"/>
      <c r="F12" s="141"/>
      <c r="G12" s="142" t="str">
        <f t="shared" si="0"/>
        <v>n/a</v>
      </c>
      <c r="H12" s="143"/>
      <c r="I12" s="143"/>
      <c r="J12" s="143"/>
      <c r="K12" s="144" t="str">
        <f t="shared" si="1"/>
        <v>n/a</v>
      </c>
      <c r="L12" s="141"/>
      <c r="M12" s="141"/>
      <c r="N12" s="141"/>
      <c r="O12" s="142" t="str">
        <f t="shared" si="2"/>
        <v>n/a</v>
      </c>
      <c r="P12" s="143"/>
      <c r="Q12" s="143"/>
      <c r="R12" s="143"/>
      <c r="S12" s="144" t="str">
        <f t="shared" si="3"/>
        <v>n/a</v>
      </c>
      <c r="T12" s="141"/>
      <c r="U12" s="141"/>
      <c r="V12" s="141"/>
      <c r="W12" s="142" t="str">
        <f t="shared" si="4"/>
        <v>n/a</v>
      </c>
      <c r="X12" s="143"/>
      <c r="Y12" s="143"/>
      <c r="Z12" s="143"/>
      <c r="AA12" s="144" t="str">
        <f t="shared" si="5"/>
        <v>n/a</v>
      </c>
      <c r="AB12" s="141"/>
      <c r="AC12" s="141"/>
      <c r="AD12" s="141"/>
      <c r="AE12" s="142" t="str">
        <f t="shared" si="6"/>
        <v>n/a</v>
      </c>
      <c r="AF12" s="143"/>
      <c r="AG12" s="143"/>
      <c r="AH12" s="143"/>
      <c r="AI12" s="144" t="str">
        <f t="shared" si="7"/>
        <v>n/a</v>
      </c>
      <c r="AJ12" s="141"/>
      <c r="AK12" s="141"/>
      <c r="AL12" s="141"/>
      <c r="AM12" s="142" t="str">
        <f t="shared" si="8"/>
        <v>n/a</v>
      </c>
      <c r="AN12" s="143"/>
      <c r="AO12" s="143"/>
      <c r="AP12" s="143"/>
      <c r="AQ12" s="144" t="str">
        <f t="shared" si="9"/>
        <v>n/a</v>
      </c>
      <c r="AR12" s="141"/>
      <c r="AS12" s="141"/>
      <c r="AT12" s="141"/>
      <c r="AU12" s="142" t="str">
        <f t="shared" si="10"/>
        <v>n/a</v>
      </c>
      <c r="AV12" s="143"/>
      <c r="AW12" s="143"/>
      <c r="AX12" s="143"/>
      <c r="AY12" s="144" t="str">
        <f t="shared" si="11"/>
        <v>n/a</v>
      </c>
      <c r="AZ12" s="141"/>
      <c r="BA12" s="141"/>
      <c r="BB12" s="141"/>
      <c r="BC12" s="142" t="str">
        <f t="shared" si="12"/>
        <v>n/a</v>
      </c>
      <c r="BD12" s="143"/>
      <c r="BE12" s="143"/>
      <c r="BF12" s="143"/>
      <c r="BG12" s="144" t="str">
        <f t="shared" si="13"/>
        <v>n/a</v>
      </c>
      <c r="BH12" s="141"/>
      <c r="BI12" s="141"/>
      <c r="BJ12" s="141"/>
      <c r="BK12" s="142" t="str">
        <f t="shared" si="14"/>
        <v>n/a</v>
      </c>
      <c r="BL12" s="143"/>
      <c r="BM12" s="143"/>
      <c r="BN12" s="143"/>
      <c r="BO12" s="144" t="str">
        <f t="shared" si="15"/>
        <v>n/a</v>
      </c>
      <c r="BP12" s="141"/>
      <c r="BQ12" s="141"/>
      <c r="BR12" s="141"/>
      <c r="BS12" s="142" t="str">
        <f t="shared" si="16"/>
        <v>n/a</v>
      </c>
      <c r="BT12" s="143"/>
      <c r="BU12" s="143"/>
      <c r="BV12" s="143"/>
      <c r="BW12" s="144" t="str">
        <f t="shared" si="17"/>
        <v>n/a</v>
      </c>
      <c r="BX12" s="141"/>
      <c r="BY12" s="141"/>
      <c r="BZ12" s="141"/>
      <c r="CA12" s="142" t="str">
        <f t="shared" si="18"/>
        <v>n/a</v>
      </c>
      <c r="CB12" s="143"/>
      <c r="CC12" s="143"/>
      <c r="CD12" s="143"/>
      <c r="CE12" s="144" t="str">
        <f t="shared" si="19"/>
        <v>n/a</v>
      </c>
      <c r="CF12" s="141"/>
      <c r="CG12" s="141"/>
      <c r="CH12" s="141"/>
      <c r="CI12" s="142" t="str">
        <f t="shared" si="20"/>
        <v>n/a</v>
      </c>
      <c r="CJ12" s="143"/>
      <c r="CK12" s="143"/>
      <c r="CL12" s="143"/>
      <c r="CM12" s="144" t="str">
        <f t="shared" si="21"/>
        <v>n/a</v>
      </c>
      <c r="CN12" s="141"/>
      <c r="CO12" s="141"/>
      <c r="CP12" s="141"/>
      <c r="CQ12" s="142" t="str">
        <f t="shared" si="22"/>
        <v>n/a</v>
      </c>
      <c r="CR12" s="143"/>
      <c r="CS12" s="143"/>
      <c r="CT12" s="143"/>
      <c r="CU12" s="144" t="str">
        <f t="shared" si="23"/>
        <v>n/a</v>
      </c>
      <c r="CV12" s="141"/>
      <c r="CW12" s="141"/>
      <c r="CX12" s="141"/>
      <c r="CY12" s="142" t="str">
        <f t="shared" si="24"/>
        <v>n/a</v>
      </c>
      <c r="CZ12" s="143"/>
      <c r="DA12" s="143"/>
      <c r="DB12" s="143"/>
      <c r="DC12" s="144" t="str">
        <f t="shared" si="25"/>
        <v>n/a</v>
      </c>
      <c r="DD12" s="141"/>
      <c r="DE12" s="141"/>
      <c r="DF12" s="141"/>
      <c r="DG12" s="142" t="str">
        <f t="shared" si="26"/>
        <v>n/a</v>
      </c>
      <c r="DH12" s="143"/>
      <c r="DI12" s="143"/>
      <c r="DJ12" s="143"/>
      <c r="DK12" s="144" t="str">
        <f t="shared" si="27"/>
        <v>n/a</v>
      </c>
      <c r="DL12" s="141"/>
      <c r="DM12" s="141"/>
      <c r="DN12" s="141"/>
      <c r="DO12" s="142" t="str">
        <f t="shared" si="28"/>
        <v>n/a</v>
      </c>
      <c r="DP12" s="143"/>
      <c r="DQ12" s="143"/>
      <c r="DR12" s="143"/>
      <c r="DS12" s="144" t="str">
        <f t="shared" si="29"/>
        <v>n/a</v>
      </c>
      <c r="DT12" s="140" t="str">
        <f t="shared" si="30"/>
        <v>n/a</v>
      </c>
      <c r="DU12" s="140" t="str">
        <f t="shared" si="31"/>
        <v>n/a</v>
      </c>
    </row>
    <row r="13" spans="1:125" ht="31" customHeight="1">
      <c r="A13" s="140"/>
      <c r="B13" s="140"/>
      <c r="C13" s="140"/>
      <c r="D13" s="141"/>
      <c r="E13" s="141"/>
      <c r="F13" s="141"/>
      <c r="G13" s="142" t="str">
        <f t="shared" si="0"/>
        <v>n/a</v>
      </c>
      <c r="H13" s="143"/>
      <c r="I13" s="143"/>
      <c r="J13" s="143"/>
      <c r="K13" s="144" t="str">
        <f t="shared" si="1"/>
        <v>n/a</v>
      </c>
      <c r="L13" s="141"/>
      <c r="M13" s="141"/>
      <c r="N13" s="141"/>
      <c r="O13" s="142" t="str">
        <f t="shared" si="2"/>
        <v>n/a</v>
      </c>
      <c r="P13" s="143"/>
      <c r="Q13" s="143"/>
      <c r="R13" s="143"/>
      <c r="S13" s="144" t="str">
        <f t="shared" si="3"/>
        <v>n/a</v>
      </c>
      <c r="T13" s="141"/>
      <c r="U13" s="141"/>
      <c r="V13" s="141"/>
      <c r="W13" s="142" t="str">
        <f t="shared" si="4"/>
        <v>n/a</v>
      </c>
      <c r="X13" s="143"/>
      <c r="Y13" s="143"/>
      <c r="Z13" s="143"/>
      <c r="AA13" s="144" t="str">
        <f t="shared" si="5"/>
        <v>n/a</v>
      </c>
      <c r="AB13" s="141"/>
      <c r="AC13" s="141"/>
      <c r="AD13" s="141"/>
      <c r="AE13" s="142" t="str">
        <f t="shared" si="6"/>
        <v>n/a</v>
      </c>
      <c r="AF13" s="143"/>
      <c r="AG13" s="143"/>
      <c r="AH13" s="143"/>
      <c r="AI13" s="144" t="str">
        <f t="shared" si="7"/>
        <v>n/a</v>
      </c>
      <c r="AJ13" s="141"/>
      <c r="AK13" s="141"/>
      <c r="AL13" s="141"/>
      <c r="AM13" s="142" t="str">
        <f t="shared" si="8"/>
        <v>n/a</v>
      </c>
      <c r="AN13" s="143"/>
      <c r="AO13" s="143"/>
      <c r="AP13" s="143"/>
      <c r="AQ13" s="144" t="str">
        <f t="shared" si="9"/>
        <v>n/a</v>
      </c>
      <c r="AR13" s="141"/>
      <c r="AS13" s="141"/>
      <c r="AT13" s="141"/>
      <c r="AU13" s="142" t="str">
        <f t="shared" si="10"/>
        <v>n/a</v>
      </c>
      <c r="AV13" s="143"/>
      <c r="AW13" s="143"/>
      <c r="AX13" s="143"/>
      <c r="AY13" s="144" t="str">
        <f t="shared" si="11"/>
        <v>n/a</v>
      </c>
      <c r="AZ13" s="141"/>
      <c r="BA13" s="141"/>
      <c r="BB13" s="141"/>
      <c r="BC13" s="142" t="str">
        <f t="shared" si="12"/>
        <v>n/a</v>
      </c>
      <c r="BD13" s="143"/>
      <c r="BE13" s="143"/>
      <c r="BF13" s="143"/>
      <c r="BG13" s="144" t="str">
        <f t="shared" si="13"/>
        <v>n/a</v>
      </c>
      <c r="BH13" s="141"/>
      <c r="BI13" s="141"/>
      <c r="BJ13" s="141"/>
      <c r="BK13" s="142" t="str">
        <f t="shared" si="14"/>
        <v>n/a</v>
      </c>
      <c r="BL13" s="143"/>
      <c r="BM13" s="143"/>
      <c r="BN13" s="143"/>
      <c r="BO13" s="144" t="str">
        <f t="shared" si="15"/>
        <v>n/a</v>
      </c>
      <c r="BP13" s="141"/>
      <c r="BQ13" s="141"/>
      <c r="BR13" s="141"/>
      <c r="BS13" s="142" t="str">
        <f t="shared" si="16"/>
        <v>n/a</v>
      </c>
      <c r="BT13" s="143"/>
      <c r="BU13" s="143"/>
      <c r="BV13" s="143"/>
      <c r="BW13" s="144" t="str">
        <f t="shared" si="17"/>
        <v>n/a</v>
      </c>
      <c r="BX13" s="141"/>
      <c r="BY13" s="141"/>
      <c r="BZ13" s="141"/>
      <c r="CA13" s="142" t="str">
        <f t="shared" si="18"/>
        <v>n/a</v>
      </c>
      <c r="CB13" s="143"/>
      <c r="CC13" s="143"/>
      <c r="CD13" s="143"/>
      <c r="CE13" s="144" t="str">
        <f t="shared" si="19"/>
        <v>n/a</v>
      </c>
      <c r="CF13" s="141"/>
      <c r="CG13" s="141"/>
      <c r="CH13" s="141"/>
      <c r="CI13" s="142" t="str">
        <f t="shared" si="20"/>
        <v>n/a</v>
      </c>
      <c r="CJ13" s="143"/>
      <c r="CK13" s="143"/>
      <c r="CL13" s="143"/>
      <c r="CM13" s="144" t="str">
        <f t="shared" si="21"/>
        <v>n/a</v>
      </c>
      <c r="CN13" s="141"/>
      <c r="CO13" s="141"/>
      <c r="CP13" s="141"/>
      <c r="CQ13" s="142" t="str">
        <f t="shared" si="22"/>
        <v>n/a</v>
      </c>
      <c r="CR13" s="143"/>
      <c r="CS13" s="143"/>
      <c r="CT13" s="143"/>
      <c r="CU13" s="144" t="str">
        <f t="shared" si="23"/>
        <v>n/a</v>
      </c>
      <c r="CV13" s="141"/>
      <c r="CW13" s="141"/>
      <c r="CX13" s="141"/>
      <c r="CY13" s="142" t="str">
        <f t="shared" si="24"/>
        <v>n/a</v>
      </c>
      <c r="CZ13" s="143"/>
      <c r="DA13" s="143"/>
      <c r="DB13" s="143"/>
      <c r="DC13" s="144" t="str">
        <f t="shared" si="25"/>
        <v>n/a</v>
      </c>
      <c r="DD13" s="141"/>
      <c r="DE13" s="141"/>
      <c r="DF13" s="141"/>
      <c r="DG13" s="142" t="str">
        <f t="shared" si="26"/>
        <v>n/a</v>
      </c>
      <c r="DH13" s="143"/>
      <c r="DI13" s="143"/>
      <c r="DJ13" s="143"/>
      <c r="DK13" s="144" t="str">
        <f t="shared" si="27"/>
        <v>n/a</v>
      </c>
      <c r="DL13" s="141"/>
      <c r="DM13" s="141"/>
      <c r="DN13" s="141"/>
      <c r="DO13" s="142" t="str">
        <f t="shared" si="28"/>
        <v>n/a</v>
      </c>
      <c r="DP13" s="143"/>
      <c r="DQ13" s="143"/>
      <c r="DR13" s="143"/>
      <c r="DS13" s="144" t="str">
        <f t="shared" si="29"/>
        <v>n/a</v>
      </c>
      <c r="DT13" s="140" t="str">
        <f t="shared" si="30"/>
        <v>n/a</v>
      </c>
      <c r="DU13" s="140" t="str">
        <f t="shared" si="31"/>
        <v>n/a</v>
      </c>
    </row>
    <row r="14" spans="1:125" ht="31" customHeight="1">
      <c r="A14" s="140"/>
      <c r="B14" s="140"/>
      <c r="C14" s="140"/>
      <c r="D14" s="141"/>
      <c r="E14" s="141"/>
      <c r="F14" s="141"/>
      <c r="G14" s="142" t="str">
        <f t="shared" si="0"/>
        <v>n/a</v>
      </c>
      <c r="H14" s="143"/>
      <c r="I14" s="143"/>
      <c r="J14" s="143"/>
      <c r="K14" s="144" t="str">
        <f t="shared" si="1"/>
        <v>n/a</v>
      </c>
      <c r="L14" s="141"/>
      <c r="M14" s="141"/>
      <c r="N14" s="141"/>
      <c r="O14" s="142" t="str">
        <f t="shared" si="2"/>
        <v>n/a</v>
      </c>
      <c r="P14" s="143"/>
      <c r="Q14" s="143"/>
      <c r="R14" s="143"/>
      <c r="S14" s="144" t="str">
        <f t="shared" si="3"/>
        <v>n/a</v>
      </c>
      <c r="T14" s="141"/>
      <c r="U14" s="141"/>
      <c r="V14" s="141"/>
      <c r="W14" s="142" t="str">
        <f t="shared" si="4"/>
        <v>n/a</v>
      </c>
      <c r="X14" s="143"/>
      <c r="Y14" s="143"/>
      <c r="Z14" s="143"/>
      <c r="AA14" s="144" t="str">
        <f t="shared" si="5"/>
        <v>n/a</v>
      </c>
      <c r="AB14" s="141"/>
      <c r="AC14" s="141"/>
      <c r="AD14" s="141"/>
      <c r="AE14" s="142" t="str">
        <f t="shared" si="6"/>
        <v>n/a</v>
      </c>
      <c r="AF14" s="143"/>
      <c r="AG14" s="143"/>
      <c r="AH14" s="143"/>
      <c r="AI14" s="144" t="str">
        <f t="shared" si="7"/>
        <v>n/a</v>
      </c>
      <c r="AJ14" s="141"/>
      <c r="AK14" s="141"/>
      <c r="AL14" s="141"/>
      <c r="AM14" s="142" t="str">
        <f t="shared" si="8"/>
        <v>n/a</v>
      </c>
      <c r="AN14" s="143"/>
      <c r="AO14" s="143"/>
      <c r="AP14" s="143"/>
      <c r="AQ14" s="144" t="str">
        <f t="shared" si="9"/>
        <v>n/a</v>
      </c>
      <c r="AR14" s="141"/>
      <c r="AS14" s="141"/>
      <c r="AT14" s="141"/>
      <c r="AU14" s="142" t="str">
        <f t="shared" si="10"/>
        <v>n/a</v>
      </c>
      <c r="AV14" s="143"/>
      <c r="AW14" s="143"/>
      <c r="AX14" s="143"/>
      <c r="AY14" s="144" t="str">
        <f t="shared" si="11"/>
        <v>n/a</v>
      </c>
      <c r="AZ14" s="141"/>
      <c r="BA14" s="141"/>
      <c r="BB14" s="141"/>
      <c r="BC14" s="142" t="str">
        <f t="shared" si="12"/>
        <v>n/a</v>
      </c>
      <c r="BD14" s="143"/>
      <c r="BE14" s="143"/>
      <c r="BF14" s="143"/>
      <c r="BG14" s="144" t="str">
        <f t="shared" si="13"/>
        <v>n/a</v>
      </c>
      <c r="BH14" s="141"/>
      <c r="BI14" s="141"/>
      <c r="BJ14" s="141"/>
      <c r="BK14" s="142" t="str">
        <f t="shared" si="14"/>
        <v>n/a</v>
      </c>
      <c r="BL14" s="143"/>
      <c r="BM14" s="143"/>
      <c r="BN14" s="143"/>
      <c r="BO14" s="144" t="str">
        <f t="shared" si="15"/>
        <v>n/a</v>
      </c>
      <c r="BP14" s="141"/>
      <c r="BQ14" s="141"/>
      <c r="BR14" s="141"/>
      <c r="BS14" s="142" t="str">
        <f t="shared" si="16"/>
        <v>n/a</v>
      </c>
      <c r="BT14" s="143"/>
      <c r="BU14" s="143"/>
      <c r="BV14" s="143"/>
      <c r="BW14" s="144" t="str">
        <f t="shared" si="17"/>
        <v>n/a</v>
      </c>
      <c r="BX14" s="141"/>
      <c r="BY14" s="141"/>
      <c r="BZ14" s="141"/>
      <c r="CA14" s="142" t="str">
        <f t="shared" si="18"/>
        <v>n/a</v>
      </c>
      <c r="CB14" s="143"/>
      <c r="CC14" s="143"/>
      <c r="CD14" s="143"/>
      <c r="CE14" s="144" t="str">
        <f t="shared" si="19"/>
        <v>n/a</v>
      </c>
      <c r="CF14" s="141"/>
      <c r="CG14" s="141"/>
      <c r="CH14" s="141"/>
      <c r="CI14" s="142" t="str">
        <f t="shared" si="20"/>
        <v>n/a</v>
      </c>
      <c r="CJ14" s="143"/>
      <c r="CK14" s="143"/>
      <c r="CL14" s="143"/>
      <c r="CM14" s="144" t="str">
        <f t="shared" si="21"/>
        <v>n/a</v>
      </c>
      <c r="CN14" s="141"/>
      <c r="CO14" s="141"/>
      <c r="CP14" s="141"/>
      <c r="CQ14" s="142" t="str">
        <f t="shared" si="22"/>
        <v>n/a</v>
      </c>
      <c r="CR14" s="143"/>
      <c r="CS14" s="143"/>
      <c r="CT14" s="143"/>
      <c r="CU14" s="144" t="str">
        <f t="shared" si="23"/>
        <v>n/a</v>
      </c>
      <c r="CV14" s="141"/>
      <c r="CW14" s="141"/>
      <c r="CX14" s="141"/>
      <c r="CY14" s="142" t="str">
        <f t="shared" si="24"/>
        <v>n/a</v>
      </c>
      <c r="CZ14" s="143"/>
      <c r="DA14" s="143"/>
      <c r="DB14" s="143"/>
      <c r="DC14" s="144" t="str">
        <f t="shared" si="25"/>
        <v>n/a</v>
      </c>
      <c r="DD14" s="141"/>
      <c r="DE14" s="141"/>
      <c r="DF14" s="141"/>
      <c r="DG14" s="142" t="str">
        <f t="shared" si="26"/>
        <v>n/a</v>
      </c>
      <c r="DH14" s="143"/>
      <c r="DI14" s="143"/>
      <c r="DJ14" s="143"/>
      <c r="DK14" s="144" t="str">
        <f t="shared" si="27"/>
        <v>n/a</v>
      </c>
      <c r="DL14" s="141"/>
      <c r="DM14" s="141"/>
      <c r="DN14" s="141"/>
      <c r="DO14" s="142" t="str">
        <f t="shared" si="28"/>
        <v>n/a</v>
      </c>
      <c r="DP14" s="143"/>
      <c r="DQ14" s="143"/>
      <c r="DR14" s="143"/>
      <c r="DS14" s="144" t="str">
        <f t="shared" si="29"/>
        <v>n/a</v>
      </c>
      <c r="DT14" s="140" t="str">
        <f t="shared" si="30"/>
        <v>n/a</v>
      </c>
      <c r="DU14" s="140" t="str">
        <f t="shared" si="31"/>
        <v>n/a</v>
      </c>
    </row>
    <row r="15" spans="1:125" ht="31" customHeight="1">
      <c r="A15" s="140"/>
      <c r="B15" s="140"/>
      <c r="C15" s="140"/>
      <c r="D15" s="141"/>
      <c r="E15" s="141"/>
      <c r="F15" s="141"/>
      <c r="G15" s="142" t="str">
        <f t="shared" si="0"/>
        <v>n/a</v>
      </c>
      <c r="H15" s="143"/>
      <c r="I15" s="143"/>
      <c r="J15" s="143"/>
      <c r="K15" s="144" t="str">
        <f t="shared" si="1"/>
        <v>n/a</v>
      </c>
      <c r="L15" s="141"/>
      <c r="M15" s="141"/>
      <c r="N15" s="141"/>
      <c r="O15" s="142" t="str">
        <f t="shared" si="2"/>
        <v>n/a</v>
      </c>
      <c r="P15" s="143"/>
      <c r="Q15" s="143"/>
      <c r="R15" s="143"/>
      <c r="S15" s="144" t="str">
        <f t="shared" si="3"/>
        <v>n/a</v>
      </c>
      <c r="T15" s="141"/>
      <c r="U15" s="141"/>
      <c r="V15" s="141"/>
      <c r="W15" s="142" t="str">
        <f t="shared" si="4"/>
        <v>n/a</v>
      </c>
      <c r="X15" s="143"/>
      <c r="Y15" s="143"/>
      <c r="Z15" s="143"/>
      <c r="AA15" s="144" t="str">
        <f t="shared" si="5"/>
        <v>n/a</v>
      </c>
      <c r="AB15" s="141"/>
      <c r="AC15" s="141"/>
      <c r="AD15" s="141"/>
      <c r="AE15" s="142" t="str">
        <f t="shared" si="6"/>
        <v>n/a</v>
      </c>
      <c r="AF15" s="143"/>
      <c r="AG15" s="143"/>
      <c r="AH15" s="143"/>
      <c r="AI15" s="144" t="str">
        <f t="shared" si="7"/>
        <v>n/a</v>
      </c>
      <c r="AJ15" s="141"/>
      <c r="AK15" s="141"/>
      <c r="AL15" s="141"/>
      <c r="AM15" s="142" t="str">
        <f t="shared" si="8"/>
        <v>n/a</v>
      </c>
      <c r="AN15" s="143"/>
      <c r="AO15" s="143"/>
      <c r="AP15" s="143"/>
      <c r="AQ15" s="144" t="str">
        <f t="shared" si="9"/>
        <v>n/a</v>
      </c>
      <c r="AR15" s="141"/>
      <c r="AS15" s="141"/>
      <c r="AT15" s="141"/>
      <c r="AU15" s="142" t="str">
        <f t="shared" si="10"/>
        <v>n/a</v>
      </c>
      <c r="AV15" s="143"/>
      <c r="AW15" s="143"/>
      <c r="AX15" s="143"/>
      <c r="AY15" s="144" t="str">
        <f t="shared" si="11"/>
        <v>n/a</v>
      </c>
      <c r="AZ15" s="141"/>
      <c r="BA15" s="141"/>
      <c r="BB15" s="141"/>
      <c r="BC15" s="142" t="str">
        <f t="shared" si="12"/>
        <v>n/a</v>
      </c>
      <c r="BD15" s="143"/>
      <c r="BE15" s="143"/>
      <c r="BF15" s="143"/>
      <c r="BG15" s="144" t="str">
        <f t="shared" si="13"/>
        <v>n/a</v>
      </c>
      <c r="BH15" s="141"/>
      <c r="BI15" s="141"/>
      <c r="BJ15" s="141"/>
      <c r="BK15" s="142" t="str">
        <f t="shared" si="14"/>
        <v>n/a</v>
      </c>
      <c r="BL15" s="143"/>
      <c r="BM15" s="143"/>
      <c r="BN15" s="143"/>
      <c r="BO15" s="144" t="str">
        <f t="shared" si="15"/>
        <v>n/a</v>
      </c>
      <c r="BP15" s="141"/>
      <c r="BQ15" s="141"/>
      <c r="BR15" s="141"/>
      <c r="BS15" s="142" t="str">
        <f t="shared" si="16"/>
        <v>n/a</v>
      </c>
      <c r="BT15" s="143"/>
      <c r="BU15" s="143"/>
      <c r="BV15" s="143"/>
      <c r="BW15" s="144" t="str">
        <f t="shared" si="17"/>
        <v>n/a</v>
      </c>
      <c r="BX15" s="141"/>
      <c r="BY15" s="141"/>
      <c r="BZ15" s="141"/>
      <c r="CA15" s="142" t="str">
        <f t="shared" si="18"/>
        <v>n/a</v>
      </c>
      <c r="CB15" s="143"/>
      <c r="CC15" s="143"/>
      <c r="CD15" s="143"/>
      <c r="CE15" s="144" t="str">
        <f t="shared" si="19"/>
        <v>n/a</v>
      </c>
      <c r="CF15" s="141"/>
      <c r="CG15" s="141"/>
      <c r="CH15" s="141"/>
      <c r="CI15" s="142" t="str">
        <f t="shared" si="20"/>
        <v>n/a</v>
      </c>
      <c r="CJ15" s="143"/>
      <c r="CK15" s="143"/>
      <c r="CL15" s="143"/>
      <c r="CM15" s="144" t="str">
        <f t="shared" si="21"/>
        <v>n/a</v>
      </c>
      <c r="CN15" s="141"/>
      <c r="CO15" s="141"/>
      <c r="CP15" s="141"/>
      <c r="CQ15" s="142" t="str">
        <f t="shared" si="22"/>
        <v>n/a</v>
      </c>
      <c r="CR15" s="143"/>
      <c r="CS15" s="143"/>
      <c r="CT15" s="143"/>
      <c r="CU15" s="144" t="str">
        <f t="shared" si="23"/>
        <v>n/a</v>
      </c>
      <c r="CV15" s="141"/>
      <c r="CW15" s="141"/>
      <c r="CX15" s="141"/>
      <c r="CY15" s="142" t="str">
        <f t="shared" si="24"/>
        <v>n/a</v>
      </c>
      <c r="CZ15" s="143"/>
      <c r="DA15" s="143"/>
      <c r="DB15" s="143"/>
      <c r="DC15" s="144" t="str">
        <f t="shared" si="25"/>
        <v>n/a</v>
      </c>
      <c r="DD15" s="141"/>
      <c r="DE15" s="141"/>
      <c r="DF15" s="141"/>
      <c r="DG15" s="142" t="str">
        <f t="shared" si="26"/>
        <v>n/a</v>
      </c>
      <c r="DH15" s="143"/>
      <c r="DI15" s="143"/>
      <c r="DJ15" s="143"/>
      <c r="DK15" s="144" t="str">
        <f t="shared" si="27"/>
        <v>n/a</v>
      </c>
      <c r="DL15" s="141"/>
      <c r="DM15" s="141"/>
      <c r="DN15" s="141"/>
      <c r="DO15" s="142" t="str">
        <f t="shared" si="28"/>
        <v>n/a</v>
      </c>
      <c r="DP15" s="143"/>
      <c r="DQ15" s="143"/>
      <c r="DR15" s="143"/>
      <c r="DS15" s="144" t="str">
        <f t="shared" si="29"/>
        <v>n/a</v>
      </c>
      <c r="DT15" s="140" t="str">
        <f t="shared" si="30"/>
        <v>n/a</v>
      </c>
      <c r="DU15" s="140" t="str">
        <f t="shared" si="31"/>
        <v>n/a</v>
      </c>
    </row>
    <row r="16" spans="1:125" ht="31" customHeight="1">
      <c r="A16" s="140"/>
      <c r="B16" s="140"/>
      <c r="C16" s="140"/>
      <c r="D16" s="141"/>
      <c r="E16" s="141"/>
      <c r="F16" s="141"/>
      <c r="G16" s="142" t="str">
        <f t="shared" si="0"/>
        <v>n/a</v>
      </c>
      <c r="H16" s="143"/>
      <c r="I16" s="143"/>
      <c r="J16" s="143"/>
      <c r="K16" s="144" t="str">
        <f t="shared" si="1"/>
        <v>n/a</v>
      </c>
      <c r="L16" s="141"/>
      <c r="M16" s="141"/>
      <c r="N16" s="141"/>
      <c r="O16" s="142" t="str">
        <f t="shared" si="2"/>
        <v>n/a</v>
      </c>
      <c r="P16" s="143"/>
      <c r="Q16" s="143"/>
      <c r="R16" s="143"/>
      <c r="S16" s="144" t="str">
        <f t="shared" si="3"/>
        <v>n/a</v>
      </c>
      <c r="T16" s="141"/>
      <c r="U16" s="141"/>
      <c r="V16" s="141"/>
      <c r="W16" s="142" t="str">
        <f t="shared" si="4"/>
        <v>n/a</v>
      </c>
      <c r="X16" s="143"/>
      <c r="Y16" s="143"/>
      <c r="Z16" s="143"/>
      <c r="AA16" s="144" t="str">
        <f t="shared" si="5"/>
        <v>n/a</v>
      </c>
      <c r="AB16" s="141"/>
      <c r="AC16" s="141"/>
      <c r="AD16" s="141"/>
      <c r="AE16" s="142" t="str">
        <f t="shared" si="6"/>
        <v>n/a</v>
      </c>
      <c r="AF16" s="143"/>
      <c r="AG16" s="143"/>
      <c r="AH16" s="143"/>
      <c r="AI16" s="144" t="str">
        <f t="shared" si="7"/>
        <v>n/a</v>
      </c>
      <c r="AJ16" s="141"/>
      <c r="AK16" s="141"/>
      <c r="AL16" s="141"/>
      <c r="AM16" s="142" t="str">
        <f t="shared" si="8"/>
        <v>n/a</v>
      </c>
      <c r="AN16" s="143"/>
      <c r="AO16" s="143"/>
      <c r="AP16" s="143"/>
      <c r="AQ16" s="144" t="str">
        <f t="shared" si="9"/>
        <v>n/a</v>
      </c>
      <c r="AR16" s="141"/>
      <c r="AS16" s="141"/>
      <c r="AT16" s="141"/>
      <c r="AU16" s="142" t="str">
        <f t="shared" si="10"/>
        <v>n/a</v>
      </c>
      <c r="AV16" s="143"/>
      <c r="AW16" s="143"/>
      <c r="AX16" s="143"/>
      <c r="AY16" s="144" t="str">
        <f t="shared" si="11"/>
        <v>n/a</v>
      </c>
      <c r="AZ16" s="141"/>
      <c r="BA16" s="141"/>
      <c r="BB16" s="141"/>
      <c r="BC16" s="142" t="str">
        <f t="shared" si="12"/>
        <v>n/a</v>
      </c>
      <c r="BD16" s="143"/>
      <c r="BE16" s="143"/>
      <c r="BF16" s="143"/>
      <c r="BG16" s="144" t="str">
        <f t="shared" si="13"/>
        <v>n/a</v>
      </c>
      <c r="BH16" s="141"/>
      <c r="BI16" s="141"/>
      <c r="BJ16" s="141"/>
      <c r="BK16" s="142" t="str">
        <f t="shared" si="14"/>
        <v>n/a</v>
      </c>
      <c r="BL16" s="143"/>
      <c r="BM16" s="143"/>
      <c r="BN16" s="143"/>
      <c r="BO16" s="144" t="str">
        <f t="shared" si="15"/>
        <v>n/a</v>
      </c>
      <c r="BP16" s="141"/>
      <c r="BQ16" s="141"/>
      <c r="BR16" s="141"/>
      <c r="BS16" s="142" t="str">
        <f t="shared" si="16"/>
        <v>n/a</v>
      </c>
      <c r="BT16" s="143"/>
      <c r="BU16" s="143"/>
      <c r="BV16" s="143"/>
      <c r="BW16" s="144" t="str">
        <f t="shared" si="17"/>
        <v>n/a</v>
      </c>
      <c r="BX16" s="141"/>
      <c r="BY16" s="141"/>
      <c r="BZ16" s="141"/>
      <c r="CA16" s="142" t="str">
        <f t="shared" si="18"/>
        <v>n/a</v>
      </c>
      <c r="CB16" s="143"/>
      <c r="CC16" s="143"/>
      <c r="CD16" s="143"/>
      <c r="CE16" s="144" t="str">
        <f t="shared" si="19"/>
        <v>n/a</v>
      </c>
      <c r="CF16" s="141"/>
      <c r="CG16" s="141"/>
      <c r="CH16" s="141"/>
      <c r="CI16" s="142" t="str">
        <f t="shared" si="20"/>
        <v>n/a</v>
      </c>
      <c r="CJ16" s="143"/>
      <c r="CK16" s="143"/>
      <c r="CL16" s="143"/>
      <c r="CM16" s="144" t="str">
        <f t="shared" si="21"/>
        <v>n/a</v>
      </c>
      <c r="CN16" s="141"/>
      <c r="CO16" s="141"/>
      <c r="CP16" s="141"/>
      <c r="CQ16" s="142" t="str">
        <f t="shared" si="22"/>
        <v>n/a</v>
      </c>
      <c r="CR16" s="143"/>
      <c r="CS16" s="143"/>
      <c r="CT16" s="143"/>
      <c r="CU16" s="144" t="str">
        <f t="shared" si="23"/>
        <v>n/a</v>
      </c>
      <c r="CV16" s="141"/>
      <c r="CW16" s="141"/>
      <c r="CX16" s="141"/>
      <c r="CY16" s="142" t="str">
        <f t="shared" si="24"/>
        <v>n/a</v>
      </c>
      <c r="CZ16" s="143"/>
      <c r="DA16" s="143"/>
      <c r="DB16" s="143"/>
      <c r="DC16" s="144" t="str">
        <f t="shared" si="25"/>
        <v>n/a</v>
      </c>
      <c r="DD16" s="141"/>
      <c r="DE16" s="141"/>
      <c r="DF16" s="141"/>
      <c r="DG16" s="142" t="str">
        <f t="shared" si="26"/>
        <v>n/a</v>
      </c>
      <c r="DH16" s="143"/>
      <c r="DI16" s="143"/>
      <c r="DJ16" s="143"/>
      <c r="DK16" s="144" t="str">
        <f t="shared" si="27"/>
        <v>n/a</v>
      </c>
      <c r="DL16" s="141"/>
      <c r="DM16" s="141"/>
      <c r="DN16" s="141"/>
      <c r="DO16" s="142" t="str">
        <f t="shared" si="28"/>
        <v>n/a</v>
      </c>
      <c r="DP16" s="143"/>
      <c r="DQ16" s="143"/>
      <c r="DR16" s="143"/>
      <c r="DS16" s="144" t="str">
        <f t="shared" si="29"/>
        <v>n/a</v>
      </c>
      <c r="DT16" s="140" t="str">
        <f t="shared" si="30"/>
        <v>n/a</v>
      </c>
      <c r="DU16" s="140" t="str">
        <f t="shared" si="31"/>
        <v>n/a</v>
      </c>
    </row>
    <row r="17" spans="1:125" ht="31" customHeight="1">
      <c r="A17" s="140"/>
      <c r="B17" s="140"/>
      <c r="C17" s="140"/>
      <c r="D17" s="141"/>
      <c r="E17" s="141"/>
      <c r="F17" s="141"/>
      <c r="G17" s="142" t="str">
        <f t="shared" si="0"/>
        <v>n/a</v>
      </c>
      <c r="H17" s="143"/>
      <c r="I17" s="143"/>
      <c r="J17" s="143"/>
      <c r="K17" s="144" t="str">
        <f t="shared" si="1"/>
        <v>n/a</v>
      </c>
      <c r="L17" s="141"/>
      <c r="M17" s="141"/>
      <c r="N17" s="141"/>
      <c r="O17" s="142" t="str">
        <f t="shared" si="2"/>
        <v>n/a</v>
      </c>
      <c r="P17" s="143"/>
      <c r="Q17" s="143"/>
      <c r="R17" s="143"/>
      <c r="S17" s="144" t="str">
        <f t="shared" si="3"/>
        <v>n/a</v>
      </c>
      <c r="T17" s="141"/>
      <c r="U17" s="141"/>
      <c r="V17" s="141"/>
      <c r="W17" s="142" t="str">
        <f t="shared" si="4"/>
        <v>n/a</v>
      </c>
      <c r="X17" s="143"/>
      <c r="Y17" s="143"/>
      <c r="Z17" s="143"/>
      <c r="AA17" s="144" t="str">
        <f t="shared" si="5"/>
        <v>n/a</v>
      </c>
      <c r="AB17" s="141"/>
      <c r="AC17" s="141"/>
      <c r="AD17" s="141"/>
      <c r="AE17" s="142" t="str">
        <f t="shared" si="6"/>
        <v>n/a</v>
      </c>
      <c r="AF17" s="143"/>
      <c r="AG17" s="143"/>
      <c r="AH17" s="143"/>
      <c r="AI17" s="144" t="str">
        <f t="shared" si="7"/>
        <v>n/a</v>
      </c>
      <c r="AJ17" s="141"/>
      <c r="AK17" s="141"/>
      <c r="AL17" s="141"/>
      <c r="AM17" s="142" t="str">
        <f t="shared" si="8"/>
        <v>n/a</v>
      </c>
      <c r="AN17" s="143"/>
      <c r="AO17" s="143"/>
      <c r="AP17" s="143"/>
      <c r="AQ17" s="144" t="str">
        <f t="shared" si="9"/>
        <v>n/a</v>
      </c>
      <c r="AR17" s="141"/>
      <c r="AS17" s="141"/>
      <c r="AT17" s="141"/>
      <c r="AU17" s="142" t="str">
        <f t="shared" si="10"/>
        <v>n/a</v>
      </c>
      <c r="AV17" s="143"/>
      <c r="AW17" s="143"/>
      <c r="AX17" s="143"/>
      <c r="AY17" s="144" t="str">
        <f t="shared" si="11"/>
        <v>n/a</v>
      </c>
      <c r="AZ17" s="141"/>
      <c r="BA17" s="141"/>
      <c r="BB17" s="141"/>
      <c r="BC17" s="142" t="str">
        <f t="shared" si="12"/>
        <v>n/a</v>
      </c>
      <c r="BD17" s="143"/>
      <c r="BE17" s="143"/>
      <c r="BF17" s="143"/>
      <c r="BG17" s="144" t="str">
        <f t="shared" si="13"/>
        <v>n/a</v>
      </c>
      <c r="BH17" s="141"/>
      <c r="BI17" s="141"/>
      <c r="BJ17" s="141"/>
      <c r="BK17" s="142" t="str">
        <f t="shared" si="14"/>
        <v>n/a</v>
      </c>
      <c r="BL17" s="143"/>
      <c r="BM17" s="143"/>
      <c r="BN17" s="143"/>
      <c r="BO17" s="144" t="str">
        <f t="shared" si="15"/>
        <v>n/a</v>
      </c>
      <c r="BP17" s="141"/>
      <c r="BQ17" s="141"/>
      <c r="BR17" s="141"/>
      <c r="BS17" s="142" t="str">
        <f t="shared" si="16"/>
        <v>n/a</v>
      </c>
      <c r="BT17" s="143"/>
      <c r="BU17" s="143"/>
      <c r="BV17" s="143"/>
      <c r="BW17" s="144" t="str">
        <f t="shared" si="17"/>
        <v>n/a</v>
      </c>
      <c r="BX17" s="141"/>
      <c r="BY17" s="141"/>
      <c r="BZ17" s="141"/>
      <c r="CA17" s="142" t="str">
        <f t="shared" si="18"/>
        <v>n/a</v>
      </c>
      <c r="CB17" s="143"/>
      <c r="CC17" s="143"/>
      <c r="CD17" s="143"/>
      <c r="CE17" s="144" t="str">
        <f t="shared" si="19"/>
        <v>n/a</v>
      </c>
      <c r="CF17" s="141"/>
      <c r="CG17" s="141"/>
      <c r="CH17" s="141"/>
      <c r="CI17" s="142" t="str">
        <f t="shared" si="20"/>
        <v>n/a</v>
      </c>
      <c r="CJ17" s="143"/>
      <c r="CK17" s="143"/>
      <c r="CL17" s="143"/>
      <c r="CM17" s="144" t="str">
        <f t="shared" si="21"/>
        <v>n/a</v>
      </c>
      <c r="CN17" s="141"/>
      <c r="CO17" s="141"/>
      <c r="CP17" s="141"/>
      <c r="CQ17" s="142" t="str">
        <f t="shared" si="22"/>
        <v>n/a</v>
      </c>
      <c r="CR17" s="143"/>
      <c r="CS17" s="143"/>
      <c r="CT17" s="143"/>
      <c r="CU17" s="144" t="str">
        <f t="shared" si="23"/>
        <v>n/a</v>
      </c>
      <c r="CV17" s="141"/>
      <c r="CW17" s="141"/>
      <c r="CX17" s="141"/>
      <c r="CY17" s="142" t="str">
        <f t="shared" si="24"/>
        <v>n/a</v>
      </c>
      <c r="CZ17" s="143"/>
      <c r="DA17" s="143"/>
      <c r="DB17" s="143"/>
      <c r="DC17" s="144" t="str">
        <f t="shared" si="25"/>
        <v>n/a</v>
      </c>
      <c r="DD17" s="141"/>
      <c r="DE17" s="141"/>
      <c r="DF17" s="141"/>
      <c r="DG17" s="142" t="str">
        <f t="shared" si="26"/>
        <v>n/a</v>
      </c>
      <c r="DH17" s="143"/>
      <c r="DI17" s="143"/>
      <c r="DJ17" s="143"/>
      <c r="DK17" s="144" t="str">
        <f t="shared" si="27"/>
        <v>n/a</v>
      </c>
      <c r="DL17" s="141"/>
      <c r="DM17" s="141"/>
      <c r="DN17" s="141"/>
      <c r="DO17" s="142" t="str">
        <f t="shared" si="28"/>
        <v>n/a</v>
      </c>
      <c r="DP17" s="143"/>
      <c r="DQ17" s="143"/>
      <c r="DR17" s="143"/>
      <c r="DS17" s="144" t="str">
        <f t="shared" si="29"/>
        <v>n/a</v>
      </c>
      <c r="DT17" s="140" t="str">
        <f t="shared" si="30"/>
        <v>n/a</v>
      </c>
      <c r="DU17" s="140" t="str">
        <f t="shared" si="31"/>
        <v>n/a</v>
      </c>
    </row>
    <row r="18" spans="1:125" ht="31" customHeight="1">
      <c r="A18" s="140"/>
      <c r="B18" s="140"/>
      <c r="C18" s="140"/>
      <c r="D18" s="141"/>
      <c r="E18" s="141"/>
      <c r="F18" s="141"/>
      <c r="G18" s="142" t="str">
        <f t="shared" si="0"/>
        <v>n/a</v>
      </c>
      <c r="H18" s="143"/>
      <c r="I18" s="143"/>
      <c r="J18" s="143"/>
      <c r="K18" s="144" t="str">
        <f t="shared" si="1"/>
        <v>n/a</v>
      </c>
      <c r="L18" s="141"/>
      <c r="M18" s="141"/>
      <c r="N18" s="141"/>
      <c r="O18" s="142" t="str">
        <f t="shared" si="2"/>
        <v>n/a</v>
      </c>
      <c r="P18" s="143"/>
      <c r="Q18" s="143"/>
      <c r="R18" s="143"/>
      <c r="S18" s="144" t="str">
        <f t="shared" si="3"/>
        <v>n/a</v>
      </c>
      <c r="T18" s="141"/>
      <c r="U18" s="141"/>
      <c r="V18" s="141"/>
      <c r="W18" s="142" t="str">
        <f t="shared" si="4"/>
        <v>n/a</v>
      </c>
      <c r="X18" s="143"/>
      <c r="Y18" s="143"/>
      <c r="Z18" s="143"/>
      <c r="AA18" s="144" t="str">
        <f t="shared" si="5"/>
        <v>n/a</v>
      </c>
      <c r="AB18" s="141"/>
      <c r="AC18" s="141"/>
      <c r="AD18" s="141"/>
      <c r="AE18" s="142" t="str">
        <f t="shared" si="6"/>
        <v>n/a</v>
      </c>
      <c r="AF18" s="143"/>
      <c r="AG18" s="143"/>
      <c r="AH18" s="143"/>
      <c r="AI18" s="144" t="str">
        <f t="shared" si="7"/>
        <v>n/a</v>
      </c>
      <c r="AJ18" s="141"/>
      <c r="AK18" s="141"/>
      <c r="AL18" s="141"/>
      <c r="AM18" s="142" t="str">
        <f t="shared" si="8"/>
        <v>n/a</v>
      </c>
      <c r="AN18" s="143"/>
      <c r="AO18" s="143"/>
      <c r="AP18" s="143"/>
      <c r="AQ18" s="144" t="str">
        <f t="shared" si="9"/>
        <v>n/a</v>
      </c>
      <c r="AR18" s="141"/>
      <c r="AS18" s="141"/>
      <c r="AT18" s="141"/>
      <c r="AU18" s="142" t="str">
        <f t="shared" si="10"/>
        <v>n/a</v>
      </c>
      <c r="AV18" s="143"/>
      <c r="AW18" s="143"/>
      <c r="AX18" s="143"/>
      <c r="AY18" s="144" t="str">
        <f t="shared" si="11"/>
        <v>n/a</v>
      </c>
      <c r="AZ18" s="141"/>
      <c r="BA18" s="141"/>
      <c r="BB18" s="141"/>
      <c r="BC18" s="142" t="str">
        <f t="shared" si="12"/>
        <v>n/a</v>
      </c>
      <c r="BD18" s="143"/>
      <c r="BE18" s="143"/>
      <c r="BF18" s="143"/>
      <c r="BG18" s="144" t="str">
        <f t="shared" si="13"/>
        <v>n/a</v>
      </c>
      <c r="BH18" s="141"/>
      <c r="BI18" s="141"/>
      <c r="BJ18" s="141"/>
      <c r="BK18" s="142" t="str">
        <f t="shared" si="14"/>
        <v>n/a</v>
      </c>
      <c r="BL18" s="143"/>
      <c r="BM18" s="143"/>
      <c r="BN18" s="143"/>
      <c r="BO18" s="144" t="str">
        <f t="shared" si="15"/>
        <v>n/a</v>
      </c>
      <c r="BP18" s="141"/>
      <c r="BQ18" s="141"/>
      <c r="BR18" s="141"/>
      <c r="BS18" s="142" t="str">
        <f t="shared" si="16"/>
        <v>n/a</v>
      </c>
      <c r="BT18" s="143"/>
      <c r="BU18" s="143"/>
      <c r="BV18" s="143"/>
      <c r="BW18" s="144" t="str">
        <f t="shared" si="17"/>
        <v>n/a</v>
      </c>
      <c r="BX18" s="141"/>
      <c r="BY18" s="141"/>
      <c r="BZ18" s="141"/>
      <c r="CA18" s="142" t="str">
        <f t="shared" si="18"/>
        <v>n/a</v>
      </c>
      <c r="CB18" s="143"/>
      <c r="CC18" s="143"/>
      <c r="CD18" s="143"/>
      <c r="CE18" s="144" t="str">
        <f t="shared" si="19"/>
        <v>n/a</v>
      </c>
      <c r="CF18" s="141"/>
      <c r="CG18" s="141"/>
      <c r="CH18" s="141"/>
      <c r="CI18" s="142" t="str">
        <f t="shared" si="20"/>
        <v>n/a</v>
      </c>
      <c r="CJ18" s="143"/>
      <c r="CK18" s="143"/>
      <c r="CL18" s="143"/>
      <c r="CM18" s="144" t="str">
        <f t="shared" si="21"/>
        <v>n/a</v>
      </c>
      <c r="CN18" s="141"/>
      <c r="CO18" s="141"/>
      <c r="CP18" s="141"/>
      <c r="CQ18" s="142" t="str">
        <f t="shared" si="22"/>
        <v>n/a</v>
      </c>
      <c r="CR18" s="143"/>
      <c r="CS18" s="143"/>
      <c r="CT18" s="143"/>
      <c r="CU18" s="144" t="str">
        <f t="shared" si="23"/>
        <v>n/a</v>
      </c>
      <c r="CV18" s="141"/>
      <c r="CW18" s="141"/>
      <c r="CX18" s="141"/>
      <c r="CY18" s="142" t="str">
        <f t="shared" si="24"/>
        <v>n/a</v>
      </c>
      <c r="CZ18" s="143"/>
      <c r="DA18" s="143"/>
      <c r="DB18" s="143"/>
      <c r="DC18" s="144" t="str">
        <f t="shared" si="25"/>
        <v>n/a</v>
      </c>
      <c r="DD18" s="141"/>
      <c r="DE18" s="141"/>
      <c r="DF18" s="141"/>
      <c r="DG18" s="142" t="str">
        <f t="shared" si="26"/>
        <v>n/a</v>
      </c>
      <c r="DH18" s="143"/>
      <c r="DI18" s="143"/>
      <c r="DJ18" s="143"/>
      <c r="DK18" s="144" t="str">
        <f t="shared" si="27"/>
        <v>n/a</v>
      </c>
      <c r="DL18" s="141"/>
      <c r="DM18" s="141"/>
      <c r="DN18" s="141"/>
      <c r="DO18" s="142" t="str">
        <f t="shared" si="28"/>
        <v>n/a</v>
      </c>
      <c r="DP18" s="143"/>
      <c r="DQ18" s="143"/>
      <c r="DR18" s="143"/>
      <c r="DS18" s="144" t="str">
        <f t="shared" si="29"/>
        <v>n/a</v>
      </c>
      <c r="DT18" s="140" t="str">
        <f t="shared" si="30"/>
        <v>n/a</v>
      </c>
      <c r="DU18" s="140" t="str">
        <f t="shared" si="31"/>
        <v>n/a</v>
      </c>
    </row>
    <row r="19" spans="1:125" ht="31" customHeight="1">
      <c r="A19" s="140"/>
      <c r="B19" s="140"/>
      <c r="C19" s="140"/>
      <c r="D19" s="141"/>
      <c r="E19" s="141"/>
      <c r="F19" s="141"/>
      <c r="G19" s="142" t="str">
        <f t="shared" si="0"/>
        <v>n/a</v>
      </c>
      <c r="H19" s="143"/>
      <c r="I19" s="143"/>
      <c r="J19" s="143"/>
      <c r="K19" s="144" t="str">
        <f t="shared" si="1"/>
        <v>n/a</v>
      </c>
      <c r="L19" s="141"/>
      <c r="M19" s="141"/>
      <c r="N19" s="141"/>
      <c r="O19" s="142" t="str">
        <f t="shared" si="2"/>
        <v>n/a</v>
      </c>
      <c r="P19" s="143"/>
      <c r="Q19" s="143"/>
      <c r="R19" s="143"/>
      <c r="S19" s="144" t="str">
        <f t="shared" si="3"/>
        <v>n/a</v>
      </c>
      <c r="T19" s="141"/>
      <c r="U19" s="141"/>
      <c r="V19" s="141"/>
      <c r="W19" s="142" t="str">
        <f t="shared" si="4"/>
        <v>n/a</v>
      </c>
      <c r="X19" s="143"/>
      <c r="Y19" s="143"/>
      <c r="Z19" s="143"/>
      <c r="AA19" s="144" t="str">
        <f t="shared" si="5"/>
        <v>n/a</v>
      </c>
      <c r="AB19" s="141"/>
      <c r="AC19" s="141"/>
      <c r="AD19" s="141"/>
      <c r="AE19" s="142" t="str">
        <f t="shared" si="6"/>
        <v>n/a</v>
      </c>
      <c r="AF19" s="143"/>
      <c r="AG19" s="143"/>
      <c r="AH19" s="143"/>
      <c r="AI19" s="144" t="str">
        <f t="shared" si="7"/>
        <v>n/a</v>
      </c>
      <c r="AJ19" s="141"/>
      <c r="AK19" s="141"/>
      <c r="AL19" s="141"/>
      <c r="AM19" s="142" t="str">
        <f t="shared" si="8"/>
        <v>n/a</v>
      </c>
      <c r="AN19" s="143"/>
      <c r="AO19" s="143"/>
      <c r="AP19" s="143"/>
      <c r="AQ19" s="144" t="str">
        <f t="shared" si="9"/>
        <v>n/a</v>
      </c>
      <c r="AR19" s="141"/>
      <c r="AS19" s="141"/>
      <c r="AT19" s="141"/>
      <c r="AU19" s="142" t="str">
        <f t="shared" si="10"/>
        <v>n/a</v>
      </c>
      <c r="AV19" s="143"/>
      <c r="AW19" s="143"/>
      <c r="AX19" s="143"/>
      <c r="AY19" s="144" t="str">
        <f t="shared" si="11"/>
        <v>n/a</v>
      </c>
      <c r="AZ19" s="141"/>
      <c r="BA19" s="141"/>
      <c r="BB19" s="141"/>
      <c r="BC19" s="142" t="str">
        <f t="shared" si="12"/>
        <v>n/a</v>
      </c>
      <c r="BD19" s="143"/>
      <c r="BE19" s="143"/>
      <c r="BF19" s="143"/>
      <c r="BG19" s="144" t="str">
        <f t="shared" si="13"/>
        <v>n/a</v>
      </c>
      <c r="BH19" s="141"/>
      <c r="BI19" s="141"/>
      <c r="BJ19" s="141"/>
      <c r="BK19" s="142" t="str">
        <f t="shared" si="14"/>
        <v>n/a</v>
      </c>
      <c r="BL19" s="143"/>
      <c r="BM19" s="143"/>
      <c r="BN19" s="143"/>
      <c r="BO19" s="144" t="str">
        <f t="shared" si="15"/>
        <v>n/a</v>
      </c>
      <c r="BP19" s="141"/>
      <c r="BQ19" s="141"/>
      <c r="BR19" s="141"/>
      <c r="BS19" s="142" t="str">
        <f t="shared" si="16"/>
        <v>n/a</v>
      </c>
      <c r="BT19" s="143"/>
      <c r="BU19" s="143"/>
      <c r="BV19" s="143"/>
      <c r="BW19" s="144" t="str">
        <f t="shared" si="17"/>
        <v>n/a</v>
      </c>
      <c r="BX19" s="141"/>
      <c r="BY19" s="141"/>
      <c r="BZ19" s="141"/>
      <c r="CA19" s="142" t="str">
        <f t="shared" si="18"/>
        <v>n/a</v>
      </c>
      <c r="CB19" s="143"/>
      <c r="CC19" s="143"/>
      <c r="CD19" s="143"/>
      <c r="CE19" s="144" t="str">
        <f t="shared" si="19"/>
        <v>n/a</v>
      </c>
      <c r="CF19" s="141"/>
      <c r="CG19" s="141"/>
      <c r="CH19" s="141"/>
      <c r="CI19" s="142" t="str">
        <f t="shared" si="20"/>
        <v>n/a</v>
      </c>
      <c r="CJ19" s="143"/>
      <c r="CK19" s="143"/>
      <c r="CL19" s="143"/>
      <c r="CM19" s="144" t="str">
        <f t="shared" si="21"/>
        <v>n/a</v>
      </c>
      <c r="CN19" s="141"/>
      <c r="CO19" s="141"/>
      <c r="CP19" s="141"/>
      <c r="CQ19" s="142" t="str">
        <f t="shared" si="22"/>
        <v>n/a</v>
      </c>
      <c r="CR19" s="143"/>
      <c r="CS19" s="143"/>
      <c r="CT19" s="143"/>
      <c r="CU19" s="144" t="str">
        <f t="shared" si="23"/>
        <v>n/a</v>
      </c>
      <c r="CV19" s="141"/>
      <c r="CW19" s="141"/>
      <c r="CX19" s="141"/>
      <c r="CY19" s="142" t="str">
        <f t="shared" si="24"/>
        <v>n/a</v>
      </c>
      <c r="CZ19" s="143"/>
      <c r="DA19" s="143"/>
      <c r="DB19" s="143"/>
      <c r="DC19" s="144" t="str">
        <f t="shared" si="25"/>
        <v>n/a</v>
      </c>
      <c r="DD19" s="141"/>
      <c r="DE19" s="141"/>
      <c r="DF19" s="141"/>
      <c r="DG19" s="142" t="str">
        <f t="shared" si="26"/>
        <v>n/a</v>
      </c>
      <c r="DH19" s="143"/>
      <c r="DI19" s="143"/>
      <c r="DJ19" s="143"/>
      <c r="DK19" s="144" t="str">
        <f t="shared" si="27"/>
        <v>n/a</v>
      </c>
      <c r="DL19" s="141"/>
      <c r="DM19" s="141"/>
      <c r="DN19" s="141"/>
      <c r="DO19" s="142" t="str">
        <f t="shared" si="28"/>
        <v>n/a</v>
      </c>
      <c r="DP19" s="143"/>
      <c r="DQ19" s="143"/>
      <c r="DR19" s="143"/>
      <c r="DS19" s="144" t="str">
        <f t="shared" si="29"/>
        <v>n/a</v>
      </c>
      <c r="DT19" s="140" t="str">
        <f t="shared" si="30"/>
        <v>n/a</v>
      </c>
      <c r="DU19" s="140" t="str">
        <f t="shared" si="31"/>
        <v>n/a</v>
      </c>
    </row>
    <row r="20" spans="1:125" ht="31" customHeight="1">
      <c r="A20" s="140"/>
      <c r="B20" s="140"/>
      <c r="C20" s="140"/>
      <c r="D20" s="141"/>
      <c r="E20" s="141"/>
      <c r="F20" s="141"/>
      <c r="G20" s="142" t="str">
        <f t="shared" si="0"/>
        <v>n/a</v>
      </c>
      <c r="H20" s="143"/>
      <c r="I20" s="143"/>
      <c r="J20" s="143"/>
      <c r="K20" s="144" t="str">
        <f t="shared" si="1"/>
        <v>n/a</v>
      </c>
      <c r="L20" s="141"/>
      <c r="M20" s="141"/>
      <c r="N20" s="141"/>
      <c r="O20" s="142" t="str">
        <f t="shared" si="2"/>
        <v>n/a</v>
      </c>
      <c r="P20" s="143"/>
      <c r="Q20" s="143"/>
      <c r="R20" s="143"/>
      <c r="S20" s="144" t="str">
        <f t="shared" si="3"/>
        <v>n/a</v>
      </c>
      <c r="T20" s="141"/>
      <c r="U20" s="141"/>
      <c r="V20" s="141"/>
      <c r="W20" s="142" t="str">
        <f t="shared" si="4"/>
        <v>n/a</v>
      </c>
      <c r="X20" s="143"/>
      <c r="Y20" s="143"/>
      <c r="Z20" s="143"/>
      <c r="AA20" s="144" t="str">
        <f t="shared" si="5"/>
        <v>n/a</v>
      </c>
      <c r="AB20" s="141"/>
      <c r="AC20" s="141"/>
      <c r="AD20" s="141"/>
      <c r="AE20" s="142" t="str">
        <f t="shared" si="6"/>
        <v>n/a</v>
      </c>
      <c r="AF20" s="143"/>
      <c r="AG20" s="143"/>
      <c r="AH20" s="143"/>
      <c r="AI20" s="144" t="str">
        <f t="shared" si="7"/>
        <v>n/a</v>
      </c>
      <c r="AJ20" s="141"/>
      <c r="AK20" s="141"/>
      <c r="AL20" s="141"/>
      <c r="AM20" s="142" t="str">
        <f t="shared" si="8"/>
        <v>n/a</v>
      </c>
      <c r="AN20" s="143"/>
      <c r="AO20" s="143"/>
      <c r="AP20" s="143"/>
      <c r="AQ20" s="144" t="str">
        <f t="shared" si="9"/>
        <v>n/a</v>
      </c>
      <c r="AR20" s="141"/>
      <c r="AS20" s="141"/>
      <c r="AT20" s="141"/>
      <c r="AU20" s="142" t="str">
        <f t="shared" si="10"/>
        <v>n/a</v>
      </c>
      <c r="AV20" s="143"/>
      <c r="AW20" s="143"/>
      <c r="AX20" s="143"/>
      <c r="AY20" s="144" t="str">
        <f t="shared" si="11"/>
        <v>n/a</v>
      </c>
      <c r="AZ20" s="141"/>
      <c r="BA20" s="141"/>
      <c r="BB20" s="141"/>
      <c r="BC20" s="142" t="str">
        <f t="shared" si="12"/>
        <v>n/a</v>
      </c>
      <c r="BD20" s="143"/>
      <c r="BE20" s="143"/>
      <c r="BF20" s="143"/>
      <c r="BG20" s="144" t="str">
        <f t="shared" si="13"/>
        <v>n/a</v>
      </c>
      <c r="BH20" s="141"/>
      <c r="BI20" s="141"/>
      <c r="BJ20" s="141"/>
      <c r="BK20" s="142" t="str">
        <f t="shared" si="14"/>
        <v>n/a</v>
      </c>
      <c r="BL20" s="143"/>
      <c r="BM20" s="143"/>
      <c r="BN20" s="143"/>
      <c r="BO20" s="144" t="str">
        <f t="shared" si="15"/>
        <v>n/a</v>
      </c>
      <c r="BP20" s="141"/>
      <c r="BQ20" s="141"/>
      <c r="BR20" s="141"/>
      <c r="BS20" s="142" t="str">
        <f t="shared" si="16"/>
        <v>n/a</v>
      </c>
      <c r="BT20" s="143"/>
      <c r="BU20" s="143"/>
      <c r="BV20" s="143"/>
      <c r="BW20" s="144" t="str">
        <f t="shared" si="17"/>
        <v>n/a</v>
      </c>
      <c r="BX20" s="141"/>
      <c r="BY20" s="141"/>
      <c r="BZ20" s="141"/>
      <c r="CA20" s="142" t="str">
        <f t="shared" si="18"/>
        <v>n/a</v>
      </c>
      <c r="CB20" s="143"/>
      <c r="CC20" s="143"/>
      <c r="CD20" s="143"/>
      <c r="CE20" s="144" t="str">
        <f t="shared" si="19"/>
        <v>n/a</v>
      </c>
      <c r="CF20" s="141"/>
      <c r="CG20" s="141"/>
      <c r="CH20" s="141"/>
      <c r="CI20" s="142" t="str">
        <f t="shared" si="20"/>
        <v>n/a</v>
      </c>
      <c r="CJ20" s="143"/>
      <c r="CK20" s="143"/>
      <c r="CL20" s="143"/>
      <c r="CM20" s="144" t="str">
        <f t="shared" si="21"/>
        <v>n/a</v>
      </c>
      <c r="CN20" s="141"/>
      <c r="CO20" s="141"/>
      <c r="CP20" s="141"/>
      <c r="CQ20" s="142" t="str">
        <f t="shared" si="22"/>
        <v>n/a</v>
      </c>
      <c r="CR20" s="143"/>
      <c r="CS20" s="143"/>
      <c r="CT20" s="143"/>
      <c r="CU20" s="144" t="str">
        <f t="shared" si="23"/>
        <v>n/a</v>
      </c>
      <c r="CV20" s="141"/>
      <c r="CW20" s="141"/>
      <c r="CX20" s="141"/>
      <c r="CY20" s="142" t="str">
        <f t="shared" si="24"/>
        <v>n/a</v>
      </c>
      <c r="CZ20" s="143"/>
      <c r="DA20" s="143"/>
      <c r="DB20" s="143"/>
      <c r="DC20" s="144" t="str">
        <f t="shared" si="25"/>
        <v>n/a</v>
      </c>
      <c r="DD20" s="141"/>
      <c r="DE20" s="141"/>
      <c r="DF20" s="141"/>
      <c r="DG20" s="142" t="str">
        <f t="shared" si="26"/>
        <v>n/a</v>
      </c>
      <c r="DH20" s="143"/>
      <c r="DI20" s="143"/>
      <c r="DJ20" s="143"/>
      <c r="DK20" s="144" t="str">
        <f t="shared" si="27"/>
        <v>n/a</v>
      </c>
      <c r="DL20" s="141"/>
      <c r="DM20" s="141"/>
      <c r="DN20" s="141"/>
      <c r="DO20" s="142" t="str">
        <f t="shared" si="28"/>
        <v>n/a</v>
      </c>
      <c r="DP20" s="143"/>
      <c r="DQ20" s="143"/>
      <c r="DR20" s="143"/>
      <c r="DS20" s="144" t="str">
        <f t="shared" si="29"/>
        <v>n/a</v>
      </c>
      <c r="DT20" s="140" t="str">
        <f t="shared" si="30"/>
        <v>n/a</v>
      </c>
      <c r="DU20" s="140" t="str">
        <f t="shared" si="31"/>
        <v>n/a</v>
      </c>
    </row>
    <row r="21" spans="1:125" ht="31" customHeight="1">
      <c r="A21" s="140"/>
      <c r="B21" s="140"/>
      <c r="C21" s="140"/>
      <c r="D21" s="141"/>
      <c r="E21" s="141"/>
      <c r="F21" s="141"/>
      <c r="G21" s="142" t="str">
        <f t="shared" si="0"/>
        <v>n/a</v>
      </c>
      <c r="H21" s="143"/>
      <c r="I21" s="143"/>
      <c r="J21" s="143"/>
      <c r="K21" s="144" t="str">
        <f t="shared" si="1"/>
        <v>n/a</v>
      </c>
      <c r="L21" s="141"/>
      <c r="M21" s="141"/>
      <c r="N21" s="141"/>
      <c r="O21" s="142" t="str">
        <f t="shared" si="2"/>
        <v>n/a</v>
      </c>
      <c r="P21" s="143"/>
      <c r="Q21" s="143"/>
      <c r="R21" s="143"/>
      <c r="S21" s="144" t="str">
        <f t="shared" si="3"/>
        <v>n/a</v>
      </c>
      <c r="T21" s="141"/>
      <c r="U21" s="141"/>
      <c r="V21" s="141"/>
      <c r="W21" s="142" t="str">
        <f t="shared" si="4"/>
        <v>n/a</v>
      </c>
      <c r="X21" s="143"/>
      <c r="Y21" s="143"/>
      <c r="Z21" s="143"/>
      <c r="AA21" s="144" t="str">
        <f t="shared" si="5"/>
        <v>n/a</v>
      </c>
      <c r="AB21" s="141"/>
      <c r="AC21" s="141"/>
      <c r="AD21" s="141"/>
      <c r="AE21" s="142" t="str">
        <f t="shared" si="6"/>
        <v>n/a</v>
      </c>
      <c r="AF21" s="143"/>
      <c r="AG21" s="143"/>
      <c r="AH21" s="143"/>
      <c r="AI21" s="144" t="str">
        <f t="shared" si="7"/>
        <v>n/a</v>
      </c>
      <c r="AJ21" s="141"/>
      <c r="AK21" s="141"/>
      <c r="AL21" s="141"/>
      <c r="AM21" s="142" t="str">
        <f t="shared" si="8"/>
        <v>n/a</v>
      </c>
      <c r="AN21" s="143"/>
      <c r="AO21" s="143"/>
      <c r="AP21" s="143"/>
      <c r="AQ21" s="144" t="str">
        <f t="shared" si="9"/>
        <v>n/a</v>
      </c>
      <c r="AR21" s="141"/>
      <c r="AS21" s="141"/>
      <c r="AT21" s="141"/>
      <c r="AU21" s="142" t="str">
        <f t="shared" si="10"/>
        <v>n/a</v>
      </c>
      <c r="AV21" s="143"/>
      <c r="AW21" s="143"/>
      <c r="AX21" s="143"/>
      <c r="AY21" s="144" t="str">
        <f t="shared" si="11"/>
        <v>n/a</v>
      </c>
      <c r="AZ21" s="141"/>
      <c r="BA21" s="141"/>
      <c r="BB21" s="141"/>
      <c r="BC21" s="142" t="str">
        <f t="shared" si="12"/>
        <v>n/a</v>
      </c>
      <c r="BD21" s="143"/>
      <c r="BE21" s="143"/>
      <c r="BF21" s="143"/>
      <c r="BG21" s="144" t="str">
        <f t="shared" si="13"/>
        <v>n/a</v>
      </c>
      <c r="BH21" s="141"/>
      <c r="BI21" s="141"/>
      <c r="BJ21" s="141"/>
      <c r="BK21" s="142" t="str">
        <f t="shared" si="14"/>
        <v>n/a</v>
      </c>
      <c r="BL21" s="143"/>
      <c r="BM21" s="143"/>
      <c r="BN21" s="143"/>
      <c r="BO21" s="144" t="str">
        <f t="shared" si="15"/>
        <v>n/a</v>
      </c>
      <c r="BP21" s="141"/>
      <c r="BQ21" s="141"/>
      <c r="BR21" s="141"/>
      <c r="BS21" s="142" t="str">
        <f t="shared" si="16"/>
        <v>n/a</v>
      </c>
      <c r="BT21" s="143"/>
      <c r="BU21" s="143"/>
      <c r="BV21" s="143"/>
      <c r="BW21" s="144" t="str">
        <f t="shared" si="17"/>
        <v>n/a</v>
      </c>
      <c r="BX21" s="141"/>
      <c r="BY21" s="141"/>
      <c r="BZ21" s="141"/>
      <c r="CA21" s="142" t="str">
        <f t="shared" si="18"/>
        <v>n/a</v>
      </c>
      <c r="CB21" s="143"/>
      <c r="CC21" s="143"/>
      <c r="CD21" s="143"/>
      <c r="CE21" s="144" t="str">
        <f t="shared" si="19"/>
        <v>n/a</v>
      </c>
      <c r="CF21" s="141"/>
      <c r="CG21" s="141"/>
      <c r="CH21" s="141"/>
      <c r="CI21" s="142" t="str">
        <f t="shared" si="20"/>
        <v>n/a</v>
      </c>
      <c r="CJ21" s="143"/>
      <c r="CK21" s="143"/>
      <c r="CL21" s="143"/>
      <c r="CM21" s="144" t="str">
        <f t="shared" si="21"/>
        <v>n/a</v>
      </c>
      <c r="CN21" s="141"/>
      <c r="CO21" s="141"/>
      <c r="CP21" s="141"/>
      <c r="CQ21" s="142" t="str">
        <f t="shared" si="22"/>
        <v>n/a</v>
      </c>
      <c r="CR21" s="143"/>
      <c r="CS21" s="143"/>
      <c r="CT21" s="143"/>
      <c r="CU21" s="144" t="str">
        <f t="shared" si="23"/>
        <v>n/a</v>
      </c>
      <c r="CV21" s="141"/>
      <c r="CW21" s="141"/>
      <c r="CX21" s="141"/>
      <c r="CY21" s="142" t="str">
        <f t="shared" si="24"/>
        <v>n/a</v>
      </c>
      <c r="CZ21" s="143"/>
      <c r="DA21" s="143"/>
      <c r="DB21" s="143"/>
      <c r="DC21" s="144" t="str">
        <f t="shared" si="25"/>
        <v>n/a</v>
      </c>
      <c r="DD21" s="141"/>
      <c r="DE21" s="141"/>
      <c r="DF21" s="141"/>
      <c r="DG21" s="142" t="str">
        <f t="shared" si="26"/>
        <v>n/a</v>
      </c>
      <c r="DH21" s="143"/>
      <c r="DI21" s="143"/>
      <c r="DJ21" s="143"/>
      <c r="DK21" s="144" t="str">
        <f t="shared" si="27"/>
        <v>n/a</v>
      </c>
      <c r="DL21" s="141"/>
      <c r="DM21" s="141"/>
      <c r="DN21" s="141"/>
      <c r="DO21" s="142" t="str">
        <f t="shared" si="28"/>
        <v>n/a</v>
      </c>
      <c r="DP21" s="143"/>
      <c r="DQ21" s="143"/>
      <c r="DR21" s="143"/>
      <c r="DS21" s="144" t="str">
        <f t="shared" si="29"/>
        <v>n/a</v>
      </c>
      <c r="DT21" s="140" t="str">
        <f t="shared" si="30"/>
        <v>n/a</v>
      </c>
      <c r="DU21" s="140" t="str">
        <f t="shared" si="31"/>
        <v>n/a</v>
      </c>
    </row>
    <row r="22" spans="1:125" ht="31" customHeight="1">
      <c r="A22" s="140"/>
      <c r="B22" s="140"/>
      <c r="C22" s="140"/>
      <c r="D22" s="141"/>
      <c r="E22" s="141"/>
      <c r="F22" s="141"/>
      <c r="G22" s="142" t="str">
        <f t="shared" si="0"/>
        <v>n/a</v>
      </c>
      <c r="H22" s="143"/>
      <c r="I22" s="143"/>
      <c r="J22" s="143"/>
      <c r="K22" s="144" t="str">
        <f t="shared" si="1"/>
        <v>n/a</v>
      </c>
      <c r="L22" s="141"/>
      <c r="M22" s="141"/>
      <c r="N22" s="141"/>
      <c r="O22" s="142" t="str">
        <f t="shared" si="2"/>
        <v>n/a</v>
      </c>
      <c r="P22" s="143"/>
      <c r="Q22" s="143"/>
      <c r="R22" s="143"/>
      <c r="S22" s="144" t="str">
        <f t="shared" si="3"/>
        <v>n/a</v>
      </c>
      <c r="T22" s="141"/>
      <c r="U22" s="141"/>
      <c r="V22" s="141"/>
      <c r="W22" s="142" t="str">
        <f t="shared" si="4"/>
        <v>n/a</v>
      </c>
      <c r="X22" s="143"/>
      <c r="Y22" s="143"/>
      <c r="Z22" s="143"/>
      <c r="AA22" s="144" t="str">
        <f t="shared" si="5"/>
        <v>n/a</v>
      </c>
      <c r="AB22" s="141"/>
      <c r="AC22" s="141"/>
      <c r="AD22" s="141"/>
      <c r="AE22" s="142" t="str">
        <f t="shared" si="6"/>
        <v>n/a</v>
      </c>
      <c r="AF22" s="143"/>
      <c r="AG22" s="143"/>
      <c r="AH22" s="143"/>
      <c r="AI22" s="144" t="str">
        <f t="shared" si="7"/>
        <v>n/a</v>
      </c>
      <c r="AJ22" s="141"/>
      <c r="AK22" s="141"/>
      <c r="AL22" s="141"/>
      <c r="AM22" s="142" t="str">
        <f t="shared" si="8"/>
        <v>n/a</v>
      </c>
      <c r="AN22" s="143"/>
      <c r="AO22" s="143"/>
      <c r="AP22" s="143"/>
      <c r="AQ22" s="144" t="str">
        <f t="shared" si="9"/>
        <v>n/a</v>
      </c>
      <c r="AR22" s="141"/>
      <c r="AS22" s="141"/>
      <c r="AT22" s="141"/>
      <c r="AU22" s="142" t="str">
        <f t="shared" si="10"/>
        <v>n/a</v>
      </c>
      <c r="AV22" s="143"/>
      <c r="AW22" s="143"/>
      <c r="AX22" s="143"/>
      <c r="AY22" s="144" t="str">
        <f t="shared" si="11"/>
        <v>n/a</v>
      </c>
      <c r="AZ22" s="141"/>
      <c r="BA22" s="141"/>
      <c r="BB22" s="141"/>
      <c r="BC22" s="142" t="str">
        <f t="shared" si="12"/>
        <v>n/a</v>
      </c>
      <c r="BD22" s="143"/>
      <c r="BE22" s="143"/>
      <c r="BF22" s="143"/>
      <c r="BG22" s="144" t="str">
        <f t="shared" si="13"/>
        <v>n/a</v>
      </c>
      <c r="BH22" s="141"/>
      <c r="BI22" s="141"/>
      <c r="BJ22" s="141"/>
      <c r="BK22" s="142" t="str">
        <f t="shared" si="14"/>
        <v>n/a</v>
      </c>
      <c r="BL22" s="143"/>
      <c r="BM22" s="143"/>
      <c r="BN22" s="143"/>
      <c r="BO22" s="144" t="str">
        <f t="shared" si="15"/>
        <v>n/a</v>
      </c>
      <c r="BP22" s="141"/>
      <c r="BQ22" s="141"/>
      <c r="BR22" s="141"/>
      <c r="BS22" s="142" t="str">
        <f t="shared" si="16"/>
        <v>n/a</v>
      </c>
      <c r="BT22" s="143"/>
      <c r="BU22" s="143"/>
      <c r="BV22" s="143"/>
      <c r="BW22" s="144" t="str">
        <f t="shared" si="17"/>
        <v>n/a</v>
      </c>
      <c r="BX22" s="141"/>
      <c r="BY22" s="141"/>
      <c r="BZ22" s="141"/>
      <c r="CA22" s="142" t="str">
        <f t="shared" si="18"/>
        <v>n/a</v>
      </c>
      <c r="CB22" s="143"/>
      <c r="CC22" s="143"/>
      <c r="CD22" s="143"/>
      <c r="CE22" s="144" t="str">
        <f t="shared" si="19"/>
        <v>n/a</v>
      </c>
      <c r="CF22" s="141"/>
      <c r="CG22" s="141"/>
      <c r="CH22" s="141"/>
      <c r="CI22" s="142" t="str">
        <f t="shared" si="20"/>
        <v>n/a</v>
      </c>
      <c r="CJ22" s="143"/>
      <c r="CK22" s="143"/>
      <c r="CL22" s="143"/>
      <c r="CM22" s="144" t="str">
        <f t="shared" si="21"/>
        <v>n/a</v>
      </c>
      <c r="CN22" s="141"/>
      <c r="CO22" s="141"/>
      <c r="CP22" s="141"/>
      <c r="CQ22" s="142" t="str">
        <f t="shared" si="22"/>
        <v>n/a</v>
      </c>
      <c r="CR22" s="143"/>
      <c r="CS22" s="143"/>
      <c r="CT22" s="143"/>
      <c r="CU22" s="144" t="str">
        <f t="shared" si="23"/>
        <v>n/a</v>
      </c>
      <c r="CV22" s="141"/>
      <c r="CW22" s="141"/>
      <c r="CX22" s="141"/>
      <c r="CY22" s="142" t="str">
        <f t="shared" si="24"/>
        <v>n/a</v>
      </c>
      <c r="CZ22" s="143"/>
      <c r="DA22" s="143"/>
      <c r="DB22" s="143"/>
      <c r="DC22" s="144" t="str">
        <f t="shared" si="25"/>
        <v>n/a</v>
      </c>
      <c r="DD22" s="141"/>
      <c r="DE22" s="141"/>
      <c r="DF22" s="141"/>
      <c r="DG22" s="142" t="str">
        <f t="shared" si="26"/>
        <v>n/a</v>
      </c>
      <c r="DH22" s="143"/>
      <c r="DI22" s="143"/>
      <c r="DJ22" s="143"/>
      <c r="DK22" s="144" t="str">
        <f t="shared" si="27"/>
        <v>n/a</v>
      </c>
      <c r="DL22" s="141"/>
      <c r="DM22" s="141"/>
      <c r="DN22" s="141"/>
      <c r="DO22" s="142" t="str">
        <f t="shared" si="28"/>
        <v>n/a</v>
      </c>
      <c r="DP22" s="143"/>
      <c r="DQ22" s="143"/>
      <c r="DR22" s="143"/>
      <c r="DS22" s="144" t="str">
        <f t="shared" si="29"/>
        <v>n/a</v>
      </c>
      <c r="DT22" s="140" t="str">
        <f t="shared" si="30"/>
        <v>n/a</v>
      </c>
      <c r="DU22" s="140" t="str">
        <f t="shared" si="31"/>
        <v>n/a</v>
      </c>
    </row>
    <row r="23" spans="1:125" ht="31" customHeight="1">
      <c r="A23" s="147"/>
      <c r="B23" s="147"/>
      <c r="C23" s="147"/>
      <c r="D23" s="148"/>
      <c r="E23" s="148"/>
      <c r="F23" s="148"/>
      <c r="G23" s="142" t="str">
        <f t="shared" si="0"/>
        <v>n/a</v>
      </c>
      <c r="H23" s="149"/>
      <c r="I23" s="149"/>
      <c r="J23" s="149"/>
      <c r="K23" s="144" t="str">
        <f t="shared" si="1"/>
        <v>n/a</v>
      </c>
      <c r="L23" s="148"/>
      <c r="M23" s="148"/>
      <c r="N23" s="148"/>
      <c r="O23" s="142" t="str">
        <f t="shared" si="2"/>
        <v>n/a</v>
      </c>
      <c r="P23" s="149"/>
      <c r="Q23" s="149"/>
      <c r="R23" s="149"/>
      <c r="S23" s="144" t="str">
        <f t="shared" si="3"/>
        <v>n/a</v>
      </c>
      <c r="T23" s="148"/>
      <c r="U23" s="148"/>
      <c r="V23" s="148"/>
      <c r="W23" s="142" t="str">
        <f t="shared" si="4"/>
        <v>n/a</v>
      </c>
      <c r="X23" s="149"/>
      <c r="Y23" s="149"/>
      <c r="Z23" s="149"/>
      <c r="AA23" s="144" t="str">
        <f t="shared" si="5"/>
        <v>n/a</v>
      </c>
      <c r="AB23" s="148"/>
      <c r="AC23" s="148"/>
      <c r="AD23" s="148"/>
      <c r="AE23" s="142" t="str">
        <f t="shared" si="6"/>
        <v>n/a</v>
      </c>
      <c r="AF23" s="149"/>
      <c r="AG23" s="149"/>
      <c r="AH23" s="149"/>
      <c r="AI23" s="144" t="str">
        <f t="shared" si="7"/>
        <v>n/a</v>
      </c>
      <c r="AJ23" s="148"/>
      <c r="AK23" s="148"/>
      <c r="AL23" s="148"/>
      <c r="AM23" s="142" t="str">
        <f t="shared" si="8"/>
        <v>n/a</v>
      </c>
      <c r="AN23" s="149"/>
      <c r="AO23" s="149"/>
      <c r="AP23" s="149"/>
      <c r="AQ23" s="144" t="str">
        <f t="shared" si="9"/>
        <v>n/a</v>
      </c>
      <c r="AR23" s="148"/>
      <c r="AS23" s="148"/>
      <c r="AT23" s="148"/>
      <c r="AU23" s="142" t="str">
        <f t="shared" si="10"/>
        <v>n/a</v>
      </c>
      <c r="AV23" s="149"/>
      <c r="AW23" s="149"/>
      <c r="AX23" s="149"/>
      <c r="AY23" s="144" t="str">
        <f t="shared" si="11"/>
        <v>n/a</v>
      </c>
      <c r="AZ23" s="148"/>
      <c r="BA23" s="148"/>
      <c r="BB23" s="148"/>
      <c r="BC23" s="142" t="str">
        <f t="shared" si="12"/>
        <v>n/a</v>
      </c>
      <c r="BD23" s="149"/>
      <c r="BE23" s="149"/>
      <c r="BF23" s="149"/>
      <c r="BG23" s="144" t="str">
        <f t="shared" si="13"/>
        <v>n/a</v>
      </c>
      <c r="BH23" s="148"/>
      <c r="BI23" s="148"/>
      <c r="BJ23" s="148"/>
      <c r="BK23" s="142" t="str">
        <f t="shared" si="14"/>
        <v>n/a</v>
      </c>
      <c r="BL23" s="149"/>
      <c r="BM23" s="149"/>
      <c r="BN23" s="149"/>
      <c r="BO23" s="144" t="str">
        <f t="shared" si="15"/>
        <v>n/a</v>
      </c>
      <c r="BP23" s="148"/>
      <c r="BQ23" s="148"/>
      <c r="BR23" s="148"/>
      <c r="BS23" s="142" t="str">
        <f t="shared" si="16"/>
        <v>n/a</v>
      </c>
      <c r="BT23" s="149"/>
      <c r="BU23" s="149"/>
      <c r="BV23" s="149"/>
      <c r="BW23" s="144" t="str">
        <f t="shared" si="17"/>
        <v>n/a</v>
      </c>
      <c r="BX23" s="148"/>
      <c r="BY23" s="148"/>
      <c r="BZ23" s="148"/>
      <c r="CA23" s="142" t="str">
        <f t="shared" si="18"/>
        <v>n/a</v>
      </c>
      <c r="CB23" s="149"/>
      <c r="CC23" s="149"/>
      <c r="CD23" s="149"/>
      <c r="CE23" s="144" t="str">
        <f t="shared" si="19"/>
        <v>n/a</v>
      </c>
      <c r="CF23" s="148"/>
      <c r="CG23" s="148"/>
      <c r="CH23" s="148"/>
      <c r="CI23" s="142" t="str">
        <f t="shared" si="20"/>
        <v>n/a</v>
      </c>
      <c r="CJ23" s="149"/>
      <c r="CK23" s="149"/>
      <c r="CL23" s="149"/>
      <c r="CM23" s="144" t="str">
        <f t="shared" si="21"/>
        <v>n/a</v>
      </c>
      <c r="CN23" s="148"/>
      <c r="CO23" s="148"/>
      <c r="CP23" s="148"/>
      <c r="CQ23" s="142" t="str">
        <f t="shared" si="22"/>
        <v>n/a</v>
      </c>
      <c r="CR23" s="149"/>
      <c r="CS23" s="149"/>
      <c r="CT23" s="149"/>
      <c r="CU23" s="144" t="str">
        <f t="shared" si="23"/>
        <v>n/a</v>
      </c>
      <c r="CV23" s="148"/>
      <c r="CW23" s="148"/>
      <c r="CX23" s="148"/>
      <c r="CY23" s="142" t="str">
        <f t="shared" si="24"/>
        <v>n/a</v>
      </c>
      <c r="CZ23" s="149"/>
      <c r="DA23" s="149"/>
      <c r="DB23" s="149"/>
      <c r="DC23" s="144" t="str">
        <f t="shared" si="25"/>
        <v>n/a</v>
      </c>
      <c r="DD23" s="148"/>
      <c r="DE23" s="148"/>
      <c r="DF23" s="148"/>
      <c r="DG23" s="142" t="str">
        <f t="shared" si="26"/>
        <v>n/a</v>
      </c>
      <c r="DH23" s="149"/>
      <c r="DI23" s="149"/>
      <c r="DJ23" s="149"/>
      <c r="DK23" s="144" t="str">
        <f t="shared" si="27"/>
        <v>n/a</v>
      </c>
      <c r="DL23" s="148"/>
      <c r="DM23" s="148"/>
      <c r="DN23" s="148"/>
      <c r="DO23" s="142" t="str">
        <f t="shared" si="28"/>
        <v>n/a</v>
      </c>
      <c r="DP23" s="149"/>
      <c r="DQ23" s="149"/>
      <c r="DR23" s="149"/>
      <c r="DS23" s="144" t="str">
        <f t="shared" si="29"/>
        <v>n/a</v>
      </c>
      <c r="DT23" s="140" t="str">
        <f t="shared" si="30"/>
        <v>n/a</v>
      </c>
      <c r="DU23" s="140" t="str">
        <f t="shared" si="31"/>
        <v>n/a</v>
      </c>
    </row>
    <row r="24" spans="1:125" ht="31" customHeight="1">
      <c r="A24" s="140"/>
      <c r="B24" s="140"/>
      <c r="C24" s="140"/>
      <c r="D24" s="141"/>
      <c r="E24" s="141"/>
      <c r="F24" s="141"/>
      <c r="G24" s="142" t="str">
        <f t="shared" si="0"/>
        <v>n/a</v>
      </c>
      <c r="H24" s="143"/>
      <c r="I24" s="143"/>
      <c r="J24" s="143"/>
      <c r="K24" s="144" t="str">
        <f t="shared" si="1"/>
        <v>n/a</v>
      </c>
      <c r="L24" s="141"/>
      <c r="M24" s="141"/>
      <c r="N24" s="141"/>
      <c r="O24" s="142" t="str">
        <f t="shared" si="2"/>
        <v>n/a</v>
      </c>
      <c r="P24" s="143"/>
      <c r="Q24" s="143"/>
      <c r="R24" s="143"/>
      <c r="S24" s="144" t="str">
        <f t="shared" si="3"/>
        <v>n/a</v>
      </c>
      <c r="T24" s="141"/>
      <c r="U24" s="141"/>
      <c r="V24" s="141"/>
      <c r="W24" s="142" t="str">
        <f t="shared" si="4"/>
        <v>n/a</v>
      </c>
      <c r="X24" s="143"/>
      <c r="Y24" s="143"/>
      <c r="Z24" s="143"/>
      <c r="AA24" s="144" t="str">
        <f t="shared" si="5"/>
        <v>n/a</v>
      </c>
      <c r="AB24" s="141"/>
      <c r="AC24" s="141"/>
      <c r="AD24" s="141"/>
      <c r="AE24" s="142" t="str">
        <f t="shared" si="6"/>
        <v>n/a</v>
      </c>
      <c r="AF24" s="143"/>
      <c r="AG24" s="143"/>
      <c r="AH24" s="143"/>
      <c r="AI24" s="144" t="str">
        <f t="shared" si="7"/>
        <v>n/a</v>
      </c>
      <c r="AJ24" s="141"/>
      <c r="AK24" s="141"/>
      <c r="AL24" s="141"/>
      <c r="AM24" s="142" t="str">
        <f t="shared" si="8"/>
        <v>n/a</v>
      </c>
      <c r="AN24" s="143"/>
      <c r="AO24" s="143"/>
      <c r="AP24" s="143"/>
      <c r="AQ24" s="144" t="str">
        <f t="shared" si="9"/>
        <v>n/a</v>
      </c>
      <c r="AR24" s="141"/>
      <c r="AS24" s="141"/>
      <c r="AT24" s="141"/>
      <c r="AU24" s="142" t="str">
        <f t="shared" si="10"/>
        <v>n/a</v>
      </c>
      <c r="AV24" s="143"/>
      <c r="AW24" s="143"/>
      <c r="AX24" s="143"/>
      <c r="AY24" s="144" t="str">
        <f t="shared" si="11"/>
        <v>n/a</v>
      </c>
      <c r="AZ24" s="141"/>
      <c r="BA24" s="141"/>
      <c r="BB24" s="141"/>
      <c r="BC24" s="142" t="str">
        <f t="shared" si="12"/>
        <v>n/a</v>
      </c>
      <c r="BD24" s="143"/>
      <c r="BE24" s="143"/>
      <c r="BF24" s="143"/>
      <c r="BG24" s="144" t="str">
        <f t="shared" si="13"/>
        <v>n/a</v>
      </c>
      <c r="BH24" s="141"/>
      <c r="BI24" s="141"/>
      <c r="BJ24" s="141"/>
      <c r="BK24" s="142" t="str">
        <f t="shared" si="14"/>
        <v>n/a</v>
      </c>
      <c r="BL24" s="143"/>
      <c r="BM24" s="143"/>
      <c r="BN24" s="143"/>
      <c r="BO24" s="144" t="str">
        <f t="shared" si="15"/>
        <v>n/a</v>
      </c>
      <c r="BP24" s="141"/>
      <c r="BQ24" s="141"/>
      <c r="BR24" s="141"/>
      <c r="BS24" s="142" t="str">
        <f t="shared" si="16"/>
        <v>n/a</v>
      </c>
      <c r="BT24" s="143"/>
      <c r="BU24" s="143"/>
      <c r="BV24" s="143"/>
      <c r="BW24" s="144" t="str">
        <f t="shared" si="17"/>
        <v>n/a</v>
      </c>
      <c r="BX24" s="141"/>
      <c r="BY24" s="141"/>
      <c r="BZ24" s="141"/>
      <c r="CA24" s="142" t="str">
        <f t="shared" si="18"/>
        <v>n/a</v>
      </c>
      <c r="CB24" s="143"/>
      <c r="CC24" s="143"/>
      <c r="CD24" s="143"/>
      <c r="CE24" s="144" t="str">
        <f t="shared" si="19"/>
        <v>n/a</v>
      </c>
      <c r="CF24" s="141"/>
      <c r="CG24" s="141"/>
      <c r="CH24" s="141"/>
      <c r="CI24" s="142" t="str">
        <f t="shared" si="20"/>
        <v>n/a</v>
      </c>
      <c r="CJ24" s="143"/>
      <c r="CK24" s="143"/>
      <c r="CL24" s="143"/>
      <c r="CM24" s="144" t="str">
        <f t="shared" si="21"/>
        <v>n/a</v>
      </c>
      <c r="CN24" s="141"/>
      <c r="CO24" s="141"/>
      <c r="CP24" s="141"/>
      <c r="CQ24" s="142" t="str">
        <f t="shared" si="22"/>
        <v>n/a</v>
      </c>
      <c r="CR24" s="143"/>
      <c r="CS24" s="143"/>
      <c r="CT24" s="143"/>
      <c r="CU24" s="144" t="str">
        <f t="shared" si="23"/>
        <v>n/a</v>
      </c>
      <c r="CV24" s="141"/>
      <c r="CW24" s="141"/>
      <c r="CX24" s="141"/>
      <c r="CY24" s="142" t="str">
        <f t="shared" si="24"/>
        <v>n/a</v>
      </c>
      <c r="CZ24" s="143"/>
      <c r="DA24" s="143"/>
      <c r="DB24" s="143"/>
      <c r="DC24" s="144" t="str">
        <f t="shared" si="25"/>
        <v>n/a</v>
      </c>
      <c r="DD24" s="141"/>
      <c r="DE24" s="141"/>
      <c r="DF24" s="141"/>
      <c r="DG24" s="142" t="str">
        <f t="shared" si="26"/>
        <v>n/a</v>
      </c>
      <c r="DH24" s="143"/>
      <c r="DI24" s="143"/>
      <c r="DJ24" s="143"/>
      <c r="DK24" s="144" t="str">
        <f t="shared" si="27"/>
        <v>n/a</v>
      </c>
      <c r="DL24" s="141"/>
      <c r="DM24" s="141"/>
      <c r="DN24" s="141"/>
      <c r="DO24" s="142" t="str">
        <f t="shared" si="28"/>
        <v>n/a</v>
      </c>
      <c r="DP24" s="143"/>
      <c r="DQ24" s="143"/>
      <c r="DR24" s="143"/>
      <c r="DS24" s="144" t="str">
        <f t="shared" si="29"/>
        <v>n/a</v>
      </c>
      <c r="DT24" s="140" t="str">
        <f t="shared" si="30"/>
        <v>n/a</v>
      </c>
      <c r="DU24" s="140" t="str">
        <f t="shared" si="31"/>
        <v>n/a</v>
      </c>
    </row>
    <row r="25" spans="1:125" ht="31" customHeight="1">
      <c r="A25" s="140"/>
      <c r="B25" s="140"/>
      <c r="C25" s="140"/>
      <c r="D25" s="141"/>
      <c r="E25" s="141"/>
      <c r="F25" s="141"/>
      <c r="G25" s="142" t="str">
        <f t="shared" si="0"/>
        <v>n/a</v>
      </c>
      <c r="H25" s="143"/>
      <c r="I25" s="143"/>
      <c r="J25" s="143"/>
      <c r="K25" s="144" t="str">
        <f t="shared" si="1"/>
        <v>n/a</v>
      </c>
      <c r="L25" s="141"/>
      <c r="M25" s="141"/>
      <c r="N25" s="141"/>
      <c r="O25" s="142" t="str">
        <f t="shared" si="2"/>
        <v>n/a</v>
      </c>
      <c r="P25" s="143"/>
      <c r="Q25" s="143"/>
      <c r="R25" s="143"/>
      <c r="S25" s="144" t="str">
        <f t="shared" si="3"/>
        <v>n/a</v>
      </c>
      <c r="T25" s="141"/>
      <c r="U25" s="141"/>
      <c r="V25" s="141"/>
      <c r="W25" s="142" t="str">
        <f t="shared" si="4"/>
        <v>n/a</v>
      </c>
      <c r="X25" s="143"/>
      <c r="Y25" s="143"/>
      <c r="Z25" s="143"/>
      <c r="AA25" s="144" t="str">
        <f t="shared" si="5"/>
        <v>n/a</v>
      </c>
      <c r="AB25" s="141"/>
      <c r="AC25" s="141"/>
      <c r="AD25" s="141"/>
      <c r="AE25" s="142" t="str">
        <f t="shared" si="6"/>
        <v>n/a</v>
      </c>
      <c r="AF25" s="143"/>
      <c r="AG25" s="143"/>
      <c r="AH25" s="143"/>
      <c r="AI25" s="144" t="str">
        <f t="shared" si="7"/>
        <v>n/a</v>
      </c>
      <c r="AJ25" s="141"/>
      <c r="AK25" s="141"/>
      <c r="AL25" s="141"/>
      <c r="AM25" s="142" t="str">
        <f t="shared" si="8"/>
        <v>n/a</v>
      </c>
      <c r="AN25" s="143"/>
      <c r="AO25" s="143"/>
      <c r="AP25" s="143"/>
      <c r="AQ25" s="144" t="str">
        <f t="shared" si="9"/>
        <v>n/a</v>
      </c>
      <c r="AR25" s="141"/>
      <c r="AS25" s="141"/>
      <c r="AT25" s="141"/>
      <c r="AU25" s="142" t="str">
        <f t="shared" si="10"/>
        <v>n/a</v>
      </c>
      <c r="AV25" s="143"/>
      <c r="AW25" s="143"/>
      <c r="AX25" s="143"/>
      <c r="AY25" s="144" t="str">
        <f t="shared" si="11"/>
        <v>n/a</v>
      </c>
      <c r="AZ25" s="141"/>
      <c r="BA25" s="141"/>
      <c r="BB25" s="141"/>
      <c r="BC25" s="142" t="str">
        <f t="shared" si="12"/>
        <v>n/a</v>
      </c>
      <c r="BD25" s="143"/>
      <c r="BE25" s="143"/>
      <c r="BF25" s="143"/>
      <c r="BG25" s="144" t="str">
        <f t="shared" si="13"/>
        <v>n/a</v>
      </c>
      <c r="BH25" s="141"/>
      <c r="BI25" s="141"/>
      <c r="BJ25" s="141"/>
      <c r="BK25" s="142" t="str">
        <f t="shared" si="14"/>
        <v>n/a</v>
      </c>
      <c r="BL25" s="143"/>
      <c r="BM25" s="143"/>
      <c r="BN25" s="143"/>
      <c r="BO25" s="144" t="str">
        <f t="shared" si="15"/>
        <v>n/a</v>
      </c>
      <c r="BP25" s="141"/>
      <c r="BQ25" s="141"/>
      <c r="BR25" s="141"/>
      <c r="BS25" s="142" t="str">
        <f t="shared" si="16"/>
        <v>n/a</v>
      </c>
      <c r="BT25" s="143"/>
      <c r="BU25" s="143"/>
      <c r="BV25" s="143"/>
      <c r="BW25" s="144" t="str">
        <f t="shared" si="17"/>
        <v>n/a</v>
      </c>
      <c r="BX25" s="141"/>
      <c r="BY25" s="141"/>
      <c r="BZ25" s="141"/>
      <c r="CA25" s="142" t="str">
        <f t="shared" si="18"/>
        <v>n/a</v>
      </c>
      <c r="CB25" s="143"/>
      <c r="CC25" s="143"/>
      <c r="CD25" s="143"/>
      <c r="CE25" s="144" t="str">
        <f t="shared" si="19"/>
        <v>n/a</v>
      </c>
      <c r="CF25" s="141"/>
      <c r="CG25" s="141"/>
      <c r="CH25" s="141"/>
      <c r="CI25" s="142" t="str">
        <f t="shared" si="20"/>
        <v>n/a</v>
      </c>
      <c r="CJ25" s="143"/>
      <c r="CK25" s="143"/>
      <c r="CL25" s="143"/>
      <c r="CM25" s="144" t="str">
        <f t="shared" si="21"/>
        <v>n/a</v>
      </c>
      <c r="CN25" s="141"/>
      <c r="CO25" s="141"/>
      <c r="CP25" s="141"/>
      <c r="CQ25" s="142" t="str">
        <f t="shared" si="22"/>
        <v>n/a</v>
      </c>
      <c r="CR25" s="143"/>
      <c r="CS25" s="143"/>
      <c r="CT25" s="143"/>
      <c r="CU25" s="144" t="str">
        <f t="shared" si="23"/>
        <v>n/a</v>
      </c>
      <c r="CV25" s="141"/>
      <c r="CW25" s="141"/>
      <c r="CX25" s="141"/>
      <c r="CY25" s="142" t="str">
        <f t="shared" si="24"/>
        <v>n/a</v>
      </c>
      <c r="CZ25" s="143"/>
      <c r="DA25" s="143"/>
      <c r="DB25" s="143"/>
      <c r="DC25" s="144" t="str">
        <f t="shared" si="25"/>
        <v>n/a</v>
      </c>
      <c r="DD25" s="141"/>
      <c r="DE25" s="141"/>
      <c r="DF25" s="141"/>
      <c r="DG25" s="142" t="str">
        <f t="shared" si="26"/>
        <v>n/a</v>
      </c>
      <c r="DH25" s="143"/>
      <c r="DI25" s="143"/>
      <c r="DJ25" s="143"/>
      <c r="DK25" s="144" t="str">
        <f t="shared" si="27"/>
        <v>n/a</v>
      </c>
      <c r="DL25" s="141"/>
      <c r="DM25" s="141"/>
      <c r="DN25" s="141"/>
      <c r="DO25" s="142" t="str">
        <f t="shared" si="28"/>
        <v>n/a</v>
      </c>
      <c r="DP25" s="143"/>
      <c r="DQ25" s="143"/>
      <c r="DR25" s="143"/>
      <c r="DS25" s="144" t="str">
        <f t="shared" si="29"/>
        <v>n/a</v>
      </c>
      <c r="DT25" s="140" t="str">
        <f t="shared" si="30"/>
        <v>n/a</v>
      </c>
      <c r="DU25" s="140" t="str">
        <f t="shared" si="31"/>
        <v>n/a</v>
      </c>
    </row>
    <row r="26" spans="1:125" ht="31" customHeight="1">
      <c r="A26" s="140"/>
      <c r="B26" s="140"/>
      <c r="C26" s="140"/>
      <c r="D26" s="141"/>
      <c r="E26" s="141"/>
      <c r="F26" s="141"/>
      <c r="G26" s="142" t="str">
        <f t="shared" si="0"/>
        <v>n/a</v>
      </c>
      <c r="H26" s="143"/>
      <c r="I26" s="143"/>
      <c r="J26" s="143"/>
      <c r="K26" s="144" t="str">
        <f t="shared" si="1"/>
        <v>n/a</v>
      </c>
      <c r="L26" s="141"/>
      <c r="M26" s="141"/>
      <c r="N26" s="141"/>
      <c r="O26" s="142" t="str">
        <f t="shared" si="2"/>
        <v>n/a</v>
      </c>
      <c r="P26" s="143"/>
      <c r="Q26" s="143"/>
      <c r="R26" s="143"/>
      <c r="S26" s="144" t="str">
        <f t="shared" si="3"/>
        <v>n/a</v>
      </c>
      <c r="T26" s="141"/>
      <c r="U26" s="141"/>
      <c r="V26" s="141"/>
      <c r="W26" s="142" t="str">
        <f t="shared" si="4"/>
        <v>n/a</v>
      </c>
      <c r="X26" s="143"/>
      <c r="Y26" s="143"/>
      <c r="Z26" s="143"/>
      <c r="AA26" s="144" t="str">
        <f t="shared" si="5"/>
        <v>n/a</v>
      </c>
      <c r="AB26" s="141"/>
      <c r="AC26" s="141"/>
      <c r="AD26" s="141"/>
      <c r="AE26" s="142" t="str">
        <f t="shared" si="6"/>
        <v>n/a</v>
      </c>
      <c r="AF26" s="143"/>
      <c r="AG26" s="143"/>
      <c r="AH26" s="143"/>
      <c r="AI26" s="144" t="str">
        <f t="shared" si="7"/>
        <v>n/a</v>
      </c>
      <c r="AJ26" s="141"/>
      <c r="AK26" s="141"/>
      <c r="AL26" s="141"/>
      <c r="AM26" s="142" t="str">
        <f t="shared" si="8"/>
        <v>n/a</v>
      </c>
      <c r="AN26" s="143"/>
      <c r="AO26" s="143"/>
      <c r="AP26" s="143"/>
      <c r="AQ26" s="144" t="str">
        <f t="shared" si="9"/>
        <v>n/a</v>
      </c>
      <c r="AR26" s="141"/>
      <c r="AS26" s="141"/>
      <c r="AT26" s="141"/>
      <c r="AU26" s="142" t="str">
        <f t="shared" si="10"/>
        <v>n/a</v>
      </c>
      <c r="AV26" s="143"/>
      <c r="AW26" s="143"/>
      <c r="AX26" s="143"/>
      <c r="AY26" s="144" t="str">
        <f t="shared" si="11"/>
        <v>n/a</v>
      </c>
      <c r="AZ26" s="141"/>
      <c r="BA26" s="141"/>
      <c r="BB26" s="141"/>
      <c r="BC26" s="142" t="str">
        <f t="shared" si="12"/>
        <v>n/a</v>
      </c>
      <c r="BD26" s="143"/>
      <c r="BE26" s="143"/>
      <c r="BF26" s="143"/>
      <c r="BG26" s="144" t="str">
        <f t="shared" si="13"/>
        <v>n/a</v>
      </c>
      <c r="BH26" s="141"/>
      <c r="BI26" s="141"/>
      <c r="BJ26" s="141"/>
      <c r="BK26" s="142" t="str">
        <f t="shared" si="14"/>
        <v>n/a</v>
      </c>
      <c r="BL26" s="143"/>
      <c r="BM26" s="143"/>
      <c r="BN26" s="143"/>
      <c r="BO26" s="144" t="str">
        <f t="shared" si="15"/>
        <v>n/a</v>
      </c>
      <c r="BP26" s="141"/>
      <c r="BQ26" s="141"/>
      <c r="BR26" s="141"/>
      <c r="BS26" s="142" t="str">
        <f t="shared" si="16"/>
        <v>n/a</v>
      </c>
      <c r="BT26" s="143"/>
      <c r="BU26" s="143"/>
      <c r="BV26" s="143"/>
      <c r="BW26" s="144" t="str">
        <f t="shared" si="17"/>
        <v>n/a</v>
      </c>
      <c r="BX26" s="141"/>
      <c r="BY26" s="141"/>
      <c r="BZ26" s="141"/>
      <c r="CA26" s="142" t="str">
        <f t="shared" si="18"/>
        <v>n/a</v>
      </c>
      <c r="CB26" s="143"/>
      <c r="CC26" s="143"/>
      <c r="CD26" s="143"/>
      <c r="CE26" s="144" t="str">
        <f t="shared" si="19"/>
        <v>n/a</v>
      </c>
      <c r="CF26" s="141"/>
      <c r="CG26" s="141"/>
      <c r="CH26" s="141"/>
      <c r="CI26" s="142" t="str">
        <f t="shared" si="20"/>
        <v>n/a</v>
      </c>
      <c r="CJ26" s="143"/>
      <c r="CK26" s="143"/>
      <c r="CL26" s="143"/>
      <c r="CM26" s="144" t="str">
        <f t="shared" si="21"/>
        <v>n/a</v>
      </c>
      <c r="CN26" s="141"/>
      <c r="CO26" s="141"/>
      <c r="CP26" s="141"/>
      <c r="CQ26" s="142" t="str">
        <f t="shared" si="22"/>
        <v>n/a</v>
      </c>
      <c r="CR26" s="143"/>
      <c r="CS26" s="143"/>
      <c r="CT26" s="143"/>
      <c r="CU26" s="144" t="str">
        <f t="shared" si="23"/>
        <v>n/a</v>
      </c>
      <c r="CV26" s="141"/>
      <c r="CW26" s="141"/>
      <c r="CX26" s="141"/>
      <c r="CY26" s="142" t="str">
        <f t="shared" si="24"/>
        <v>n/a</v>
      </c>
      <c r="CZ26" s="143"/>
      <c r="DA26" s="143"/>
      <c r="DB26" s="143"/>
      <c r="DC26" s="144" t="str">
        <f t="shared" si="25"/>
        <v>n/a</v>
      </c>
      <c r="DD26" s="141"/>
      <c r="DE26" s="141"/>
      <c r="DF26" s="141"/>
      <c r="DG26" s="142" t="str">
        <f t="shared" si="26"/>
        <v>n/a</v>
      </c>
      <c r="DH26" s="143"/>
      <c r="DI26" s="143"/>
      <c r="DJ26" s="143"/>
      <c r="DK26" s="144" t="str">
        <f t="shared" si="27"/>
        <v>n/a</v>
      </c>
      <c r="DL26" s="141"/>
      <c r="DM26" s="141"/>
      <c r="DN26" s="141"/>
      <c r="DO26" s="142" t="str">
        <f t="shared" si="28"/>
        <v>n/a</v>
      </c>
      <c r="DP26" s="143"/>
      <c r="DQ26" s="143"/>
      <c r="DR26" s="143"/>
      <c r="DS26" s="144" t="str">
        <f t="shared" si="29"/>
        <v>n/a</v>
      </c>
      <c r="DT26" s="140" t="str">
        <f t="shared" si="30"/>
        <v>n/a</v>
      </c>
      <c r="DU26" s="140" t="str">
        <f t="shared" si="31"/>
        <v>n/a</v>
      </c>
    </row>
    <row r="27" spans="1:125" ht="31" customHeight="1">
      <c r="A27" s="140"/>
      <c r="B27" s="140"/>
      <c r="C27" s="140"/>
      <c r="D27" s="141"/>
      <c r="E27" s="141"/>
      <c r="F27" s="141"/>
      <c r="G27" s="142" t="str">
        <f t="shared" si="0"/>
        <v>n/a</v>
      </c>
      <c r="H27" s="143"/>
      <c r="I27" s="143"/>
      <c r="J27" s="143"/>
      <c r="K27" s="144" t="str">
        <f t="shared" si="1"/>
        <v>n/a</v>
      </c>
      <c r="L27" s="141"/>
      <c r="M27" s="141"/>
      <c r="N27" s="141"/>
      <c r="O27" s="142" t="str">
        <f t="shared" si="2"/>
        <v>n/a</v>
      </c>
      <c r="P27" s="143"/>
      <c r="Q27" s="143"/>
      <c r="R27" s="143"/>
      <c r="S27" s="144" t="str">
        <f t="shared" si="3"/>
        <v>n/a</v>
      </c>
      <c r="T27" s="141"/>
      <c r="U27" s="141"/>
      <c r="V27" s="141"/>
      <c r="W27" s="142" t="str">
        <f t="shared" si="4"/>
        <v>n/a</v>
      </c>
      <c r="X27" s="143"/>
      <c r="Y27" s="143"/>
      <c r="Z27" s="143"/>
      <c r="AA27" s="144" t="str">
        <f t="shared" si="5"/>
        <v>n/a</v>
      </c>
      <c r="AB27" s="141"/>
      <c r="AC27" s="141"/>
      <c r="AD27" s="141"/>
      <c r="AE27" s="142" t="str">
        <f t="shared" si="6"/>
        <v>n/a</v>
      </c>
      <c r="AF27" s="143"/>
      <c r="AG27" s="143"/>
      <c r="AH27" s="143"/>
      <c r="AI27" s="144" t="str">
        <f t="shared" si="7"/>
        <v>n/a</v>
      </c>
      <c r="AJ27" s="141"/>
      <c r="AK27" s="141"/>
      <c r="AL27" s="141"/>
      <c r="AM27" s="142" t="str">
        <f t="shared" si="8"/>
        <v>n/a</v>
      </c>
      <c r="AN27" s="143"/>
      <c r="AO27" s="143"/>
      <c r="AP27" s="143"/>
      <c r="AQ27" s="144" t="str">
        <f t="shared" si="9"/>
        <v>n/a</v>
      </c>
      <c r="AR27" s="141"/>
      <c r="AS27" s="141"/>
      <c r="AT27" s="141"/>
      <c r="AU27" s="142" t="str">
        <f t="shared" si="10"/>
        <v>n/a</v>
      </c>
      <c r="AV27" s="143"/>
      <c r="AW27" s="143"/>
      <c r="AX27" s="143"/>
      <c r="AY27" s="144" t="str">
        <f t="shared" si="11"/>
        <v>n/a</v>
      </c>
      <c r="AZ27" s="141"/>
      <c r="BA27" s="141"/>
      <c r="BB27" s="141"/>
      <c r="BC27" s="142" t="str">
        <f t="shared" si="12"/>
        <v>n/a</v>
      </c>
      <c r="BD27" s="143"/>
      <c r="BE27" s="143"/>
      <c r="BF27" s="143"/>
      <c r="BG27" s="144" t="str">
        <f t="shared" si="13"/>
        <v>n/a</v>
      </c>
      <c r="BH27" s="141"/>
      <c r="BI27" s="141"/>
      <c r="BJ27" s="141"/>
      <c r="BK27" s="142" t="str">
        <f t="shared" si="14"/>
        <v>n/a</v>
      </c>
      <c r="BL27" s="143"/>
      <c r="BM27" s="143"/>
      <c r="BN27" s="143"/>
      <c r="BO27" s="144" t="str">
        <f t="shared" si="15"/>
        <v>n/a</v>
      </c>
      <c r="BP27" s="141"/>
      <c r="BQ27" s="141"/>
      <c r="BR27" s="141"/>
      <c r="BS27" s="142" t="str">
        <f t="shared" si="16"/>
        <v>n/a</v>
      </c>
      <c r="BT27" s="143"/>
      <c r="BU27" s="143"/>
      <c r="BV27" s="143"/>
      <c r="BW27" s="144" t="str">
        <f t="shared" si="17"/>
        <v>n/a</v>
      </c>
      <c r="BX27" s="141"/>
      <c r="BY27" s="141"/>
      <c r="BZ27" s="141"/>
      <c r="CA27" s="142" t="str">
        <f t="shared" si="18"/>
        <v>n/a</v>
      </c>
      <c r="CB27" s="143"/>
      <c r="CC27" s="143"/>
      <c r="CD27" s="143"/>
      <c r="CE27" s="144" t="str">
        <f t="shared" si="19"/>
        <v>n/a</v>
      </c>
      <c r="CF27" s="141"/>
      <c r="CG27" s="141"/>
      <c r="CH27" s="141"/>
      <c r="CI27" s="142" t="str">
        <f t="shared" si="20"/>
        <v>n/a</v>
      </c>
      <c r="CJ27" s="143"/>
      <c r="CK27" s="143"/>
      <c r="CL27" s="143"/>
      <c r="CM27" s="144" t="str">
        <f t="shared" si="21"/>
        <v>n/a</v>
      </c>
      <c r="CN27" s="141"/>
      <c r="CO27" s="141"/>
      <c r="CP27" s="141"/>
      <c r="CQ27" s="142" t="str">
        <f t="shared" si="22"/>
        <v>n/a</v>
      </c>
      <c r="CR27" s="143"/>
      <c r="CS27" s="143"/>
      <c r="CT27" s="143"/>
      <c r="CU27" s="144" t="str">
        <f t="shared" si="23"/>
        <v>n/a</v>
      </c>
      <c r="CV27" s="141"/>
      <c r="CW27" s="141"/>
      <c r="CX27" s="141"/>
      <c r="CY27" s="142" t="str">
        <f t="shared" si="24"/>
        <v>n/a</v>
      </c>
      <c r="CZ27" s="143"/>
      <c r="DA27" s="143"/>
      <c r="DB27" s="143"/>
      <c r="DC27" s="144" t="str">
        <f t="shared" si="25"/>
        <v>n/a</v>
      </c>
      <c r="DD27" s="141"/>
      <c r="DE27" s="141"/>
      <c r="DF27" s="141"/>
      <c r="DG27" s="142" t="str">
        <f t="shared" si="26"/>
        <v>n/a</v>
      </c>
      <c r="DH27" s="143"/>
      <c r="DI27" s="143"/>
      <c r="DJ27" s="143"/>
      <c r="DK27" s="144" t="str">
        <f t="shared" si="27"/>
        <v>n/a</v>
      </c>
      <c r="DL27" s="141"/>
      <c r="DM27" s="141"/>
      <c r="DN27" s="141"/>
      <c r="DO27" s="142" t="str">
        <f t="shared" si="28"/>
        <v>n/a</v>
      </c>
      <c r="DP27" s="143"/>
      <c r="DQ27" s="143"/>
      <c r="DR27" s="143"/>
      <c r="DS27" s="144" t="str">
        <f t="shared" si="29"/>
        <v>n/a</v>
      </c>
      <c r="DT27" s="140" t="str">
        <f t="shared" si="30"/>
        <v>n/a</v>
      </c>
      <c r="DU27" s="140" t="str">
        <f t="shared" si="31"/>
        <v>n/a</v>
      </c>
    </row>
    <row r="28" spans="1:125" ht="31" customHeight="1">
      <c r="A28" s="140"/>
      <c r="B28" s="140"/>
      <c r="C28" s="140"/>
      <c r="D28" s="141"/>
      <c r="E28" s="141"/>
      <c r="F28" s="141"/>
      <c r="G28" s="142" t="str">
        <f t="shared" si="0"/>
        <v>n/a</v>
      </c>
      <c r="H28" s="143"/>
      <c r="I28" s="143"/>
      <c r="J28" s="143"/>
      <c r="K28" s="144" t="str">
        <f t="shared" si="1"/>
        <v>n/a</v>
      </c>
      <c r="L28" s="141"/>
      <c r="M28" s="141"/>
      <c r="N28" s="141"/>
      <c r="O28" s="142" t="str">
        <f t="shared" si="2"/>
        <v>n/a</v>
      </c>
      <c r="P28" s="143"/>
      <c r="Q28" s="143"/>
      <c r="R28" s="143"/>
      <c r="S28" s="144" t="str">
        <f t="shared" si="3"/>
        <v>n/a</v>
      </c>
      <c r="T28" s="141"/>
      <c r="U28" s="141"/>
      <c r="V28" s="141"/>
      <c r="W28" s="142" t="str">
        <f t="shared" si="4"/>
        <v>n/a</v>
      </c>
      <c r="X28" s="143"/>
      <c r="Y28" s="143"/>
      <c r="Z28" s="143"/>
      <c r="AA28" s="144" t="str">
        <f t="shared" si="5"/>
        <v>n/a</v>
      </c>
      <c r="AB28" s="141"/>
      <c r="AC28" s="141"/>
      <c r="AD28" s="141"/>
      <c r="AE28" s="142" t="str">
        <f t="shared" si="6"/>
        <v>n/a</v>
      </c>
      <c r="AF28" s="143"/>
      <c r="AG28" s="143"/>
      <c r="AH28" s="143"/>
      <c r="AI28" s="144" t="str">
        <f t="shared" si="7"/>
        <v>n/a</v>
      </c>
      <c r="AJ28" s="141"/>
      <c r="AK28" s="141"/>
      <c r="AL28" s="141"/>
      <c r="AM28" s="142" t="str">
        <f t="shared" si="8"/>
        <v>n/a</v>
      </c>
      <c r="AN28" s="143"/>
      <c r="AO28" s="143"/>
      <c r="AP28" s="143"/>
      <c r="AQ28" s="144" t="str">
        <f t="shared" si="9"/>
        <v>n/a</v>
      </c>
      <c r="AR28" s="141"/>
      <c r="AS28" s="141"/>
      <c r="AT28" s="141"/>
      <c r="AU28" s="142" t="str">
        <f t="shared" si="10"/>
        <v>n/a</v>
      </c>
      <c r="AV28" s="143"/>
      <c r="AW28" s="143"/>
      <c r="AX28" s="143"/>
      <c r="AY28" s="144" t="str">
        <f t="shared" si="11"/>
        <v>n/a</v>
      </c>
      <c r="AZ28" s="141"/>
      <c r="BA28" s="141"/>
      <c r="BB28" s="141"/>
      <c r="BC28" s="142" t="str">
        <f t="shared" si="12"/>
        <v>n/a</v>
      </c>
      <c r="BD28" s="143"/>
      <c r="BE28" s="143"/>
      <c r="BF28" s="143"/>
      <c r="BG28" s="144" t="str">
        <f t="shared" si="13"/>
        <v>n/a</v>
      </c>
      <c r="BH28" s="141"/>
      <c r="BI28" s="141"/>
      <c r="BJ28" s="141"/>
      <c r="BK28" s="142" t="str">
        <f t="shared" si="14"/>
        <v>n/a</v>
      </c>
      <c r="BL28" s="143"/>
      <c r="BM28" s="143"/>
      <c r="BN28" s="143"/>
      <c r="BO28" s="144" t="str">
        <f t="shared" si="15"/>
        <v>n/a</v>
      </c>
      <c r="BP28" s="141"/>
      <c r="BQ28" s="141"/>
      <c r="BR28" s="141"/>
      <c r="BS28" s="142" t="str">
        <f t="shared" si="16"/>
        <v>n/a</v>
      </c>
      <c r="BT28" s="143"/>
      <c r="BU28" s="143"/>
      <c r="BV28" s="143"/>
      <c r="BW28" s="144" t="str">
        <f t="shared" si="17"/>
        <v>n/a</v>
      </c>
      <c r="BX28" s="141"/>
      <c r="BY28" s="141"/>
      <c r="BZ28" s="141"/>
      <c r="CA28" s="142" t="str">
        <f t="shared" si="18"/>
        <v>n/a</v>
      </c>
      <c r="CB28" s="143"/>
      <c r="CC28" s="143"/>
      <c r="CD28" s="143"/>
      <c r="CE28" s="144" t="str">
        <f t="shared" si="19"/>
        <v>n/a</v>
      </c>
      <c r="CF28" s="141"/>
      <c r="CG28" s="141"/>
      <c r="CH28" s="141"/>
      <c r="CI28" s="142" t="str">
        <f t="shared" si="20"/>
        <v>n/a</v>
      </c>
      <c r="CJ28" s="143"/>
      <c r="CK28" s="143"/>
      <c r="CL28" s="143"/>
      <c r="CM28" s="144" t="str">
        <f t="shared" si="21"/>
        <v>n/a</v>
      </c>
      <c r="CN28" s="141"/>
      <c r="CO28" s="141"/>
      <c r="CP28" s="141"/>
      <c r="CQ28" s="142" t="str">
        <f t="shared" si="22"/>
        <v>n/a</v>
      </c>
      <c r="CR28" s="143"/>
      <c r="CS28" s="143"/>
      <c r="CT28" s="143"/>
      <c r="CU28" s="144" t="str">
        <f t="shared" si="23"/>
        <v>n/a</v>
      </c>
      <c r="CV28" s="141"/>
      <c r="CW28" s="141"/>
      <c r="CX28" s="141"/>
      <c r="CY28" s="142" t="str">
        <f t="shared" si="24"/>
        <v>n/a</v>
      </c>
      <c r="CZ28" s="143"/>
      <c r="DA28" s="143"/>
      <c r="DB28" s="143"/>
      <c r="DC28" s="144" t="str">
        <f t="shared" si="25"/>
        <v>n/a</v>
      </c>
      <c r="DD28" s="141"/>
      <c r="DE28" s="141"/>
      <c r="DF28" s="141"/>
      <c r="DG28" s="142" t="str">
        <f t="shared" si="26"/>
        <v>n/a</v>
      </c>
      <c r="DH28" s="143"/>
      <c r="DI28" s="143"/>
      <c r="DJ28" s="143"/>
      <c r="DK28" s="144" t="str">
        <f t="shared" si="27"/>
        <v>n/a</v>
      </c>
      <c r="DL28" s="141"/>
      <c r="DM28" s="141"/>
      <c r="DN28" s="141"/>
      <c r="DO28" s="142" t="str">
        <f t="shared" si="28"/>
        <v>n/a</v>
      </c>
      <c r="DP28" s="143"/>
      <c r="DQ28" s="143"/>
      <c r="DR28" s="143"/>
      <c r="DS28" s="144" t="str">
        <f t="shared" si="29"/>
        <v>n/a</v>
      </c>
      <c r="DT28" s="140" t="str">
        <f t="shared" si="30"/>
        <v>n/a</v>
      </c>
      <c r="DU28" s="140" t="str">
        <f t="shared" si="31"/>
        <v>n/a</v>
      </c>
    </row>
    <row r="29" spans="1:125" ht="31" customHeight="1">
      <c r="A29" s="140"/>
      <c r="B29" s="140"/>
      <c r="C29" s="140"/>
      <c r="D29" s="141"/>
      <c r="E29" s="141"/>
      <c r="F29" s="141"/>
      <c r="G29" s="142" t="str">
        <f t="shared" si="0"/>
        <v>n/a</v>
      </c>
      <c r="H29" s="143"/>
      <c r="I29" s="143"/>
      <c r="J29" s="143"/>
      <c r="K29" s="144" t="str">
        <f t="shared" si="1"/>
        <v>n/a</v>
      </c>
      <c r="L29" s="141"/>
      <c r="M29" s="141"/>
      <c r="N29" s="141"/>
      <c r="O29" s="142" t="str">
        <f t="shared" si="2"/>
        <v>n/a</v>
      </c>
      <c r="P29" s="143"/>
      <c r="Q29" s="143"/>
      <c r="R29" s="143"/>
      <c r="S29" s="144" t="str">
        <f t="shared" si="3"/>
        <v>n/a</v>
      </c>
      <c r="T29" s="141"/>
      <c r="U29" s="141"/>
      <c r="V29" s="141"/>
      <c r="W29" s="142" t="str">
        <f t="shared" si="4"/>
        <v>n/a</v>
      </c>
      <c r="X29" s="143"/>
      <c r="Y29" s="143"/>
      <c r="Z29" s="143"/>
      <c r="AA29" s="144" t="str">
        <f t="shared" si="5"/>
        <v>n/a</v>
      </c>
      <c r="AB29" s="141"/>
      <c r="AC29" s="141"/>
      <c r="AD29" s="141"/>
      <c r="AE29" s="142" t="str">
        <f t="shared" si="6"/>
        <v>n/a</v>
      </c>
      <c r="AF29" s="143"/>
      <c r="AG29" s="143"/>
      <c r="AH29" s="143"/>
      <c r="AI29" s="144" t="str">
        <f t="shared" si="7"/>
        <v>n/a</v>
      </c>
      <c r="AJ29" s="141"/>
      <c r="AK29" s="141"/>
      <c r="AL29" s="141"/>
      <c r="AM29" s="142" t="str">
        <f t="shared" si="8"/>
        <v>n/a</v>
      </c>
      <c r="AN29" s="143"/>
      <c r="AO29" s="143"/>
      <c r="AP29" s="143"/>
      <c r="AQ29" s="144" t="str">
        <f t="shared" si="9"/>
        <v>n/a</v>
      </c>
      <c r="AR29" s="141"/>
      <c r="AS29" s="141"/>
      <c r="AT29" s="141"/>
      <c r="AU29" s="142" t="str">
        <f t="shared" si="10"/>
        <v>n/a</v>
      </c>
      <c r="AV29" s="143"/>
      <c r="AW29" s="143"/>
      <c r="AX29" s="143"/>
      <c r="AY29" s="144" t="str">
        <f t="shared" si="11"/>
        <v>n/a</v>
      </c>
      <c r="AZ29" s="141"/>
      <c r="BA29" s="141"/>
      <c r="BB29" s="141"/>
      <c r="BC29" s="142" t="str">
        <f t="shared" si="12"/>
        <v>n/a</v>
      </c>
      <c r="BD29" s="143"/>
      <c r="BE29" s="143"/>
      <c r="BF29" s="143"/>
      <c r="BG29" s="144" t="str">
        <f t="shared" si="13"/>
        <v>n/a</v>
      </c>
      <c r="BH29" s="141"/>
      <c r="BI29" s="141"/>
      <c r="BJ29" s="141"/>
      <c r="BK29" s="142" t="str">
        <f t="shared" si="14"/>
        <v>n/a</v>
      </c>
      <c r="BL29" s="143"/>
      <c r="BM29" s="143"/>
      <c r="BN29" s="143"/>
      <c r="BO29" s="144" t="str">
        <f t="shared" si="15"/>
        <v>n/a</v>
      </c>
      <c r="BP29" s="141"/>
      <c r="BQ29" s="141"/>
      <c r="BR29" s="141"/>
      <c r="BS29" s="142" t="str">
        <f t="shared" si="16"/>
        <v>n/a</v>
      </c>
      <c r="BT29" s="143"/>
      <c r="BU29" s="143"/>
      <c r="BV29" s="143"/>
      <c r="BW29" s="144" t="str">
        <f t="shared" si="17"/>
        <v>n/a</v>
      </c>
      <c r="BX29" s="141"/>
      <c r="BY29" s="141"/>
      <c r="BZ29" s="141"/>
      <c r="CA29" s="142" t="str">
        <f t="shared" si="18"/>
        <v>n/a</v>
      </c>
      <c r="CB29" s="143"/>
      <c r="CC29" s="143"/>
      <c r="CD29" s="143"/>
      <c r="CE29" s="144" t="str">
        <f t="shared" si="19"/>
        <v>n/a</v>
      </c>
      <c r="CF29" s="141"/>
      <c r="CG29" s="141"/>
      <c r="CH29" s="141"/>
      <c r="CI29" s="142" t="str">
        <f t="shared" si="20"/>
        <v>n/a</v>
      </c>
      <c r="CJ29" s="143"/>
      <c r="CK29" s="143"/>
      <c r="CL29" s="143"/>
      <c r="CM29" s="144" t="str">
        <f t="shared" si="21"/>
        <v>n/a</v>
      </c>
      <c r="CN29" s="141"/>
      <c r="CO29" s="141"/>
      <c r="CP29" s="141"/>
      <c r="CQ29" s="142" t="str">
        <f t="shared" si="22"/>
        <v>n/a</v>
      </c>
      <c r="CR29" s="143"/>
      <c r="CS29" s="143"/>
      <c r="CT29" s="143"/>
      <c r="CU29" s="144" t="str">
        <f t="shared" si="23"/>
        <v>n/a</v>
      </c>
      <c r="CV29" s="141"/>
      <c r="CW29" s="141"/>
      <c r="CX29" s="141"/>
      <c r="CY29" s="142" t="str">
        <f t="shared" si="24"/>
        <v>n/a</v>
      </c>
      <c r="CZ29" s="143"/>
      <c r="DA29" s="143"/>
      <c r="DB29" s="143"/>
      <c r="DC29" s="144" t="str">
        <f t="shared" si="25"/>
        <v>n/a</v>
      </c>
      <c r="DD29" s="141"/>
      <c r="DE29" s="141"/>
      <c r="DF29" s="141"/>
      <c r="DG29" s="142" t="str">
        <f t="shared" si="26"/>
        <v>n/a</v>
      </c>
      <c r="DH29" s="143"/>
      <c r="DI29" s="143"/>
      <c r="DJ29" s="143"/>
      <c r="DK29" s="144" t="str">
        <f t="shared" si="27"/>
        <v>n/a</v>
      </c>
      <c r="DL29" s="141"/>
      <c r="DM29" s="141"/>
      <c r="DN29" s="141"/>
      <c r="DO29" s="142" t="str">
        <f t="shared" si="28"/>
        <v>n/a</v>
      </c>
      <c r="DP29" s="143"/>
      <c r="DQ29" s="143"/>
      <c r="DR29" s="143"/>
      <c r="DS29" s="144" t="str">
        <f t="shared" si="29"/>
        <v>n/a</v>
      </c>
      <c r="DT29" s="140" t="str">
        <f t="shared" si="30"/>
        <v>n/a</v>
      </c>
      <c r="DU29" s="140" t="str">
        <f t="shared" si="31"/>
        <v>n/a</v>
      </c>
    </row>
    <row r="30" spans="1:125" ht="31" customHeight="1">
      <c r="A30" s="140"/>
      <c r="B30" s="140"/>
      <c r="C30" s="140"/>
      <c r="D30" s="141"/>
      <c r="E30" s="141"/>
      <c r="F30" s="141"/>
      <c r="G30" s="142" t="str">
        <f t="shared" si="0"/>
        <v>n/a</v>
      </c>
      <c r="H30" s="143"/>
      <c r="I30" s="143"/>
      <c r="J30" s="143"/>
      <c r="K30" s="144" t="str">
        <f t="shared" si="1"/>
        <v>n/a</v>
      </c>
      <c r="L30" s="141"/>
      <c r="M30" s="141"/>
      <c r="N30" s="141"/>
      <c r="O30" s="142" t="str">
        <f t="shared" si="2"/>
        <v>n/a</v>
      </c>
      <c r="P30" s="143"/>
      <c r="Q30" s="143"/>
      <c r="R30" s="143"/>
      <c r="S30" s="144" t="str">
        <f t="shared" si="3"/>
        <v>n/a</v>
      </c>
      <c r="T30" s="141"/>
      <c r="U30" s="141"/>
      <c r="V30" s="141"/>
      <c r="W30" s="142" t="str">
        <f t="shared" si="4"/>
        <v>n/a</v>
      </c>
      <c r="X30" s="143"/>
      <c r="Y30" s="143"/>
      <c r="Z30" s="143"/>
      <c r="AA30" s="144" t="str">
        <f t="shared" si="5"/>
        <v>n/a</v>
      </c>
      <c r="AB30" s="141"/>
      <c r="AC30" s="141"/>
      <c r="AD30" s="141"/>
      <c r="AE30" s="142" t="str">
        <f t="shared" si="6"/>
        <v>n/a</v>
      </c>
      <c r="AF30" s="143"/>
      <c r="AG30" s="143"/>
      <c r="AH30" s="143"/>
      <c r="AI30" s="144" t="str">
        <f t="shared" si="7"/>
        <v>n/a</v>
      </c>
      <c r="AJ30" s="141"/>
      <c r="AK30" s="141"/>
      <c r="AL30" s="141"/>
      <c r="AM30" s="142" t="str">
        <f t="shared" si="8"/>
        <v>n/a</v>
      </c>
      <c r="AN30" s="143"/>
      <c r="AO30" s="143"/>
      <c r="AP30" s="143"/>
      <c r="AQ30" s="144" t="str">
        <f t="shared" si="9"/>
        <v>n/a</v>
      </c>
      <c r="AR30" s="141"/>
      <c r="AS30" s="141"/>
      <c r="AT30" s="141"/>
      <c r="AU30" s="142" t="str">
        <f t="shared" si="10"/>
        <v>n/a</v>
      </c>
      <c r="AV30" s="143"/>
      <c r="AW30" s="143"/>
      <c r="AX30" s="143"/>
      <c r="AY30" s="144" t="str">
        <f t="shared" si="11"/>
        <v>n/a</v>
      </c>
      <c r="AZ30" s="141"/>
      <c r="BA30" s="141"/>
      <c r="BB30" s="141"/>
      <c r="BC30" s="142" t="str">
        <f t="shared" si="12"/>
        <v>n/a</v>
      </c>
      <c r="BD30" s="143"/>
      <c r="BE30" s="143"/>
      <c r="BF30" s="143"/>
      <c r="BG30" s="144" t="str">
        <f t="shared" si="13"/>
        <v>n/a</v>
      </c>
      <c r="BH30" s="141"/>
      <c r="BI30" s="141"/>
      <c r="BJ30" s="141"/>
      <c r="BK30" s="142" t="str">
        <f t="shared" si="14"/>
        <v>n/a</v>
      </c>
      <c r="BL30" s="143"/>
      <c r="BM30" s="143"/>
      <c r="BN30" s="143"/>
      <c r="BO30" s="144" t="str">
        <f t="shared" si="15"/>
        <v>n/a</v>
      </c>
      <c r="BP30" s="141"/>
      <c r="BQ30" s="141"/>
      <c r="BR30" s="141"/>
      <c r="BS30" s="142" t="str">
        <f t="shared" si="16"/>
        <v>n/a</v>
      </c>
      <c r="BT30" s="143"/>
      <c r="BU30" s="143"/>
      <c r="BV30" s="143"/>
      <c r="BW30" s="144" t="str">
        <f t="shared" si="17"/>
        <v>n/a</v>
      </c>
      <c r="BX30" s="141"/>
      <c r="BY30" s="141"/>
      <c r="BZ30" s="141"/>
      <c r="CA30" s="142" t="str">
        <f t="shared" si="18"/>
        <v>n/a</v>
      </c>
      <c r="CB30" s="143"/>
      <c r="CC30" s="143"/>
      <c r="CD30" s="143"/>
      <c r="CE30" s="144" t="str">
        <f t="shared" si="19"/>
        <v>n/a</v>
      </c>
      <c r="CF30" s="141"/>
      <c r="CG30" s="141"/>
      <c r="CH30" s="141"/>
      <c r="CI30" s="142" t="str">
        <f t="shared" si="20"/>
        <v>n/a</v>
      </c>
      <c r="CJ30" s="143"/>
      <c r="CK30" s="143"/>
      <c r="CL30" s="143"/>
      <c r="CM30" s="144" t="str">
        <f t="shared" si="21"/>
        <v>n/a</v>
      </c>
      <c r="CN30" s="141"/>
      <c r="CO30" s="141"/>
      <c r="CP30" s="141"/>
      <c r="CQ30" s="142" t="str">
        <f t="shared" si="22"/>
        <v>n/a</v>
      </c>
      <c r="CR30" s="143"/>
      <c r="CS30" s="143"/>
      <c r="CT30" s="143"/>
      <c r="CU30" s="144" t="str">
        <f t="shared" si="23"/>
        <v>n/a</v>
      </c>
      <c r="CV30" s="141"/>
      <c r="CW30" s="141"/>
      <c r="CX30" s="141"/>
      <c r="CY30" s="142" t="str">
        <f t="shared" si="24"/>
        <v>n/a</v>
      </c>
      <c r="CZ30" s="143"/>
      <c r="DA30" s="143"/>
      <c r="DB30" s="143"/>
      <c r="DC30" s="144" t="str">
        <f t="shared" si="25"/>
        <v>n/a</v>
      </c>
      <c r="DD30" s="141"/>
      <c r="DE30" s="141"/>
      <c r="DF30" s="141"/>
      <c r="DG30" s="142" t="str">
        <f t="shared" si="26"/>
        <v>n/a</v>
      </c>
      <c r="DH30" s="143"/>
      <c r="DI30" s="143"/>
      <c r="DJ30" s="143"/>
      <c r="DK30" s="144" t="str">
        <f t="shared" si="27"/>
        <v>n/a</v>
      </c>
      <c r="DL30" s="141"/>
      <c r="DM30" s="141"/>
      <c r="DN30" s="141"/>
      <c r="DO30" s="142" t="str">
        <f t="shared" si="28"/>
        <v>n/a</v>
      </c>
      <c r="DP30" s="143"/>
      <c r="DQ30" s="143"/>
      <c r="DR30" s="143"/>
      <c r="DS30" s="144" t="str">
        <f t="shared" si="29"/>
        <v>n/a</v>
      </c>
      <c r="DT30" s="140" t="str">
        <f t="shared" si="30"/>
        <v>n/a</v>
      </c>
      <c r="DU30" s="140" t="str">
        <f t="shared" si="31"/>
        <v>n/a</v>
      </c>
    </row>
    <row r="31" spans="1:125" ht="31" customHeight="1">
      <c r="A31" s="140"/>
      <c r="B31" s="140"/>
      <c r="C31" s="140"/>
      <c r="D31" s="141"/>
      <c r="E31" s="141"/>
      <c r="F31" s="141"/>
      <c r="G31" s="142" t="str">
        <f t="shared" si="0"/>
        <v>n/a</v>
      </c>
      <c r="H31" s="143"/>
      <c r="I31" s="143"/>
      <c r="J31" s="143"/>
      <c r="K31" s="144" t="str">
        <f t="shared" si="1"/>
        <v>n/a</v>
      </c>
      <c r="L31" s="141"/>
      <c r="M31" s="141"/>
      <c r="N31" s="141"/>
      <c r="O31" s="142" t="str">
        <f t="shared" si="2"/>
        <v>n/a</v>
      </c>
      <c r="P31" s="143"/>
      <c r="Q31" s="143"/>
      <c r="R31" s="143"/>
      <c r="S31" s="144" t="str">
        <f t="shared" si="3"/>
        <v>n/a</v>
      </c>
      <c r="T31" s="141"/>
      <c r="U31" s="141"/>
      <c r="V31" s="141"/>
      <c r="W31" s="142" t="str">
        <f t="shared" si="4"/>
        <v>n/a</v>
      </c>
      <c r="X31" s="143"/>
      <c r="Y31" s="143"/>
      <c r="Z31" s="143"/>
      <c r="AA31" s="144" t="str">
        <f t="shared" si="5"/>
        <v>n/a</v>
      </c>
      <c r="AB31" s="141"/>
      <c r="AC31" s="141"/>
      <c r="AD31" s="141"/>
      <c r="AE31" s="142" t="str">
        <f t="shared" si="6"/>
        <v>n/a</v>
      </c>
      <c r="AF31" s="143"/>
      <c r="AG31" s="143"/>
      <c r="AH31" s="143"/>
      <c r="AI31" s="144" t="str">
        <f t="shared" si="7"/>
        <v>n/a</v>
      </c>
      <c r="AJ31" s="141"/>
      <c r="AK31" s="141"/>
      <c r="AL31" s="141"/>
      <c r="AM31" s="142" t="str">
        <f t="shared" si="8"/>
        <v>n/a</v>
      </c>
      <c r="AN31" s="143"/>
      <c r="AO31" s="143"/>
      <c r="AP31" s="143"/>
      <c r="AQ31" s="144" t="str">
        <f t="shared" si="9"/>
        <v>n/a</v>
      </c>
      <c r="AR31" s="141"/>
      <c r="AS31" s="141"/>
      <c r="AT31" s="141"/>
      <c r="AU31" s="142" t="str">
        <f t="shared" si="10"/>
        <v>n/a</v>
      </c>
      <c r="AV31" s="143"/>
      <c r="AW31" s="143"/>
      <c r="AX31" s="143"/>
      <c r="AY31" s="144" t="str">
        <f t="shared" si="11"/>
        <v>n/a</v>
      </c>
      <c r="AZ31" s="141"/>
      <c r="BA31" s="141"/>
      <c r="BB31" s="141"/>
      <c r="BC31" s="142" t="str">
        <f t="shared" si="12"/>
        <v>n/a</v>
      </c>
      <c r="BD31" s="143"/>
      <c r="BE31" s="143"/>
      <c r="BF31" s="143"/>
      <c r="BG31" s="144" t="str">
        <f t="shared" si="13"/>
        <v>n/a</v>
      </c>
      <c r="BH31" s="141"/>
      <c r="BI31" s="141"/>
      <c r="BJ31" s="141"/>
      <c r="BK31" s="142" t="str">
        <f t="shared" si="14"/>
        <v>n/a</v>
      </c>
      <c r="BL31" s="143"/>
      <c r="BM31" s="143"/>
      <c r="BN31" s="143"/>
      <c r="BO31" s="144" t="str">
        <f t="shared" si="15"/>
        <v>n/a</v>
      </c>
      <c r="BP31" s="141"/>
      <c r="BQ31" s="141"/>
      <c r="BR31" s="141"/>
      <c r="BS31" s="142" t="str">
        <f t="shared" si="16"/>
        <v>n/a</v>
      </c>
      <c r="BT31" s="143"/>
      <c r="BU31" s="143"/>
      <c r="BV31" s="143"/>
      <c r="BW31" s="144" t="str">
        <f t="shared" si="17"/>
        <v>n/a</v>
      </c>
      <c r="BX31" s="141"/>
      <c r="BY31" s="141"/>
      <c r="BZ31" s="141"/>
      <c r="CA31" s="142" t="str">
        <f t="shared" si="18"/>
        <v>n/a</v>
      </c>
      <c r="CB31" s="143"/>
      <c r="CC31" s="143"/>
      <c r="CD31" s="143"/>
      <c r="CE31" s="144" t="str">
        <f t="shared" si="19"/>
        <v>n/a</v>
      </c>
      <c r="CF31" s="141"/>
      <c r="CG31" s="141"/>
      <c r="CH31" s="141"/>
      <c r="CI31" s="142" t="str">
        <f t="shared" si="20"/>
        <v>n/a</v>
      </c>
      <c r="CJ31" s="143"/>
      <c r="CK31" s="143"/>
      <c r="CL31" s="143"/>
      <c r="CM31" s="144" t="str">
        <f t="shared" si="21"/>
        <v>n/a</v>
      </c>
      <c r="CN31" s="141"/>
      <c r="CO31" s="141"/>
      <c r="CP31" s="141"/>
      <c r="CQ31" s="142" t="str">
        <f t="shared" si="22"/>
        <v>n/a</v>
      </c>
      <c r="CR31" s="143"/>
      <c r="CS31" s="143"/>
      <c r="CT31" s="143"/>
      <c r="CU31" s="144" t="str">
        <f t="shared" si="23"/>
        <v>n/a</v>
      </c>
      <c r="CV31" s="141"/>
      <c r="CW31" s="141"/>
      <c r="CX31" s="141"/>
      <c r="CY31" s="142" t="str">
        <f t="shared" si="24"/>
        <v>n/a</v>
      </c>
      <c r="CZ31" s="143"/>
      <c r="DA31" s="143"/>
      <c r="DB31" s="143"/>
      <c r="DC31" s="144" t="str">
        <f t="shared" si="25"/>
        <v>n/a</v>
      </c>
      <c r="DD31" s="141"/>
      <c r="DE31" s="141"/>
      <c r="DF31" s="141"/>
      <c r="DG31" s="142" t="str">
        <f t="shared" si="26"/>
        <v>n/a</v>
      </c>
      <c r="DH31" s="143"/>
      <c r="DI31" s="143"/>
      <c r="DJ31" s="143"/>
      <c r="DK31" s="144" t="str">
        <f t="shared" si="27"/>
        <v>n/a</v>
      </c>
      <c r="DL31" s="141"/>
      <c r="DM31" s="141"/>
      <c r="DN31" s="141"/>
      <c r="DO31" s="142" t="str">
        <f t="shared" si="28"/>
        <v>n/a</v>
      </c>
      <c r="DP31" s="143"/>
      <c r="DQ31" s="143"/>
      <c r="DR31" s="143"/>
      <c r="DS31" s="144" t="str">
        <f t="shared" si="29"/>
        <v>n/a</v>
      </c>
      <c r="DT31" s="140" t="str">
        <f t="shared" si="30"/>
        <v>n/a</v>
      </c>
      <c r="DU31" s="140" t="str">
        <f t="shared" si="31"/>
        <v>n/a</v>
      </c>
    </row>
    <row r="32" spans="1:125" ht="31" customHeight="1">
      <c r="A32" s="140"/>
      <c r="B32" s="140"/>
      <c r="C32" s="140"/>
      <c r="D32" s="141"/>
      <c r="E32" s="141"/>
      <c r="F32" s="141"/>
      <c r="G32" s="142" t="str">
        <f t="shared" si="0"/>
        <v>n/a</v>
      </c>
      <c r="H32" s="143"/>
      <c r="I32" s="143"/>
      <c r="J32" s="143"/>
      <c r="K32" s="144" t="str">
        <f t="shared" si="1"/>
        <v>n/a</v>
      </c>
      <c r="L32" s="141"/>
      <c r="M32" s="141"/>
      <c r="N32" s="141"/>
      <c r="O32" s="142" t="str">
        <f t="shared" si="2"/>
        <v>n/a</v>
      </c>
      <c r="P32" s="143"/>
      <c r="Q32" s="143"/>
      <c r="R32" s="143"/>
      <c r="S32" s="144" t="str">
        <f t="shared" si="3"/>
        <v>n/a</v>
      </c>
      <c r="T32" s="141"/>
      <c r="U32" s="141"/>
      <c r="V32" s="141"/>
      <c r="W32" s="142" t="str">
        <f t="shared" si="4"/>
        <v>n/a</v>
      </c>
      <c r="X32" s="143"/>
      <c r="Y32" s="143"/>
      <c r="Z32" s="143"/>
      <c r="AA32" s="144" t="str">
        <f t="shared" si="5"/>
        <v>n/a</v>
      </c>
      <c r="AB32" s="141"/>
      <c r="AC32" s="141"/>
      <c r="AD32" s="141"/>
      <c r="AE32" s="142" t="str">
        <f t="shared" si="6"/>
        <v>n/a</v>
      </c>
      <c r="AF32" s="143"/>
      <c r="AG32" s="143"/>
      <c r="AH32" s="143"/>
      <c r="AI32" s="144" t="str">
        <f t="shared" si="7"/>
        <v>n/a</v>
      </c>
      <c r="AJ32" s="141"/>
      <c r="AK32" s="141"/>
      <c r="AL32" s="141"/>
      <c r="AM32" s="142" t="str">
        <f t="shared" si="8"/>
        <v>n/a</v>
      </c>
      <c r="AN32" s="143"/>
      <c r="AO32" s="143"/>
      <c r="AP32" s="143"/>
      <c r="AQ32" s="144" t="str">
        <f t="shared" si="9"/>
        <v>n/a</v>
      </c>
      <c r="AR32" s="141"/>
      <c r="AS32" s="141"/>
      <c r="AT32" s="141"/>
      <c r="AU32" s="142" t="str">
        <f t="shared" si="10"/>
        <v>n/a</v>
      </c>
      <c r="AV32" s="143"/>
      <c r="AW32" s="143"/>
      <c r="AX32" s="143"/>
      <c r="AY32" s="144" t="str">
        <f t="shared" si="11"/>
        <v>n/a</v>
      </c>
      <c r="AZ32" s="141"/>
      <c r="BA32" s="141"/>
      <c r="BB32" s="141"/>
      <c r="BC32" s="142" t="str">
        <f t="shared" si="12"/>
        <v>n/a</v>
      </c>
      <c r="BD32" s="143"/>
      <c r="BE32" s="143"/>
      <c r="BF32" s="143"/>
      <c r="BG32" s="144" t="str">
        <f t="shared" si="13"/>
        <v>n/a</v>
      </c>
      <c r="BH32" s="141"/>
      <c r="BI32" s="141"/>
      <c r="BJ32" s="141"/>
      <c r="BK32" s="142" t="str">
        <f t="shared" si="14"/>
        <v>n/a</v>
      </c>
      <c r="BL32" s="143"/>
      <c r="BM32" s="143"/>
      <c r="BN32" s="143"/>
      <c r="BO32" s="144" t="str">
        <f t="shared" si="15"/>
        <v>n/a</v>
      </c>
      <c r="BP32" s="141"/>
      <c r="BQ32" s="141"/>
      <c r="BR32" s="141"/>
      <c r="BS32" s="142" t="str">
        <f t="shared" si="16"/>
        <v>n/a</v>
      </c>
      <c r="BT32" s="143"/>
      <c r="BU32" s="143"/>
      <c r="BV32" s="143"/>
      <c r="BW32" s="144" t="str">
        <f t="shared" si="17"/>
        <v>n/a</v>
      </c>
      <c r="BX32" s="141"/>
      <c r="BY32" s="141"/>
      <c r="BZ32" s="141"/>
      <c r="CA32" s="142" t="str">
        <f t="shared" si="18"/>
        <v>n/a</v>
      </c>
      <c r="CB32" s="143"/>
      <c r="CC32" s="143"/>
      <c r="CD32" s="143"/>
      <c r="CE32" s="144" t="str">
        <f t="shared" si="19"/>
        <v>n/a</v>
      </c>
      <c r="CF32" s="141"/>
      <c r="CG32" s="141"/>
      <c r="CH32" s="141"/>
      <c r="CI32" s="142" t="str">
        <f t="shared" si="20"/>
        <v>n/a</v>
      </c>
      <c r="CJ32" s="143"/>
      <c r="CK32" s="143"/>
      <c r="CL32" s="143"/>
      <c r="CM32" s="144" t="str">
        <f t="shared" si="21"/>
        <v>n/a</v>
      </c>
      <c r="CN32" s="141"/>
      <c r="CO32" s="141"/>
      <c r="CP32" s="141"/>
      <c r="CQ32" s="142" t="str">
        <f t="shared" si="22"/>
        <v>n/a</v>
      </c>
      <c r="CR32" s="143"/>
      <c r="CS32" s="143"/>
      <c r="CT32" s="143"/>
      <c r="CU32" s="144" t="str">
        <f t="shared" si="23"/>
        <v>n/a</v>
      </c>
      <c r="CV32" s="141"/>
      <c r="CW32" s="141"/>
      <c r="CX32" s="141"/>
      <c r="CY32" s="142" t="str">
        <f t="shared" si="24"/>
        <v>n/a</v>
      </c>
      <c r="CZ32" s="143"/>
      <c r="DA32" s="143"/>
      <c r="DB32" s="143"/>
      <c r="DC32" s="144" t="str">
        <f t="shared" si="25"/>
        <v>n/a</v>
      </c>
      <c r="DD32" s="141"/>
      <c r="DE32" s="141"/>
      <c r="DF32" s="141"/>
      <c r="DG32" s="142" t="str">
        <f t="shared" si="26"/>
        <v>n/a</v>
      </c>
      <c r="DH32" s="143"/>
      <c r="DI32" s="143"/>
      <c r="DJ32" s="143"/>
      <c r="DK32" s="144" t="str">
        <f t="shared" si="27"/>
        <v>n/a</v>
      </c>
      <c r="DL32" s="141"/>
      <c r="DM32" s="141"/>
      <c r="DN32" s="141"/>
      <c r="DO32" s="142" t="str">
        <f t="shared" si="28"/>
        <v>n/a</v>
      </c>
      <c r="DP32" s="143"/>
      <c r="DQ32" s="143"/>
      <c r="DR32" s="143"/>
      <c r="DS32" s="144" t="str">
        <f t="shared" si="29"/>
        <v>n/a</v>
      </c>
      <c r="DT32" s="140" t="str">
        <f t="shared" si="30"/>
        <v>n/a</v>
      </c>
      <c r="DU32" s="140" t="str">
        <f t="shared" si="31"/>
        <v>n/a</v>
      </c>
    </row>
  </sheetData>
  <mergeCells count="2">
    <mergeCell ref="A1:C1"/>
    <mergeCell ref="A2: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D3703-6F93-4E97-9BB1-D8862B21A093}">
  <dimension ref="A1:AF100"/>
  <sheetViews>
    <sheetView showGridLines="0" zoomScale="80" zoomScaleNormal="80" workbookViewId="0">
      <pane xSplit="2" topLeftCell="C1" activePane="topRight" state="frozen"/>
      <selection activeCell="G92" sqref="G92"/>
      <selection pane="topRight" sqref="A1:B1"/>
    </sheetView>
  </sheetViews>
  <sheetFormatPr defaultColWidth="0" defaultRowHeight="15.5" zeroHeight="1"/>
  <cols>
    <col min="1" max="1" width="70.7265625" style="173" customWidth="1"/>
    <col min="2" max="2" width="13.7265625" style="174" customWidth="1"/>
    <col min="3" max="32" width="15.7265625" style="188" customWidth="1"/>
    <col min="33" max="16384" width="8.7265625" style="188" hidden="1"/>
  </cols>
  <sheetData>
    <row r="1" spans="1:32" s="7" customFormat="1" ht="63" customHeight="1">
      <c r="A1" s="199" t="s">
        <v>505</v>
      </c>
      <c r="B1" s="199"/>
    </row>
    <row r="2" spans="1:32" s="27" customFormat="1" ht="31" customHeight="1" thickBot="1">
      <c r="A2" s="200" t="s">
        <v>118</v>
      </c>
      <c r="B2" s="200"/>
    </row>
    <row r="3" spans="1:32" s="167" customFormat="1" ht="31" customHeight="1" thickTop="1">
      <c r="A3" s="190" t="s">
        <v>1</v>
      </c>
      <c r="B3" s="191"/>
      <c r="C3" s="192">
        <v>1</v>
      </c>
      <c r="D3" s="167">
        <v>2</v>
      </c>
      <c r="E3" s="167">
        <v>3</v>
      </c>
      <c r="F3" s="167">
        <v>4</v>
      </c>
      <c r="G3" s="167">
        <v>5</v>
      </c>
      <c r="H3" s="167">
        <v>6</v>
      </c>
      <c r="I3" s="167">
        <v>7</v>
      </c>
      <c r="J3" s="167">
        <v>8</v>
      </c>
      <c r="K3" s="167">
        <v>9</v>
      </c>
      <c r="L3" s="167">
        <v>10</v>
      </c>
      <c r="M3" s="167">
        <v>11</v>
      </c>
      <c r="N3" s="167">
        <v>12</v>
      </c>
      <c r="O3" s="167">
        <v>13</v>
      </c>
      <c r="P3" s="167">
        <v>14</v>
      </c>
      <c r="Q3" s="167">
        <v>15</v>
      </c>
      <c r="R3" s="167">
        <v>16</v>
      </c>
      <c r="S3" s="167">
        <v>17</v>
      </c>
      <c r="T3" s="167">
        <v>18</v>
      </c>
      <c r="U3" s="167">
        <v>19</v>
      </c>
      <c r="V3" s="167">
        <v>20</v>
      </c>
      <c r="W3" s="167">
        <v>21</v>
      </c>
      <c r="X3" s="167">
        <v>22</v>
      </c>
      <c r="Y3" s="167">
        <v>23</v>
      </c>
      <c r="Z3" s="167">
        <v>24</v>
      </c>
      <c r="AA3" s="167">
        <v>25</v>
      </c>
      <c r="AB3" s="167">
        <v>26</v>
      </c>
      <c r="AC3" s="167">
        <v>27</v>
      </c>
      <c r="AD3" s="167">
        <v>28</v>
      </c>
      <c r="AE3" s="167">
        <v>29</v>
      </c>
      <c r="AF3" s="167">
        <v>30</v>
      </c>
    </row>
    <row r="4" spans="1:32" s="167" customFormat="1" ht="31" customHeight="1">
      <c r="A4" s="168" t="s">
        <v>7</v>
      </c>
      <c r="B4" s="169"/>
      <c r="C4" s="192"/>
    </row>
    <row r="5" spans="1:32" s="167" customFormat="1" ht="31" customHeight="1">
      <c r="A5" s="168" t="s">
        <v>89</v>
      </c>
      <c r="B5" s="169"/>
      <c r="C5" s="192"/>
    </row>
    <row r="6" spans="1:32" s="171" customFormat="1" ht="31" customHeight="1">
      <c r="A6" s="168" t="s">
        <v>11</v>
      </c>
      <c r="B6" s="169"/>
      <c r="C6" s="170"/>
    </row>
    <row r="7" spans="1:32" s="42" customFormat="1" ht="31" customHeight="1">
      <c r="A7" s="43" t="s">
        <v>118</v>
      </c>
      <c r="B7" s="44" t="s">
        <v>119</v>
      </c>
    </row>
    <row r="8" spans="1:32" s="167" customFormat="1" ht="31" customHeight="1">
      <c r="A8" s="172" t="s">
        <v>120</v>
      </c>
      <c r="B8" s="172" t="s">
        <v>121</v>
      </c>
    </row>
    <row r="9" spans="1:32" s="167" customFormat="1" ht="31" customHeight="1">
      <c r="A9" s="172" t="s">
        <v>122</v>
      </c>
      <c r="B9" s="172" t="s">
        <v>121</v>
      </c>
    </row>
    <row r="10" spans="1:32" s="167" customFormat="1" ht="31" customHeight="1">
      <c r="A10" s="172" t="s">
        <v>123</v>
      </c>
      <c r="B10" s="172" t="s">
        <v>121</v>
      </c>
    </row>
    <row r="11" spans="1:32" s="167" customFormat="1" ht="31" customHeight="1">
      <c r="A11" s="172" t="s">
        <v>124</v>
      </c>
      <c r="B11" s="172" t="s">
        <v>121</v>
      </c>
    </row>
    <row r="12" spans="1:32" s="167" customFormat="1" ht="31" customHeight="1">
      <c r="A12" s="172" t="s">
        <v>125</v>
      </c>
      <c r="B12" s="172" t="s">
        <v>126</v>
      </c>
    </row>
    <row r="13" spans="1:32" s="167" customFormat="1" ht="31" customHeight="1">
      <c r="A13" s="172" t="s">
        <v>127</v>
      </c>
      <c r="B13" s="172" t="s">
        <v>128</v>
      </c>
    </row>
    <row r="14" spans="1:32" s="167" customFormat="1" ht="31" customHeight="1">
      <c r="A14" s="172" t="s">
        <v>129</v>
      </c>
      <c r="B14" s="172" t="s">
        <v>130</v>
      </c>
    </row>
    <row r="15" spans="1:32" s="167" customFormat="1" ht="31" customHeight="1">
      <c r="A15" s="172" t="s">
        <v>131</v>
      </c>
      <c r="B15" s="172" t="s">
        <v>132</v>
      </c>
    </row>
    <row r="16" spans="1:32" s="167" customFormat="1" ht="31" customHeight="1">
      <c r="A16" s="172" t="s">
        <v>133</v>
      </c>
      <c r="B16" s="172" t="s">
        <v>132</v>
      </c>
    </row>
    <row r="17" spans="1:2" s="167" customFormat="1" ht="31" customHeight="1">
      <c r="A17" s="172" t="s">
        <v>134</v>
      </c>
      <c r="B17" s="172" t="s">
        <v>132</v>
      </c>
    </row>
    <row r="18" spans="1:2" s="167" customFormat="1" ht="31" customHeight="1">
      <c r="A18" s="172" t="s">
        <v>135</v>
      </c>
      <c r="B18" s="172" t="s">
        <v>132</v>
      </c>
    </row>
    <row r="19" spans="1:2" s="167" customFormat="1" ht="31" customHeight="1">
      <c r="A19" s="172" t="s">
        <v>136</v>
      </c>
      <c r="B19" s="172" t="s">
        <v>121</v>
      </c>
    </row>
    <row r="20" spans="1:2" s="167" customFormat="1" ht="31" customHeight="1">
      <c r="A20" s="172" t="s">
        <v>137</v>
      </c>
      <c r="B20" s="172" t="s">
        <v>121</v>
      </c>
    </row>
    <row r="21" spans="1:2" s="167" customFormat="1" ht="31" customHeight="1">
      <c r="A21" s="172" t="s">
        <v>138</v>
      </c>
      <c r="B21" s="172" t="s">
        <v>121</v>
      </c>
    </row>
    <row r="22" spans="1:2" s="167" customFormat="1" ht="31" customHeight="1">
      <c r="A22" s="172" t="s">
        <v>139</v>
      </c>
      <c r="B22" s="172" t="s">
        <v>121</v>
      </c>
    </row>
    <row r="23" spans="1:2" s="167" customFormat="1" ht="31" customHeight="1">
      <c r="A23" s="172" t="s">
        <v>140</v>
      </c>
      <c r="B23" s="172" t="s">
        <v>126</v>
      </c>
    </row>
    <row r="24" spans="1:2" s="167" customFormat="1" ht="31" customHeight="1">
      <c r="A24" s="172" t="s">
        <v>141</v>
      </c>
      <c r="B24" s="172" t="s">
        <v>128</v>
      </c>
    </row>
    <row r="25" spans="1:2" s="167" customFormat="1" ht="31" customHeight="1">
      <c r="A25" s="172" t="s">
        <v>142</v>
      </c>
      <c r="B25" s="172" t="s">
        <v>130</v>
      </c>
    </row>
    <row r="26" spans="1:2" s="167" customFormat="1" ht="31" customHeight="1">
      <c r="A26" s="172" t="s">
        <v>143</v>
      </c>
      <c r="B26" s="172" t="s">
        <v>132</v>
      </c>
    </row>
    <row r="27" spans="1:2" s="167" customFormat="1" ht="31" customHeight="1">
      <c r="A27" s="172" t="s">
        <v>144</v>
      </c>
      <c r="B27" s="172" t="s">
        <v>132</v>
      </c>
    </row>
    <row r="28" spans="1:2" s="167" customFormat="1" ht="31" customHeight="1">
      <c r="A28" s="172" t="s">
        <v>145</v>
      </c>
      <c r="B28" s="172" t="s">
        <v>132</v>
      </c>
    </row>
    <row r="29" spans="1:2" s="167" customFormat="1" ht="31" customHeight="1">
      <c r="A29" s="172" t="s">
        <v>146</v>
      </c>
      <c r="B29" s="172" t="s">
        <v>132</v>
      </c>
    </row>
    <row r="30" spans="1:2" s="167" customFormat="1" ht="31" customHeight="1">
      <c r="A30" s="172" t="s">
        <v>147</v>
      </c>
      <c r="B30" s="172" t="s">
        <v>121</v>
      </c>
    </row>
    <row r="31" spans="1:2" s="167" customFormat="1" ht="31" customHeight="1">
      <c r="A31" s="172" t="s">
        <v>148</v>
      </c>
      <c r="B31" s="172" t="s">
        <v>121</v>
      </c>
    </row>
    <row r="32" spans="1:2" s="167" customFormat="1" ht="31" customHeight="1">
      <c r="A32" s="172" t="s">
        <v>149</v>
      </c>
      <c r="B32" s="172" t="s">
        <v>121</v>
      </c>
    </row>
    <row r="33" spans="1:2" s="167" customFormat="1" ht="31" customHeight="1">
      <c r="A33" s="172" t="s">
        <v>150</v>
      </c>
      <c r="B33" s="172" t="s">
        <v>121</v>
      </c>
    </row>
    <row r="34" spans="1:2" s="167" customFormat="1" ht="31" customHeight="1">
      <c r="A34" s="172" t="s">
        <v>151</v>
      </c>
      <c r="B34" s="172" t="s">
        <v>126</v>
      </c>
    </row>
    <row r="35" spans="1:2" s="167" customFormat="1" ht="31" customHeight="1">
      <c r="A35" s="172" t="s">
        <v>152</v>
      </c>
      <c r="B35" s="172" t="s">
        <v>128</v>
      </c>
    </row>
    <row r="36" spans="1:2" s="167" customFormat="1" ht="31" customHeight="1">
      <c r="A36" s="172" t="s">
        <v>153</v>
      </c>
      <c r="B36" s="172" t="s">
        <v>130</v>
      </c>
    </row>
    <row r="37" spans="1:2" s="167" customFormat="1" ht="31" customHeight="1">
      <c r="A37" s="172" t="s">
        <v>154</v>
      </c>
      <c r="B37" s="172" t="s">
        <v>132</v>
      </c>
    </row>
    <row r="38" spans="1:2" s="167" customFormat="1" ht="31" customHeight="1">
      <c r="A38" s="172" t="s">
        <v>155</v>
      </c>
      <c r="B38" s="172" t="s">
        <v>132</v>
      </c>
    </row>
    <row r="39" spans="1:2" s="167" customFormat="1" ht="31" customHeight="1">
      <c r="A39" s="172" t="s">
        <v>156</v>
      </c>
      <c r="B39" s="172" t="s">
        <v>132</v>
      </c>
    </row>
    <row r="40" spans="1:2" s="167" customFormat="1" ht="31" customHeight="1">
      <c r="A40" s="172" t="s">
        <v>157</v>
      </c>
      <c r="B40" s="172" t="s">
        <v>132</v>
      </c>
    </row>
    <row r="41" spans="1:2" s="189" customFormat="1" ht="31" customHeight="1">
      <c r="A41" s="40" t="s">
        <v>158</v>
      </c>
      <c r="B41" s="41" t="s">
        <v>119</v>
      </c>
    </row>
    <row r="42" spans="1:2" s="167" customFormat="1" ht="31" customHeight="1">
      <c r="A42" s="172" t="s">
        <v>159</v>
      </c>
      <c r="B42" s="172" t="s">
        <v>126</v>
      </c>
    </row>
    <row r="43" spans="1:2" s="167" customFormat="1" ht="31" customHeight="1">
      <c r="A43" s="172" t="s">
        <v>160</v>
      </c>
      <c r="B43" s="172" t="s">
        <v>132</v>
      </c>
    </row>
    <row r="44" spans="1:2" s="167" customFormat="1" ht="31" customHeight="1">
      <c r="A44" s="172" t="s">
        <v>161</v>
      </c>
      <c r="B44" s="172" t="s">
        <v>132</v>
      </c>
    </row>
    <row r="45" spans="1:2" s="167" customFormat="1" ht="31" customHeight="1">
      <c r="A45" s="172" t="s">
        <v>162</v>
      </c>
      <c r="B45" s="172" t="s">
        <v>132</v>
      </c>
    </row>
    <row r="46" spans="1:2" s="167" customFormat="1" ht="31" customHeight="1">
      <c r="A46" s="172" t="s">
        <v>163</v>
      </c>
      <c r="B46" s="172" t="s">
        <v>132</v>
      </c>
    </row>
    <row r="47" spans="1:2" s="167" customFormat="1" ht="31" customHeight="1">
      <c r="A47" s="172" t="s">
        <v>164</v>
      </c>
      <c r="B47" s="172" t="s">
        <v>126</v>
      </c>
    </row>
    <row r="48" spans="1:2" s="167" customFormat="1" ht="31" customHeight="1">
      <c r="A48" s="172" t="s">
        <v>165</v>
      </c>
      <c r="B48" s="172" t="s">
        <v>132</v>
      </c>
    </row>
    <row r="49" spans="1:2" s="167" customFormat="1" ht="31" customHeight="1">
      <c r="A49" s="172" t="s">
        <v>166</v>
      </c>
      <c r="B49" s="172" t="s">
        <v>126</v>
      </c>
    </row>
    <row r="50" spans="1:2" s="167" customFormat="1" ht="31" customHeight="1">
      <c r="A50" s="172" t="s">
        <v>167</v>
      </c>
      <c r="B50" s="172" t="s">
        <v>126</v>
      </c>
    </row>
    <row r="51" spans="1:2" s="167" customFormat="1" ht="31" customHeight="1">
      <c r="A51" s="172" t="s">
        <v>168</v>
      </c>
      <c r="B51" s="172" t="s">
        <v>132</v>
      </c>
    </row>
    <row r="52" spans="1:2" s="167" customFormat="1" ht="31" customHeight="1">
      <c r="A52" s="172" t="s">
        <v>169</v>
      </c>
      <c r="B52" s="172" t="s">
        <v>132</v>
      </c>
    </row>
    <row r="53" spans="1:2" s="167" customFormat="1" ht="31" customHeight="1">
      <c r="A53" s="172" t="s">
        <v>170</v>
      </c>
      <c r="B53" s="172" t="s">
        <v>132</v>
      </c>
    </row>
    <row r="54" spans="1:2" s="167" customFormat="1" ht="31" customHeight="1">
      <c r="A54" s="172" t="s">
        <v>171</v>
      </c>
      <c r="B54" s="172" t="s">
        <v>132</v>
      </c>
    </row>
    <row r="55" spans="1:2" s="167" customFormat="1" ht="31" customHeight="1">
      <c r="A55" s="172" t="s">
        <v>172</v>
      </c>
      <c r="B55" s="172" t="s">
        <v>126</v>
      </c>
    </row>
    <row r="56" spans="1:2" s="167" customFormat="1" ht="31" customHeight="1">
      <c r="A56" s="172" t="s">
        <v>173</v>
      </c>
      <c r="B56" s="172" t="s">
        <v>132</v>
      </c>
    </row>
    <row r="57" spans="1:2" s="167" customFormat="1" ht="31" customHeight="1">
      <c r="A57" s="172" t="s">
        <v>174</v>
      </c>
      <c r="B57" s="172" t="s">
        <v>126</v>
      </c>
    </row>
    <row r="58" spans="1:2" s="167" customFormat="1" ht="31" customHeight="1">
      <c r="A58" s="172" t="s">
        <v>175</v>
      </c>
      <c r="B58" s="172" t="s">
        <v>126</v>
      </c>
    </row>
    <row r="59" spans="1:2" s="167" customFormat="1" ht="31" customHeight="1">
      <c r="A59" s="172" t="s">
        <v>176</v>
      </c>
      <c r="B59" s="172" t="s">
        <v>132</v>
      </c>
    </row>
    <row r="60" spans="1:2" s="167" customFormat="1" ht="31" customHeight="1">
      <c r="A60" s="172" t="s">
        <v>177</v>
      </c>
      <c r="B60" s="172" t="s">
        <v>132</v>
      </c>
    </row>
    <row r="61" spans="1:2" s="167" customFormat="1" ht="31" customHeight="1">
      <c r="A61" s="172" t="s">
        <v>178</v>
      </c>
      <c r="B61" s="172" t="s">
        <v>132</v>
      </c>
    </row>
    <row r="62" spans="1:2" s="167" customFormat="1" ht="31" customHeight="1">
      <c r="A62" s="172" t="s">
        <v>179</v>
      </c>
      <c r="B62" s="172" t="s">
        <v>132</v>
      </c>
    </row>
    <row r="63" spans="1:2" s="167" customFormat="1" ht="31" customHeight="1">
      <c r="A63" s="172" t="s">
        <v>180</v>
      </c>
      <c r="B63" s="172" t="s">
        <v>126</v>
      </c>
    </row>
    <row r="64" spans="1:2" s="167" customFormat="1" ht="31" customHeight="1">
      <c r="A64" s="172" t="s">
        <v>181</v>
      </c>
      <c r="B64" s="172" t="s">
        <v>132</v>
      </c>
    </row>
    <row r="65" spans="1:2" s="167" customFormat="1" ht="31" customHeight="1">
      <c r="A65" s="172" t="s">
        <v>182</v>
      </c>
      <c r="B65" s="172" t="s">
        <v>126</v>
      </c>
    </row>
    <row r="66" spans="1:2" s="189" customFormat="1" ht="31" customHeight="1">
      <c r="A66" s="40" t="s">
        <v>183</v>
      </c>
      <c r="B66" s="41" t="s">
        <v>119</v>
      </c>
    </row>
    <row r="67" spans="1:2" s="167" customFormat="1" ht="31" customHeight="1">
      <c r="A67" s="172" t="s">
        <v>184</v>
      </c>
      <c r="B67" s="172" t="s">
        <v>132</v>
      </c>
    </row>
    <row r="68" spans="1:2" s="167" customFormat="1" ht="31" customHeight="1">
      <c r="A68" s="172" t="s">
        <v>185</v>
      </c>
      <c r="B68" s="172" t="s">
        <v>132</v>
      </c>
    </row>
    <row r="69" spans="1:2" s="167" customFormat="1" ht="31" customHeight="1">
      <c r="A69" s="172" t="s">
        <v>186</v>
      </c>
      <c r="B69" s="172" t="s">
        <v>132</v>
      </c>
    </row>
    <row r="70" spans="1:2" s="167" customFormat="1" ht="31" customHeight="1">
      <c r="A70" s="172" t="s">
        <v>187</v>
      </c>
      <c r="B70" s="172" t="s">
        <v>132</v>
      </c>
    </row>
    <row r="71" spans="1:2" s="167" customFormat="1" ht="31" customHeight="1">
      <c r="A71" s="172" t="s">
        <v>188</v>
      </c>
      <c r="B71" s="172" t="s">
        <v>132</v>
      </c>
    </row>
    <row r="72" spans="1:2" s="167" customFormat="1" ht="31" customHeight="1">
      <c r="A72" s="172" t="s">
        <v>189</v>
      </c>
      <c r="B72" s="172" t="s">
        <v>132</v>
      </c>
    </row>
    <row r="73" spans="1:2" s="167" customFormat="1" ht="31" customHeight="1">
      <c r="A73" s="172" t="s">
        <v>190</v>
      </c>
      <c r="B73" s="172" t="s">
        <v>132</v>
      </c>
    </row>
    <row r="74" spans="1:2" s="167" customFormat="1" ht="31" customHeight="1">
      <c r="A74" s="172" t="s">
        <v>191</v>
      </c>
      <c r="B74" s="172" t="s">
        <v>132</v>
      </c>
    </row>
    <row r="75" spans="1:2" s="167" customFormat="1" ht="31" customHeight="1">
      <c r="A75" s="172" t="s">
        <v>192</v>
      </c>
      <c r="B75" s="172" t="s">
        <v>132</v>
      </c>
    </row>
    <row r="76" spans="1:2" s="189" customFormat="1" ht="31" customHeight="1">
      <c r="A76" s="40" t="s">
        <v>193</v>
      </c>
      <c r="B76" s="41" t="s">
        <v>119</v>
      </c>
    </row>
    <row r="77" spans="1:2" s="167" customFormat="1" ht="31" customHeight="1">
      <c r="A77" s="172" t="s">
        <v>194</v>
      </c>
      <c r="B77" s="172" t="s">
        <v>126</v>
      </c>
    </row>
    <row r="78" spans="1:2" s="167" customFormat="1" ht="31" customHeight="1">
      <c r="A78" s="172" t="s">
        <v>195</v>
      </c>
      <c r="B78" s="172" t="s">
        <v>126</v>
      </c>
    </row>
    <row r="79" spans="1:2" s="167" customFormat="1" ht="31" customHeight="1">
      <c r="A79" s="172" t="s">
        <v>196</v>
      </c>
      <c r="B79" s="172" t="s">
        <v>126</v>
      </c>
    </row>
    <row r="80" spans="1:2" s="167" customFormat="1" ht="31" customHeight="1">
      <c r="A80" s="172" t="s">
        <v>197</v>
      </c>
      <c r="B80" s="172" t="s">
        <v>121</v>
      </c>
    </row>
    <row r="81" spans="1:2" s="167" customFormat="1" ht="31" customHeight="1">
      <c r="A81" s="172" t="s">
        <v>198</v>
      </c>
      <c r="B81" s="172" t="s">
        <v>121</v>
      </c>
    </row>
    <row r="82" spans="1:2" s="167" customFormat="1" ht="31" customHeight="1">
      <c r="A82" s="172" t="s">
        <v>199</v>
      </c>
      <c r="B82" s="172" t="s">
        <v>128</v>
      </c>
    </row>
    <row r="83" spans="1:2" s="167" customFormat="1" ht="31" customHeight="1">
      <c r="A83" s="172" t="s">
        <v>200</v>
      </c>
      <c r="B83" s="172" t="s">
        <v>128</v>
      </c>
    </row>
    <row r="84" spans="1:2" s="167" customFormat="1" ht="31" customHeight="1">
      <c r="A84" s="172" t="s">
        <v>201</v>
      </c>
      <c r="B84" s="172" t="s">
        <v>128</v>
      </c>
    </row>
    <row r="85" spans="1:2" s="167" customFormat="1" ht="31" customHeight="1">
      <c r="A85" s="172" t="s">
        <v>202</v>
      </c>
      <c r="B85" s="172" t="s">
        <v>126</v>
      </c>
    </row>
    <row r="86" spans="1:2" s="167" customFormat="1" ht="31" customHeight="1">
      <c r="A86" s="172" t="s">
        <v>203</v>
      </c>
      <c r="B86" s="172" t="s">
        <v>126</v>
      </c>
    </row>
    <row r="87" spans="1:2" s="167" customFormat="1" ht="31" customHeight="1">
      <c r="A87" s="172" t="s">
        <v>204</v>
      </c>
      <c r="B87" s="172" t="s">
        <v>126</v>
      </c>
    </row>
    <row r="88" spans="1:2" s="167" customFormat="1" ht="31" customHeight="1">
      <c r="A88" s="172" t="s">
        <v>205</v>
      </c>
      <c r="B88" s="172" t="s">
        <v>121</v>
      </c>
    </row>
    <row r="89" spans="1:2" s="167" customFormat="1" ht="31" customHeight="1">
      <c r="A89" s="172" t="s">
        <v>206</v>
      </c>
      <c r="B89" s="172" t="s">
        <v>121</v>
      </c>
    </row>
    <row r="90" spans="1:2" s="167" customFormat="1" ht="31" customHeight="1">
      <c r="A90" s="172" t="s">
        <v>207</v>
      </c>
      <c r="B90" s="172" t="s">
        <v>128</v>
      </c>
    </row>
    <row r="91" spans="1:2" s="167" customFormat="1" ht="31" customHeight="1">
      <c r="A91" s="172" t="s">
        <v>208</v>
      </c>
      <c r="B91" s="172" t="s">
        <v>128</v>
      </c>
    </row>
    <row r="92" spans="1:2" s="167" customFormat="1" ht="31" customHeight="1">
      <c r="A92" s="172" t="s">
        <v>209</v>
      </c>
      <c r="B92" s="172" t="s">
        <v>128</v>
      </c>
    </row>
    <row r="93" spans="1:2" s="167" customFormat="1" ht="31" customHeight="1">
      <c r="A93" s="172" t="s">
        <v>210</v>
      </c>
      <c r="B93" s="172" t="s">
        <v>126</v>
      </c>
    </row>
    <row r="94" spans="1:2" s="167" customFormat="1" ht="31" customHeight="1">
      <c r="A94" s="172" t="s">
        <v>211</v>
      </c>
      <c r="B94" s="172" t="s">
        <v>126</v>
      </c>
    </row>
    <row r="95" spans="1:2" s="167" customFormat="1" ht="31" customHeight="1">
      <c r="A95" s="172" t="s">
        <v>212</v>
      </c>
      <c r="B95" s="172" t="s">
        <v>126</v>
      </c>
    </row>
    <row r="96" spans="1:2" s="167" customFormat="1" ht="31" customHeight="1">
      <c r="A96" s="172" t="s">
        <v>213</v>
      </c>
      <c r="B96" s="172" t="s">
        <v>121</v>
      </c>
    </row>
    <row r="97" spans="1:2" s="167" customFormat="1" ht="31" customHeight="1">
      <c r="A97" s="172" t="s">
        <v>214</v>
      </c>
      <c r="B97" s="172" t="s">
        <v>121</v>
      </c>
    </row>
    <row r="98" spans="1:2" s="167" customFormat="1" ht="31" customHeight="1">
      <c r="A98" s="172" t="s">
        <v>215</v>
      </c>
      <c r="B98" s="172" t="s">
        <v>128</v>
      </c>
    </row>
    <row r="99" spans="1:2" s="167" customFormat="1" ht="31" customHeight="1">
      <c r="A99" s="172" t="s">
        <v>216</v>
      </c>
      <c r="B99" s="172" t="s">
        <v>128</v>
      </c>
    </row>
    <row r="100" spans="1:2" s="167" customFormat="1" ht="31" customHeight="1">
      <c r="A100" s="172" t="s">
        <v>217</v>
      </c>
      <c r="B100" s="172" t="s">
        <v>128</v>
      </c>
    </row>
  </sheetData>
  <mergeCells count="2">
    <mergeCell ref="A1:B1"/>
    <mergeCell ref="A2:B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92E29-D837-4B8F-8D5D-E14E90D5DFD5}">
  <dimension ref="A1:AG138"/>
  <sheetViews>
    <sheetView showGridLines="0" zoomScale="80" zoomScaleNormal="80" workbookViewId="0">
      <pane xSplit="3" topLeftCell="D1" activePane="topRight" state="frozen"/>
      <selection activeCell="G92" sqref="G92"/>
      <selection pane="topRight" sqref="A1:C1"/>
    </sheetView>
  </sheetViews>
  <sheetFormatPr defaultColWidth="0" defaultRowHeight="15.5" zeroHeight="1"/>
  <cols>
    <col min="1" max="1" width="64.54296875" style="128" bestFit="1" customWidth="1"/>
    <col min="2" max="2" width="16.1796875" style="128" customWidth="1"/>
    <col min="3" max="3" width="8.54296875" style="128" customWidth="1"/>
    <col min="4" max="33" width="22.7265625" style="128" customWidth="1"/>
    <col min="34" max="16384" width="8.7265625" style="128" hidden="1"/>
  </cols>
  <sheetData>
    <row r="1" spans="1:33" s="7" customFormat="1" ht="63" customHeight="1">
      <c r="A1" s="201" t="s">
        <v>506</v>
      </c>
      <c r="B1" s="201"/>
      <c r="C1" s="201"/>
    </row>
    <row r="2" spans="1:33" s="7" customFormat="1" ht="31" customHeight="1" thickBot="1">
      <c r="A2" s="127" t="s">
        <v>218</v>
      </c>
      <c r="B2" s="38"/>
      <c r="C2" s="39"/>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3" s="140" customFormat="1" ht="31" customHeight="1" thickTop="1">
      <c r="A3" s="103" t="s">
        <v>1</v>
      </c>
      <c r="B3" s="175" t="s">
        <v>219</v>
      </c>
      <c r="C3" s="175" t="s">
        <v>219</v>
      </c>
      <c r="D3" s="140">
        <v>1</v>
      </c>
      <c r="E3" s="140">
        <v>2</v>
      </c>
      <c r="F3" s="140">
        <v>3</v>
      </c>
      <c r="G3" s="140">
        <v>4</v>
      </c>
      <c r="H3" s="140">
        <v>5</v>
      </c>
      <c r="I3" s="140">
        <v>6</v>
      </c>
      <c r="J3" s="140">
        <v>7</v>
      </c>
      <c r="K3" s="140">
        <v>8</v>
      </c>
      <c r="L3" s="140">
        <v>9</v>
      </c>
      <c r="M3" s="140">
        <v>10</v>
      </c>
      <c r="N3" s="140">
        <v>11</v>
      </c>
      <c r="O3" s="140">
        <v>12</v>
      </c>
      <c r="P3" s="140">
        <v>13</v>
      </c>
      <c r="Q3" s="140">
        <v>14</v>
      </c>
      <c r="R3" s="140">
        <v>15</v>
      </c>
      <c r="S3" s="140">
        <v>16</v>
      </c>
      <c r="T3" s="140">
        <v>17</v>
      </c>
      <c r="U3" s="140">
        <v>18</v>
      </c>
      <c r="V3" s="140">
        <v>19</v>
      </c>
      <c r="W3" s="140">
        <v>20</v>
      </c>
      <c r="X3" s="140">
        <v>21</v>
      </c>
      <c r="Y3" s="140">
        <v>22</v>
      </c>
      <c r="Z3" s="140">
        <v>23</v>
      </c>
      <c r="AA3" s="140">
        <v>24</v>
      </c>
      <c r="AB3" s="140">
        <v>25</v>
      </c>
      <c r="AC3" s="140">
        <v>26</v>
      </c>
      <c r="AD3" s="140">
        <v>27</v>
      </c>
      <c r="AE3" s="140">
        <v>28</v>
      </c>
      <c r="AF3" s="140">
        <v>29</v>
      </c>
      <c r="AG3" s="140">
        <v>30</v>
      </c>
    </row>
    <row r="4" spans="1:33" s="140" customFormat="1" ht="31" customHeight="1">
      <c r="A4" s="79" t="s">
        <v>7</v>
      </c>
      <c r="B4" s="145" t="s">
        <v>219</v>
      </c>
      <c r="C4" s="145" t="s">
        <v>219</v>
      </c>
    </row>
    <row r="5" spans="1:33" s="140" customFormat="1" ht="31" customHeight="1">
      <c r="A5" s="79" t="s">
        <v>89</v>
      </c>
      <c r="B5" s="145" t="s">
        <v>219</v>
      </c>
      <c r="C5" s="145" t="s">
        <v>219</v>
      </c>
    </row>
    <row r="6" spans="1:33" s="176" customFormat="1" ht="31" customHeight="1">
      <c r="A6" s="79" t="s">
        <v>11</v>
      </c>
      <c r="B6" s="145" t="s">
        <v>219</v>
      </c>
      <c r="C6" s="145" t="s">
        <v>219</v>
      </c>
    </row>
    <row r="7" spans="1:33" s="140" customFormat="1" ht="31" customHeight="1">
      <c r="A7" s="79" t="s">
        <v>220</v>
      </c>
      <c r="B7" s="145" t="s">
        <v>219</v>
      </c>
      <c r="C7" s="145" t="s">
        <v>219</v>
      </c>
    </row>
    <row r="8" spans="1:33" s="140" customFormat="1" ht="31" customHeight="1">
      <c r="A8" s="79" t="s">
        <v>221</v>
      </c>
      <c r="B8" s="145" t="s">
        <v>219</v>
      </c>
      <c r="C8" s="145" t="s">
        <v>219</v>
      </c>
    </row>
    <row r="9" spans="1:33" s="193" customFormat="1" ht="31" customHeight="1">
      <c r="A9" s="45" t="s">
        <v>222</v>
      </c>
      <c r="B9" s="45"/>
      <c r="C9" s="179"/>
    </row>
    <row r="10" spans="1:33" s="140" customFormat="1" ht="31" customHeight="1">
      <c r="A10" s="79" t="s">
        <v>223</v>
      </c>
      <c r="B10" s="145" t="s">
        <v>219</v>
      </c>
      <c r="C10" s="145" t="s">
        <v>219</v>
      </c>
    </row>
    <row r="11" spans="1:33" s="140" customFormat="1" ht="31" customHeight="1">
      <c r="A11" s="79" t="s">
        <v>224</v>
      </c>
      <c r="B11" s="145" t="s">
        <v>219</v>
      </c>
      <c r="C11" s="145" t="s">
        <v>219</v>
      </c>
    </row>
    <row r="12" spans="1:33" s="140" customFormat="1" ht="31" customHeight="1">
      <c r="A12" s="79" t="s">
        <v>225</v>
      </c>
      <c r="B12" s="145" t="s">
        <v>219</v>
      </c>
      <c r="C12" s="145" t="s">
        <v>219</v>
      </c>
    </row>
    <row r="13" spans="1:33" s="140" customFormat="1" ht="31" customHeight="1">
      <c r="A13" s="79" t="s">
        <v>226</v>
      </c>
      <c r="B13" s="145" t="s">
        <v>219</v>
      </c>
      <c r="C13" s="145" t="s">
        <v>219</v>
      </c>
    </row>
    <row r="14" spans="1:33" s="140" customFormat="1" ht="31" customHeight="1">
      <c r="A14" s="79"/>
      <c r="B14" s="79"/>
      <c r="C14" s="79"/>
    </row>
    <row r="15" spans="1:33" s="193" customFormat="1" ht="31" customHeight="1">
      <c r="A15" s="45" t="s">
        <v>227</v>
      </c>
      <c r="B15" s="45"/>
      <c r="C15" s="179"/>
    </row>
    <row r="16" spans="1:33" s="140" customFormat="1" ht="31" customHeight="1">
      <c r="A16" s="79" t="s">
        <v>228</v>
      </c>
      <c r="B16" s="145" t="s">
        <v>219</v>
      </c>
      <c r="C16" s="145" t="s">
        <v>219</v>
      </c>
    </row>
    <row r="17" spans="1:3" s="140" customFormat="1" ht="31" customHeight="1">
      <c r="A17" s="79" t="s">
        <v>229</v>
      </c>
      <c r="B17" s="145" t="s">
        <v>219</v>
      </c>
      <c r="C17" s="145" t="s">
        <v>219</v>
      </c>
    </row>
    <row r="18" spans="1:3" s="140" customFormat="1" ht="31" customHeight="1">
      <c r="A18" s="79" t="s">
        <v>230</v>
      </c>
      <c r="B18" s="145" t="s">
        <v>219</v>
      </c>
      <c r="C18" s="145" t="s">
        <v>219</v>
      </c>
    </row>
    <row r="19" spans="1:3" s="140" customFormat="1" ht="31" customHeight="1">
      <c r="A19" s="79" t="s">
        <v>231</v>
      </c>
      <c r="B19" s="145" t="s">
        <v>219</v>
      </c>
      <c r="C19" s="145" t="s">
        <v>219</v>
      </c>
    </row>
    <row r="20" spans="1:3" s="140" customFormat="1" ht="31" customHeight="1">
      <c r="A20" s="79" t="s">
        <v>232</v>
      </c>
      <c r="B20" s="145" t="s">
        <v>219</v>
      </c>
      <c r="C20" s="145" t="s">
        <v>219</v>
      </c>
    </row>
    <row r="21" spans="1:3" s="140" customFormat="1" ht="31" customHeight="1">
      <c r="A21" s="79" t="s">
        <v>233</v>
      </c>
      <c r="B21" s="145" t="s">
        <v>219</v>
      </c>
      <c r="C21" s="145" t="s">
        <v>219</v>
      </c>
    </row>
    <row r="22" spans="1:3" s="140" customFormat="1" ht="31" customHeight="1">
      <c r="A22" s="79" t="s">
        <v>234</v>
      </c>
      <c r="B22" s="145" t="s">
        <v>219</v>
      </c>
      <c r="C22" s="145" t="s">
        <v>219</v>
      </c>
    </row>
    <row r="23" spans="1:3" s="140" customFormat="1" ht="31" customHeight="1">
      <c r="A23" s="79" t="s">
        <v>235</v>
      </c>
      <c r="B23" s="145" t="s">
        <v>219</v>
      </c>
      <c r="C23" s="145" t="s">
        <v>219</v>
      </c>
    </row>
    <row r="24" spans="1:3" s="140" customFormat="1" ht="31" customHeight="1">
      <c r="A24" s="79" t="s">
        <v>236</v>
      </c>
      <c r="B24" s="145" t="s">
        <v>219</v>
      </c>
      <c r="C24" s="145" t="s">
        <v>219</v>
      </c>
    </row>
    <row r="25" spans="1:3" s="140" customFormat="1" ht="31" customHeight="1">
      <c r="A25" s="79" t="s">
        <v>237</v>
      </c>
      <c r="B25" s="145" t="s">
        <v>219</v>
      </c>
      <c r="C25" s="145" t="s">
        <v>219</v>
      </c>
    </row>
    <row r="26" spans="1:3" s="140" customFormat="1" ht="31" customHeight="1">
      <c r="A26" s="79" t="s">
        <v>238</v>
      </c>
      <c r="B26" s="145" t="s">
        <v>219</v>
      </c>
      <c r="C26" s="145" t="s">
        <v>219</v>
      </c>
    </row>
    <row r="27" spans="1:3" s="140" customFormat="1" ht="31" customHeight="1">
      <c r="A27" s="79" t="s">
        <v>239</v>
      </c>
      <c r="B27" s="145" t="s">
        <v>219</v>
      </c>
      <c r="C27" s="145" t="s">
        <v>219</v>
      </c>
    </row>
    <row r="28" spans="1:3" s="140" customFormat="1" ht="31" customHeight="1">
      <c r="A28" s="79" t="s">
        <v>240</v>
      </c>
      <c r="B28" s="145" t="s">
        <v>219</v>
      </c>
      <c r="C28" s="145" t="s">
        <v>219</v>
      </c>
    </row>
    <row r="29" spans="1:3" s="140" customFormat="1" ht="31" customHeight="1">
      <c r="A29" s="79" t="s">
        <v>241</v>
      </c>
      <c r="B29" s="145" t="s">
        <v>219</v>
      </c>
      <c r="C29" s="145" t="s">
        <v>219</v>
      </c>
    </row>
    <row r="30" spans="1:3" s="140" customFormat="1" ht="31" customHeight="1">
      <c r="A30" s="79" t="s">
        <v>242</v>
      </c>
      <c r="B30" s="145" t="s">
        <v>219</v>
      </c>
      <c r="C30" s="145" t="s">
        <v>219</v>
      </c>
    </row>
    <row r="31" spans="1:3" s="140" customFormat="1" ht="31" customHeight="1">
      <c r="A31" s="79" t="s">
        <v>243</v>
      </c>
      <c r="B31" s="145" t="s">
        <v>219</v>
      </c>
      <c r="C31" s="145" t="s">
        <v>219</v>
      </c>
    </row>
    <row r="32" spans="1:3" s="140" customFormat="1" ht="31" customHeight="1">
      <c r="A32" s="79"/>
      <c r="B32" s="79"/>
      <c r="C32" s="79"/>
    </row>
    <row r="33" spans="1:3" s="193" customFormat="1" ht="31" customHeight="1">
      <c r="A33" s="45" t="s">
        <v>244</v>
      </c>
      <c r="B33" s="45"/>
      <c r="C33" s="179"/>
    </row>
    <row r="34" spans="1:3" s="140" customFormat="1" ht="31" customHeight="1">
      <c r="A34" s="79" t="s">
        <v>245</v>
      </c>
      <c r="B34" s="145" t="s">
        <v>219</v>
      </c>
      <c r="C34" s="145" t="s">
        <v>219</v>
      </c>
    </row>
    <row r="35" spans="1:3" s="140" customFormat="1" ht="31" customHeight="1">
      <c r="A35" s="79" t="s">
        <v>246</v>
      </c>
      <c r="B35" s="145" t="s">
        <v>219</v>
      </c>
      <c r="C35" s="145" t="s">
        <v>219</v>
      </c>
    </row>
    <row r="36" spans="1:3" s="140" customFormat="1" ht="31" customHeight="1">
      <c r="A36" s="79" t="s">
        <v>247</v>
      </c>
      <c r="B36" s="145" t="s">
        <v>219</v>
      </c>
      <c r="C36" s="145" t="s">
        <v>219</v>
      </c>
    </row>
    <row r="37" spans="1:3" s="140" customFormat="1" ht="31" customHeight="1">
      <c r="A37" s="79" t="s">
        <v>248</v>
      </c>
      <c r="B37" s="145" t="s">
        <v>219</v>
      </c>
      <c r="C37" s="145" t="s">
        <v>219</v>
      </c>
    </row>
    <row r="38" spans="1:3" s="140" customFormat="1" ht="31" customHeight="1">
      <c r="A38" s="79" t="s">
        <v>249</v>
      </c>
      <c r="B38" s="145" t="s">
        <v>219</v>
      </c>
      <c r="C38" s="145" t="s">
        <v>219</v>
      </c>
    </row>
    <row r="39" spans="1:3" s="140" customFormat="1" ht="31" customHeight="1">
      <c r="A39" s="79" t="s">
        <v>250</v>
      </c>
      <c r="B39" s="145" t="s">
        <v>219</v>
      </c>
      <c r="C39" s="145" t="s">
        <v>219</v>
      </c>
    </row>
    <row r="40" spans="1:3" s="140" customFormat="1" ht="31" customHeight="1">
      <c r="A40" s="79" t="s">
        <v>251</v>
      </c>
      <c r="B40" s="145" t="s">
        <v>219</v>
      </c>
      <c r="C40" s="145" t="s">
        <v>219</v>
      </c>
    </row>
    <row r="41" spans="1:3" s="140" customFormat="1" ht="31" customHeight="1">
      <c r="A41" s="79" t="s">
        <v>252</v>
      </c>
      <c r="B41" s="145" t="s">
        <v>219</v>
      </c>
      <c r="C41" s="145" t="s">
        <v>219</v>
      </c>
    </row>
    <row r="42" spans="1:3" s="140" customFormat="1" ht="31" customHeight="1">
      <c r="A42" s="79" t="s">
        <v>253</v>
      </c>
      <c r="B42" s="145" t="s">
        <v>219</v>
      </c>
      <c r="C42" s="145" t="s">
        <v>219</v>
      </c>
    </row>
    <row r="43" spans="1:3" s="140" customFormat="1" ht="31" customHeight="1">
      <c r="A43" s="79" t="s">
        <v>254</v>
      </c>
      <c r="B43" s="145" t="s">
        <v>219</v>
      </c>
      <c r="C43" s="145" t="s">
        <v>219</v>
      </c>
    </row>
    <row r="44" spans="1:3" s="140" customFormat="1" ht="31" customHeight="1">
      <c r="A44" s="79" t="s">
        <v>255</v>
      </c>
      <c r="B44" s="145" t="s">
        <v>219</v>
      </c>
      <c r="C44" s="145" t="s">
        <v>219</v>
      </c>
    </row>
    <row r="45" spans="1:3" s="140" customFormat="1" ht="31" customHeight="1">
      <c r="A45" s="79" t="s">
        <v>255</v>
      </c>
      <c r="B45" s="145" t="s">
        <v>219</v>
      </c>
      <c r="C45" s="145" t="s">
        <v>219</v>
      </c>
    </row>
    <row r="46" spans="1:3" s="140" customFormat="1" ht="31" customHeight="1">
      <c r="A46" s="79" t="s">
        <v>256</v>
      </c>
      <c r="B46" s="145" t="s">
        <v>219</v>
      </c>
      <c r="C46" s="145" t="s">
        <v>219</v>
      </c>
    </row>
    <row r="47" spans="1:3" s="140" customFormat="1" ht="31" customHeight="1">
      <c r="A47" s="79" t="s">
        <v>257</v>
      </c>
      <c r="B47" s="145" t="s">
        <v>219</v>
      </c>
      <c r="C47" s="145" t="s">
        <v>219</v>
      </c>
    </row>
    <row r="48" spans="1:3" s="140" customFormat="1" ht="31" customHeight="1">
      <c r="A48" s="79" t="s">
        <v>258</v>
      </c>
      <c r="B48" s="145" t="s">
        <v>219</v>
      </c>
      <c r="C48" s="145" t="s">
        <v>219</v>
      </c>
    </row>
    <row r="49" spans="1:3" s="140" customFormat="1" ht="31" customHeight="1">
      <c r="A49" s="79" t="s">
        <v>259</v>
      </c>
      <c r="B49" s="145" t="s">
        <v>219</v>
      </c>
      <c r="C49" s="145" t="s">
        <v>219</v>
      </c>
    </row>
    <row r="50" spans="1:3" s="140" customFormat="1" ht="31" customHeight="1">
      <c r="A50" s="79" t="s">
        <v>260</v>
      </c>
      <c r="B50" s="145" t="s">
        <v>219</v>
      </c>
      <c r="C50" s="145" t="s">
        <v>219</v>
      </c>
    </row>
    <row r="51" spans="1:3" s="140" customFormat="1" ht="31" customHeight="1">
      <c r="A51" s="79" t="s">
        <v>261</v>
      </c>
      <c r="B51" s="145" t="s">
        <v>219</v>
      </c>
      <c r="C51" s="145" t="s">
        <v>219</v>
      </c>
    </row>
    <row r="52" spans="1:3" s="140" customFormat="1" ht="31" customHeight="1">
      <c r="A52" s="79" t="s">
        <v>262</v>
      </c>
      <c r="B52" s="145" t="s">
        <v>219</v>
      </c>
      <c r="C52" s="145" t="s">
        <v>219</v>
      </c>
    </row>
    <row r="53" spans="1:3" s="140" customFormat="1" ht="31" customHeight="1">
      <c r="A53" s="79" t="s">
        <v>263</v>
      </c>
      <c r="B53" s="145" t="s">
        <v>219</v>
      </c>
      <c r="C53" s="145" t="s">
        <v>219</v>
      </c>
    </row>
    <row r="54" spans="1:3" s="140" customFormat="1" ht="31" customHeight="1">
      <c r="A54" s="79" t="s">
        <v>264</v>
      </c>
      <c r="B54" s="145" t="s">
        <v>219</v>
      </c>
      <c r="C54" s="145" t="s">
        <v>219</v>
      </c>
    </row>
    <row r="55" spans="1:3" s="140" customFormat="1" ht="31" customHeight="1">
      <c r="A55" s="79" t="s">
        <v>265</v>
      </c>
      <c r="B55" s="145" t="s">
        <v>219</v>
      </c>
      <c r="C55" s="145" t="s">
        <v>219</v>
      </c>
    </row>
    <row r="56" spans="1:3" s="140" customFormat="1" ht="31" customHeight="1">
      <c r="A56" s="79" t="s">
        <v>266</v>
      </c>
      <c r="B56" s="145" t="s">
        <v>219</v>
      </c>
      <c r="C56" s="145" t="s">
        <v>219</v>
      </c>
    </row>
    <row r="57" spans="1:3" s="140" customFormat="1" ht="31" customHeight="1">
      <c r="A57" s="79" t="s">
        <v>267</v>
      </c>
      <c r="B57" s="145" t="s">
        <v>219</v>
      </c>
      <c r="C57" s="145" t="s">
        <v>219</v>
      </c>
    </row>
    <row r="58" spans="1:3" s="140" customFormat="1" ht="31" customHeight="1">
      <c r="A58" s="79" t="s">
        <v>268</v>
      </c>
      <c r="B58" s="145" t="s">
        <v>219</v>
      </c>
      <c r="C58" s="145" t="s">
        <v>219</v>
      </c>
    </row>
    <row r="59" spans="1:3" s="140" customFormat="1" ht="31" customHeight="1">
      <c r="A59" s="79" t="s">
        <v>269</v>
      </c>
      <c r="B59" s="145" t="s">
        <v>219</v>
      </c>
      <c r="C59" s="145" t="s">
        <v>219</v>
      </c>
    </row>
    <row r="60" spans="1:3" s="140" customFormat="1" ht="31" customHeight="1">
      <c r="A60" s="79" t="s">
        <v>270</v>
      </c>
      <c r="B60" s="145" t="s">
        <v>219</v>
      </c>
      <c r="C60" s="145" t="s">
        <v>219</v>
      </c>
    </row>
    <row r="61" spans="1:3" s="140" customFormat="1" ht="31" customHeight="1">
      <c r="A61" s="79" t="s">
        <v>271</v>
      </c>
      <c r="B61" s="145" t="s">
        <v>219</v>
      </c>
      <c r="C61" s="145" t="s">
        <v>219</v>
      </c>
    </row>
    <row r="62" spans="1:3" s="140" customFormat="1" ht="31" customHeight="1">
      <c r="A62" s="79" t="s">
        <v>272</v>
      </c>
      <c r="B62" s="145" t="s">
        <v>219</v>
      </c>
      <c r="C62" s="145" t="s">
        <v>219</v>
      </c>
    </row>
    <row r="63" spans="1:3" s="140" customFormat="1" ht="31" customHeight="1">
      <c r="A63" s="79" t="s">
        <v>273</v>
      </c>
      <c r="B63" s="145" t="s">
        <v>219</v>
      </c>
      <c r="C63" s="145" t="s">
        <v>219</v>
      </c>
    </row>
    <row r="64" spans="1:3" s="140" customFormat="1" ht="31" customHeight="1">
      <c r="A64" s="79" t="s">
        <v>274</v>
      </c>
      <c r="B64" s="145" t="s">
        <v>219</v>
      </c>
      <c r="C64" s="145" t="s">
        <v>219</v>
      </c>
    </row>
    <row r="65" spans="1:3" s="140" customFormat="1" ht="31" customHeight="1">
      <c r="A65" s="79" t="s">
        <v>275</v>
      </c>
      <c r="B65" s="145" t="s">
        <v>219</v>
      </c>
      <c r="C65" s="145" t="s">
        <v>219</v>
      </c>
    </row>
    <row r="66" spans="1:3" s="140" customFormat="1" ht="31" customHeight="1">
      <c r="A66" s="79" t="s">
        <v>276</v>
      </c>
      <c r="B66" s="145" t="s">
        <v>219</v>
      </c>
      <c r="C66" s="145" t="s">
        <v>219</v>
      </c>
    </row>
    <row r="67" spans="1:3" s="140" customFormat="1" ht="31" customHeight="1">
      <c r="A67" s="79" t="s">
        <v>277</v>
      </c>
      <c r="B67" s="145" t="s">
        <v>219</v>
      </c>
      <c r="C67" s="145" t="s">
        <v>219</v>
      </c>
    </row>
    <row r="68" spans="1:3" s="140" customFormat="1" ht="31" customHeight="1">
      <c r="A68" s="79"/>
      <c r="B68" s="145"/>
      <c r="C68" s="145"/>
    </row>
    <row r="69" spans="1:3" s="193" customFormat="1" ht="31" customHeight="1">
      <c r="A69" s="45" t="s">
        <v>278</v>
      </c>
      <c r="B69" s="45"/>
      <c r="C69" s="179"/>
    </row>
    <row r="70" spans="1:3" s="140" customFormat="1" ht="31" customHeight="1">
      <c r="A70" s="79" t="s">
        <v>245</v>
      </c>
      <c r="B70" s="145" t="s">
        <v>219</v>
      </c>
      <c r="C70" s="145" t="s">
        <v>219</v>
      </c>
    </row>
    <row r="71" spans="1:3" s="140" customFormat="1" ht="31" customHeight="1">
      <c r="A71" s="79" t="s">
        <v>246</v>
      </c>
      <c r="B71" s="145" t="s">
        <v>219</v>
      </c>
      <c r="C71" s="145" t="s">
        <v>219</v>
      </c>
    </row>
    <row r="72" spans="1:3" s="140" customFormat="1" ht="31" customHeight="1">
      <c r="A72" s="79" t="s">
        <v>247</v>
      </c>
      <c r="B72" s="145" t="s">
        <v>219</v>
      </c>
      <c r="C72" s="145" t="s">
        <v>219</v>
      </c>
    </row>
    <row r="73" spans="1:3" s="140" customFormat="1" ht="31" customHeight="1">
      <c r="A73" s="79" t="s">
        <v>248</v>
      </c>
      <c r="B73" s="145" t="s">
        <v>219</v>
      </c>
      <c r="C73" s="145" t="s">
        <v>219</v>
      </c>
    </row>
    <row r="74" spans="1:3" s="140" customFormat="1" ht="31" customHeight="1">
      <c r="A74" s="79" t="s">
        <v>249</v>
      </c>
      <c r="B74" s="145" t="s">
        <v>219</v>
      </c>
      <c r="C74" s="145" t="s">
        <v>219</v>
      </c>
    </row>
    <row r="75" spans="1:3" s="140" customFormat="1" ht="31" customHeight="1">
      <c r="A75" s="79" t="s">
        <v>250</v>
      </c>
      <c r="B75" s="145" t="s">
        <v>219</v>
      </c>
      <c r="C75" s="145" t="s">
        <v>219</v>
      </c>
    </row>
    <row r="76" spans="1:3" s="140" customFormat="1" ht="31" customHeight="1">
      <c r="A76" s="79" t="s">
        <v>251</v>
      </c>
      <c r="B76" s="145" t="s">
        <v>219</v>
      </c>
      <c r="C76" s="145" t="s">
        <v>219</v>
      </c>
    </row>
    <row r="77" spans="1:3" s="140" customFormat="1" ht="31" customHeight="1">
      <c r="A77" s="79" t="s">
        <v>252</v>
      </c>
      <c r="B77" s="145" t="s">
        <v>219</v>
      </c>
      <c r="C77" s="145" t="s">
        <v>219</v>
      </c>
    </row>
    <row r="78" spans="1:3" s="140" customFormat="1" ht="31" customHeight="1">
      <c r="A78" s="79" t="s">
        <v>253</v>
      </c>
      <c r="B78" s="145" t="s">
        <v>219</v>
      </c>
      <c r="C78" s="145" t="s">
        <v>219</v>
      </c>
    </row>
    <row r="79" spans="1:3" s="140" customFormat="1" ht="31" customHeight="1">
      <c r="A79" s="79" t="s">
        <v>254</v>
      </c>
      <c r="B79" s="145" t="s">
        <v>219</v>
      </c>
      <c r="C79" s="145" t="s">
        <v>219</v>
      </c>
    </row>
    <row r="80" spans="1:3" s="140" customFormat="1" ht="31" customHeight="1">
      <c r="A80" s="79" t="s">
        <v>255</v>
      </c>
      <c r="B80" s="145" t="s">
        <v>219</v>
      </c>
      <c r="C80" s="145" t="s">
        <v>219</v>
      </c>
    </row>
    <row r="81" spans="1:3" s="140" customFormat="1" ht="31" customHeight="1">
      <c r="A81" s="79" t="s">
        <v>255</v>
      </c>
      <c r="B81" s="145" t="s">
        <v>219</v>
      </c>
      <c r="C81" s="145" t="s">
        <v>219</v>
      </c>
    </row>
    <row r="82" spans="1:3" s="140" customFormat="1" ht="31" customHeight="1">
      <c r="A82" s="79" t="s">
        <v>256</v>
      </c>
      <c r="B82" s="145" t="s">
        <v>219</v>
      </c>
      <c r="C82" s="145" t="s">
        <v>219</v>
      </c>
    </row>
    <row r="83" spans="1:3" s="140" customFormat="1" ht="31" customHeight="1">
      <c r="A83" s="79" t="s">
        <v>257</v>
      </c>
      <c r="B83" s="145" t="s">
        <v>219</v>
      </c>
      <c r="C83" s="145" t="s">
        <v>219</v>
      </c>
    </row>
    <row r="84" spans="1:3" s="140" customFormat="1" ht="31" customHeight="1">
      <c r="A84" s="79" t="s">
        <v>258</v>
      </c>
      <c r="B84" s="145" t="s">
        <v>219</v>
      </c>
      <c r="C84" s="145" t="s">
        <v>219</v>
      </c>
    </row>
    <row r="85" spans="1:3" s="140" customFormat="1" ht="31" customHeight="1">
      <c r="A85" s="79" t="s">
        <v>259</v>
      </c>
      <c r="B85" s="145" t="s">
        <v>219</v>
      </c>
      <c r="C85" s="145" t="s">
        <v>219</v>
      </c>
    </row>
    <row r="86" spans="1:3" s="140" customFormat="1" ht="31" customHeight="1">
      <c r="A86" s="79" t="s">
        <v>260</v>
      </c>
      <c r="B86" s="145" t="s">
        <v>219</v>
      </c>
      <c r="C86" s="145" t="s">
        <v>219</v>
      </c>
    </row>
    <row r="87" spans="1:3" s="140" customFormat="1" ht="31" customHeight="1">
      <c r="A87" s="79" t="s">
        <v>261</v>
      </c>
      <c r="B87" s="145" t="s">
        <v>219</v>
      </c>
      <c r="C87" s="145" t="s">
        <v>219</v>
      </c>
    </row>
    <row r="88" spans="1:3" s="140" customFormat="1" ht="31" customHeight="1">
      <c r="A88" s="79" t="s">
        <v>262</v>
      </c>
      <c r="B88" s="145" t="s">
        <v>219</v>
      </c>
      <c r="C88" s="145" t="s">
        <v>219</v>
      </c>
    </row>
    <row r="89" spans="1:3" s="140" customFormat="1" ht="31" customHeight="1">
      <c r="A89" s="79" t="s">
        <v>263</v>
      </c>
      <c r="B89" s="145" t="s">
        <v>219</v>
      </c>
      <c r="C89" s="145" t="s">
        <v>219</v>
      </c>
    </row>
    <row r="90" spans="1:3" s="140" customFormat="1" ht="31" customHeight="1">
      <c r="A90" s="79" t="s">
        <v>264</v>
      </c>
      <c r="B90" s="145" t="s">
        <v>219</v>
      </c>
      <c r="C90" s="145" t="s">
        <v>219</v>
      </c>
    </row>
    <row r="91" spans="1:3" s="140" customFormat="1" ht="31" customHeight="1">
      <c r="A91" s="79" t="s">
        <v>265</v>
      </c>
      <c r="B91" s="145" t="s">
        <v>219</v>
      </c>
      <c r="C91" s="145" t="s">
        <v>219</v>
      </c>
    </row>
    <row r="92" spans="1:3" s="140" customFormat="1" ht="31" customHeight="1">
      <c r="A92" s="79" t="s">
        <v>266</v>
      </c>
      <c r="B92" s="145" t="s">
        <v>219</v>
      </c>
      <c r="C92" s="145" t="s">
        <v>219</v>
      </c>
    </row>
    <row r="93" spans="1:3" s="140" customFormat="1" ht="31" customHeight="1">
      <c r="A93" s="79" t="s">
        <v>267</v>
      </c>
      <c r="B93" s="145" t="s">
        <v>219</v>
      </c>
      <c r="C93" s="145" t="s">
        <v>219</v>
      </c>
    </row>
    <row r="94" spans="1:3" s="140" customFormat="1" ht="31" customHeight="1">
      <c r="A94" s="79" t="s">
        <v>268</v>
      </c>
      <c r="B94" s="145" t="s">
        <v>219</v>
      </c>
      <c r="C94" s="145" t="s">
        <v>219</v>
      </c>
    </row>
    <row r="95" spans="1:3" s="140" customFormat="1" ht="31" customHeight="1">
      <c r="A95" s="79" t="s">
        <v>269</v>
      </c>
      <c r="B95" s="145" t="s">
        <v>219</v>
      </c>
      <c r="C95" s="145" t="s">
        <v>219</v>
      </c>
    </row>
    <row r="96" spans="1:3" s="140" customFormat="1" ht="31" customHeight="1">
      <c r="A96" s="79" t="s">
        <v>270</v>
      </c>
      <c r="B96" s="145" t="s">
        <v>219</v>
      </c>
      <c r="C96" s="145" t="s">
        <v>219</v>
      </c>
    </row>
    <row r="97" spans="1:3" s="140" customFormat="1" ht="31" customHeight="1">
      <c r="A97" s="79" t="s">
        <v>271</v>
      </c>
      <c r="B97" s="145" t="s">
        <v>219</v>
      </c>
      <c r="C97" s="145" t="s">
        <v>219</v>
      </c>
    </row>
    <row r="98" spans="1:3" s="140" customFormat="1" ht="31" customHeight="1">
      <c r="A98" s="79" t="s">
        <v>272</v>
      </c>
      <c r="B98" s="145" t="s">
        <v>219</v>
      </c>
      <c r="C98" s="145" t="s">
        <v>219</v>
      </c>
    </row>
    <row r="99" spans="1:3" s="140" customFormat="1" ht="31" customHeight="1">
      <c r="A99" s="79" t="s">
        <v>273</v>
      </c>
      <c r="B99" s="145" t="s">
        <v>219</v>
      </c>
      <c r="C99" s="145" t="s">
        <v>219</v>
      </c>
    </row>
    <row r="100" spans="1:3" s="140" customFormat="1" ht="31" customHeight="1">
      <c r="A100" s="79" t="s">
        <v>274</v>
      </c>
      <c r="B100" s="145" t="s">
        <v>219</v>
      </c>
      <c r="C100" s="145" t="s">
        <v>219</v>
      </c>
    </row>
    <row r="101" spans="1:3" s="140" customFormat="1" ht="31" customHeight="1">
      <c r="A101" s="79" t="s">
        <v>275</v>
      </c>
      <c r="B101" s="145" t="s">
        <v>219</v>
      </c>
      <c r="C101" s="145" t="s">
        <v>219</v>
      </c>
    </row>
    <row r="102" spans="1:3" s="140" customFormat="1" ht="31" customHeight="1">
      <c r="A102" s="79" t="s">
        <v>276</v>
      </c>
      <c r="B102" s="145" t="s">
        <v>219</v>
      </c>
      <c r="C102" s="145" t="s">
        <v>219</v>
      </c>
    </row>
    <row r="103" spans="1:3" s="140" customFormat="1" ht="31" customHeight="1">
      <c r="A103" s="79" t="s">
        <v>277</v>
      </c>
      <c r="B103" s="145" t="s">
        <v>219</v>
      </c>
      <c r="C103" s="145" t="s">
        <v>219</v>
      </c>
    </row>
    <row r="104" spans="1:3" s="140" customFormat="1" ht="31" customHeight="1">
      <c r="A104" s="79"/>
      <c r="B104" s="79"/>
      <c r="C104" s="79"/>
    </row>
    <row r="105" spans="1:3" s="193" customFormat="1" ht="31" customHeight="1">
      <c r="A105" s="45" t="s">
        <v>279</v>
      </c>
      <c r="B105" s="45" t="s">
        <v>280</v>
      </c>
      <c r="C105" s="45" t="s">
        <v>119</v>
      </c>
    </row>
    <row r="106" spans="1:3" s="140" customFormat="1" ht="31" customHeight="1">
      <c r="A106" s="79" t="s">
        <v>281</v>
      </c>
      <c r="B106" s="79"/>
      <c r="C106" s="79"/>
    </row>
    <row r="107" spans="1:3" s="140" customFormat="1" ht="31" customHeight="1">
      <c r="A107" s="79" t="s">
        <v>282</v>
      </c>
      <c r="B107" s="79"/>
      <c r="C107" s="79"/>
    </row>
    <row r="108" spans="1:3" s="140" customFormat="1" ht="31" customHeight="1">
      <c r="A108" s="79"/>
      <c r="B108" s="79"/>
      <c r="C108" s="79"/>
    </row>
    <row r="109" spans="1:3" s="193" customFormat="1" ht="31" customHeight="1">
      <c r="A109" s="45" t="s">
        <v>283</v>
      </c>
      <c r="B109" s="46" t="s">
        <v>284</v>
      </c>
      <c r="C109" s="45" t="s">
        <v>119</v>
      </c>
    </row>
    <row r="110" spans="1:3" s="140" customFormat="1" ht="31" customHeight="1">
      <c r="A110" s="79" t="s">
        <v>285</v>
      </c>
      <c r="B110" s="79"/>
      <c r="C110" s="79"/>
    </row>
    <row r="111" spans="1:3" s="140" customFormat="1" ht="31" customHeight="1">
      <c r="A111" s="79" t="s">
        <v>286</v>
      </c>
      <c r="B111" s="79"/>
      <c r="C111" s="79"/>
    </row>
    <row r="112" spans="1:3" s="140" customFormat="1" ht="31" customHeight="1">
      <c r="A112" s="79" t="s">
        <v>287</v>
      </c>
      <c r="B112" s="79"/>
      <c r="C112" s="79"/>
    </row>
    <row r="113" spans="1:3" s="140" customFormat="1" ht="31" customHeight="1">
      <c r="A113" s="79" t="s">
        <v>288</v>
      </c>
      <c r="B113" s="79"/>
      <c r="C113" s="79"/>
    </row>
    <row r="114" spans="1:3" s="140" customFormat="1" ht="31" customHeight="1">
      <c r="A114" s="79" t="s">
        <v>289</v>
      </c>
      <c r="B114" s="79"/>
      <c r="C114" s="79"/>
    </row>
    <row r="115" spans="1:3" s="140" customFormat="1" ht="31" customHeight="1">
      <c r="A115" s="79" t="s">
        <v>290</v>
      </c>
      <c r="B115" s="79"/>
      <c r="C115" s="79"/>
    </row>
    <row r="116" spans="1:3" s="140" customFormat="1" ht="31" customHeight="1">
      <c r="A116" s="79"/>
      <c r="B116" s="79"/>
      <c r="C116" s="79"/>
    </row>
    <row r="117" spans="1:3" s="193" customFormat="1" ht="31" customHeight="1">
      <c r="A117" s="45" t="s">
        <v>291</v>
      </c>
      <c r="B117" s="45"/>
      <c r="C117" s="45" t="s">
        <v>119</v>
      </c>
    </row>
    <row r="118" spans="1:3" s="140" customFormat="1" ht="31" customHeight="1">
      <c r="A118" s="177" t="s">
        <v>292</v>
      </c>
      <c r="B118" s="145" t="s">
        <v>219</v>
      </c>
      <c r="C118" s="145"/>
    </row>
    <row r="119" spans="1:3" s="140" customFormat="1" ht="31" customHeight="1">
      <c r="A119" s="177" t="s">
        <v>293</v>
      </c>
      <c r="B119" s="145" t="s">
        <v>219</v>
      </c>
      <c r="C119" s="145"/>
    </row>
    <row r="120" spans="1:3" s="140" customFormat="1" ht="31" customHeight="1">
      <c r="A120" s="177" t="s">
        <v>294</v>
      </c>
      <c r="B120" s="145" t="s">
        <v>219</v>
      </c>
      <c r="C120" s="145"/>
    </row>
    <row r="121" spans="1:3" s="140" customFormat="1" ht="31" customHeight="1">
      <c r="A121" s="177" t="s">
        <v>295</v>
      </c>
      <c r="B121" s="145" t="s">
        <v>219</v>
      </c>
      <c r="C121" s="145"/>
    </row>
    <row r="122" spans="1:3" s="140" customFormat="1" ht="31" customHeight="1">
      <c r="A122" s="177" t="s">
        <v>296</v>
      </c>
      <c r="B122" s="145" t="s">
        <v>219</v>
      </c>
      <c r="C122" s="145"/>
    </row>
    <row r="123" spans="1:3" s="140" customFormat="1" ht="31" customHeight="1">
      <c r="A123" s="177" t="s">
        <v>297</v>
      </c>
      <c r="B123" s="145" t="s">
        <v>219</v>
      </c>
      <c r="C123" s="145"/>
    </row>
    <row r="124" spans="1:3" s="140" customFormat="1" ht="31" customHeight="1">
      <c r="A124" s="177" t="s">
        <v>298</v>
      </c>
      <c r="B124" s="145" t="s">
        <v>219</v>
      </c>
      <c r="C124" s="145"/>
    </row>
    <row r="125" spans="1:3" s="140" customFormat="1" ht="31" customHeight="1">
      <c r="A125" s="177" t="s">
        <v>299</v>
      </c>
      <c r="B125" s="145" t="s">
        <v>219</v>
      </c>
      <c r="C125" s="145"/>
    </row>
    <row r="126" spans="1:3" s="140" customFormat="1" ht="31" customHeight="1">
      <c r="A126" s="177" t="s">
        <v>300</v>
      </c>
      <c r="B126" s="145" t="s">
        <v>219</v>
      </c>
      <c r="C126" s="145"/>
    </row>
    <row r="127" spans="1:3" s="140" customFormat="1" ht="31" customHeight="1">
      <c r="A127" s="177" t="s">
        <v>301</v>
      </c>
      <c r="B127" s="145" t="s">
        <v>219</v>
      </c>
      <c r="C127" s="145"/>
    </row>
    <row r="128" spans="1:3" s="140" customFormat="1" ht="31" customHeight="1">
      <c r="A128" s="177" t="s">
        <v>302</v>
      </c>
      <c r="B128" s="145" t="s">
        <v>219</v>
      </c>
      <c r="C128" s="145"/>
    </row>
    <row r="129" spans="1:3" s="140" customFormat="1" ht="31" customHeight="1">
      <c r="A129" s="150"/>
    </row>
    <row r="130" spans="1:3" s="193" customFormat="1" ht="31" customHeight="1">
      <c r="A130" s="45" t="s">
        <v>303</v>
      </c>
      <c r="B130" s="45" t="s">
        <v>280</v>
      </c>
      <c r="C130" s="45" t="s">
        <v>119</v>
      </c>
    </row>
    <row r="131" spans="1:3" s="140" customFormat="1" ht="31" customHeight="1">
      <c r="A131" s="79" t="s">
        <v>304</v>
      </c>
      <c r="B131" s="145" t="s">
        <v>219</v>
      </c>
      <c r="C131" s="145" t="s">
        <v>219</v>
      </c>
    </row>
    <row r="132" spans="1:3" s="140" customFormat="1" ht="31" customHeight="1">
      <c r="A132" s="79" t="s">
        <v>281</v>
      </c>
      <c r="B132" s="79"/>
      <c r="C132" s="79"/>
    </row>
    <row r="133" spans="1:3" s="140" customFormat="1" ht="31" customHeight="1">
      <c r="A133" s="79" t="s">
        <v>305</v>
      </c>
      <c r="B133" s="79"/>
      <c r="C133" s="79"/>
    </row>
    <row r="134" spans="1:3" s="140" customFormat="1" ht="31" customHeight="1">
      <c r="A134" s="79" t="s">
        <v>306</v>
      </c>
      <c r="B134" s="145" t="s">
        <v>219</v>
      </c>
      <c r="C134" s="145" t="s">
        <v>219</v>
      </c>
    </row>
    <row r="135" spans="1:3" s="140" customFormat="1" ht="31" customHeight="1">
      <c r="A135" s="79" t="s">
        <v>281</v>
      </c>
      <c r="B135" s="79"/>
      <c r="C135" s="79"/>
    </row>
    <row r="136" spans="1:3" s="140" customFormat="1" ht="31" customHeight="1">
      <c r="A136" s="79" t="s">
        <v>305</v>
      </c>
      <c r="B136" s="79"/>
      <c r="C136" s="79"/>
    </row>
    <row r="137" spans="1:3" hidden="1">
      <c r="A137" s="178"/>
      <c r="B137" s="178"/>
      <c r="C137" s="178"/>
    </row>
    <row r="138" spans="1:3" hidden="1">
      <c r="A138" s="34"/>
    </row>
  </sheetData>
  <mergeCells count="1">
    <mergeCell ref="A1:C1"/>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4A2DC-8603-4295-9B50-26F1811F6434}">
  <sheetPr>
    <pageSetUpPr fitToPage="1"/>
  </sheetPr>
  <dimension ref="A1:AM217"/>
  <sheetViews>
    <sheetView showGridLines="0" tabSelected="1" zoomScale="80" zoomScaleNormal="80" workbookViewId="0"/>
  </sheetViews>
  <sheetFormatPr defaultColWidth="0" defaultRowHeight="12.5" zeroHeight="1"/>
  <cols>
    <col min="1" max="1" width="162.7265625" style="24" customWidth="1"/>
    <col min="2" max="39" width="0" style="8" hidden="1" customWidth="1"/>
    <col min="40" max="16384" width="9.1796875" style="8" hidden="1"/>
  </cols>
  <sheetData>
    <row r="1" spans="1:39" ht="69.650000000000006" customHeight="1">
      <c r="A1" s="34" t="s">
        <v>507</v>
      </c>
      <c r="B1" s="6"/>
      <c r="C1" s="6"/>
      <c r="D1" s="6"/>
      <c r="E1" s="6"/>
      <c r="F1" s="6"/>
      <c r="G1" s="6"/>
      <c r="H1" s="6"/>
      <c r="I1" s="6"/>
      <c r="J1" s="6"/>
      <c r="K1" s="6"/>
      <c r="L1" s="6"/>
      <c r="M1" s="6"/>
      <c r="N1" s="7"/>
      <c r="O1" s="7"/>
      <c r="P1" s="7"/>
      <c r="Q1" s="7"/>
      <c r="R1" s="7"/>
      <c r="S1" s="7"/>
      <c r="T1" s="7"/>
      <c r="U1" s="7"/>
      <c r="V1" s="7"/>
      <c r="W1" s="7"/>
      <c r="X1" s="7"/>
      <c r="Y1" s="7"/>
      <c r="Z1" s="7"/>
      <c r="AA1" s="7"/>
      <c r="AB1" s="7"/>
      <c r="AC1" s="7"/>
      <c r="AD1" s="7"/>
      <c r="AE1" s="7"/>
      <c r="AF1" s="7"/>
      <c r="AG1" s="7"/>
      <c r="AH1" s="7"/>
      <c r="AI1" s="7"/>
      <c r="AJ1" s="7"/>
      <c r="AK1" s="7"/>
      <c r="AL1" s="7"/>
      <c r="AM1" s="7"/>
    </row>
    <row r="2" spans="1:39" ht="15.5">
      <c r="A2" s="9" t="s">
        <v>508</v>
      </c>
    </row>
    <row r="3" spans="1:39" ht="46.5">
      <c r="A3" s="10" t="s">
        <v>327</v>
      </c>
    </row>
    <row r="4" spans="1:39" ht="15.5">
      <c r="A4" s="11"/>
    </row>
    <row r="5" spans="1:39" ht="31">
      <c r="A5" s="12" t="s">
        <v>324</v>
      </c>
    </row>
    <row r="6" spans="1:39" ht="15.5">
      <c r="A6" s="12"/>
    </row>
    <row r="7" spans="1:39" ht="93">
      <c r="A7" s="12" t="s">
        <v>336</v>
      </c>
    </row>
    <row r="8" spans="1:39" ht="15.5">
      <c r="A8" s="11"/>
    </row>
    <row r="9" spans="1:39" ht="15.5">
      <c r="A9" s="13" t="s">
        <v>328</v>
      </c>
    </row>
    <row r="10" spans="1:39" ht="93">
      <c r="A10" s="14" t="s">
        <v>329</v>
      </c>
    </row>
    <row r="11" spans="1:39" ht="15.5">
      <c r="A11" s="10" t="s">
        <v>338</v>
      </c>
    </row>
    <row r="12" spans="1:39" ht="15.5">
      <c r="A12" s="10" t="s">
        <v>339</v>
      </c>
    </row>
    <row r="13" spans="1:39" ht="15.5">
      <c r="A13" s="10" t="s">
        <v>340</v>
      </c>
    </row>
    <row r="14" spans="1:39" ht="15.5">
      <c r="A14" s="10" t="s">
        <v>341</v>
      </c>
    </row>
    <row r="15" spans="1:39" ht="15.5">
      <c r="A15" s="10" t="s">
        <v>342</v>
      </c>
    </row>
    <row r="16" spans="1:39" ht="15.5">
      <c r="A16" s="11" t="s">
        <v>343</v>
      </c>
    </row>
    <row r="17" spans="1:1" ht="15.5">
      <c r="A17" s="11" t="s">
        <v>344</v>
      </c>
    </row>
    <row r="18" spans="1:1" ht="15.5">
      <c r="A18" s="11" t="s">
        <v>345</v>
      </c>
    </row>
    <row r="19" spans="1:1" ht="15.5">
      <c r="A19" s="11" t="s">
        <v>346</v>
      </c>
    </row>
    <row r="20" spans="1:1" ht="15.5">
      <c r="A20" s="11" t="s">
        <v>347</v>
      </c>
    </row>
    <row r="21" spans="1:1" ht="15.5">
      <c r="A21" s="11" t="s">
        <v>348</v>
      </c>
    </row>
    <row r="22" spans="1:1" ht="15.5">
      <c r="A22" s="11" t="s">
        <v>349</v>
      </c>
    </row>
    <row r="23" spans="1:1" ht="31">
      <c r="A23" s="11" t="s">
        <v>350</v>
      </c>
    </row>
    <row r="24" spans="1:1" ht="15.5">
      <c r="A24" s="11" t="s">
        <v>351</v>
      </c>
    </row>
    <row r="25" spans="1:1" ht="15.5">
      <c r="A25" s="11" t="s">
        <v>352</v>
      </c>
    </row>
    <row r="26" spans="1:1" ht="31">
      <c r="A26" s="11" t="s">
        <v>353</v>
      </c>
    </row>
    <row r="27" spans="1:1" ht="15.5">
      <c r="A27" s="15" t="s">
        <v>354</v>
      </c>
    </row>
    <row r="28" spans="1:1" ht="15.5">
      <c r="A28" s="15" t="s">
        <v>355</v>
      </c>
    </row>
    <row r="29" spans="1:1" ht="15.5">
      <c r="A29" s="15" t="s">
        <v>356</v>
      </c>
    </row>
    <row r="30" spans="1:1" ht="15.5">
      <c r="A30" s="15" t="s">
        <v>357</v>
      </c>
    </row>
    <row r="31" spans="1:1" ht="15.5">
      <c r="A31" s="15" t="s">
        <v>358</v>
      </c>
    </row>
    <row r="32" spans="1:1" ht="15.5">
      <c r="A32" s="15" t="s">
        <v>359</v>
      </c>
    </row>
    <row r="33" spans="1:1" ht="15.5">
      <c r="A33" s="16" t="s">
        <v>360</v>
      </c>
    </row>
    <row r="34" spans="1:1" ht="15.5">
      <c r="A34" s="16" t="s">
        <v>361</v>
      </c>
    </row>
    <row r="35" spans="1:1" ht="15.5">
      <c r="A35" s="16" t="s">
        <v>362</v>
      </c>
    </row>
    <row r="36" spans="1:1" ht="15.5">
      <c r="A36" s="16" t="s">
        <v>363</v>
      </c>
    </row>
    <row r="37" spans="1:1" ht="15.5">
      <c r="A37" s="16" t="s">
        <v>364</v>
      </c>
    </row>
    <row r="38" spans="1:1" ht="15.5">
      <c r="A38" s="16" t="s">
        <v>365</v>
      </c>
    </row>
    <row r="39" spans="1:1" ht="15.5">
      <c r="A39" s="16" t="s">
        <v>366</v>
      </c>
    </row>
    <row r="40" spans="1:1" ht="15.5">
      <c r="A40" s="16" t="s">
        <v>367</v>
      </c>
    </row>
    <row r="41" spans="1:1" ht="15.5">
      <c r="A41" s="16" t="s">
        <v>368</v>
      </c>
    </row>
    <row r="42" spans="1:1" ht="15.5">
      <c r="A42" s="16" t="s">
        <v>369</v>
      </c>
    </row>
    <row r="43" spans="1:1" ht="15.5">
      <c r="A43" s="16" t="s">
        <v>370</v>
      </c>
    </row>
    <row r="44" spans="1:1" ht="15.5">
      <c r="A44" s="16" t="s">
        <v>371</v>
      </c>
    </row>
    <row r="45" spans="1:1" ht="31">
      <c r="A45" s="5" t="s">
        <v>372</v>
      </c>
    </row>
    <row r="46" spans="1:1" ht="31">
      <c r="A46" s="5" t="s">
        <v>373</v>
      </c>
    </row>
    <row r="47" spans="1:1" ht="31">
      <c r="A47" s="5" t="s">
        <v>374</v>
      </c>
    </row>
    <row r="48" spans="1:1" ht="15.5">
      <c r="A48" s="6" t="s">
        <v>375</v>
      </c>
    </row>
    <row r="49" spans="1:8" ht="15.5">
      <c r="A49" s="6" t="s">
        <v>376</v>
      </c>
    </row>
    <row r="50" spans="1:8" ht="15.5">
      <c r="A50" s="6" t="s">
        <v>377</v>
      </c>
    </row>
    <row r="51" spans="1:8" ht="15.5">
      <c r="A51" s="17" t="s">
        <v>378</v>
      </c>
      <c r="B51" s="18"/>
      <c r="C51" s="18"/>
      <c r="D51" s="18"/>
      <c r="E51" s="18"/>
      <c r="F51" s="18"/>
      <c r="G51" s="18"/>
      <c r="H51" s="18"/>
    </row>
    <row r="52" spans="1:8" ht="15.5">
      <c r="A52" s="17" t="s">
        <v>379</v>
      </c>
      <c r="B52" s="18"/>
      <c r="C52" s="18"/>
      <c r="D52" s="18"/>
      <c r="E52" s="18"/>
      <c r="F52" s="18"/>
      <c r="G52" s="18"/>
      <c r="H52" s="18"/>
    </row>
    <row r="53" spans="1:8" ht="15.5">
      <c r="A53" s="17" t="s">
        <v>380</v>
      </c>
      <c r="B53" s="18"/>
      <c r="C53" s="18"/>
      <c r="D53" s="18"/>
      <c r="E53" s="18"/>
      <c r="F53" s="18"/>
      <c r="G53" s="18"/>
      <c r="H53" s="18"/>
    </row>
    <row r="54" spans="1:8" ht="15.5">
      <c r="A54" s="17" t="s">
        <v>381</v>
      </c>
      <c r="B54" s="18"/>
      <c r="C54" s="18"/>
      <c r="D54" s="18"/>
      <c r="E54" s="18"/>
      <c r="F54" s="18"/>
      <c r="G54" s="18"/>
      <c r="H54" s="18"/>
    </row>
    <row r="55" spans="1:8" ht="15.5">
      <c r="A55" s="17" t="s">
        <v>382</v>
      </c>
      <c r="B55" s="18"/>
      <c r="C55" s="18"/>
      <c r="D55" s="18"/>
      <c r="E55" s="18"/>
      <c r="F55" s="18"/>
      <c r="G55" s="18"/>
      <c r="H55" s="18"/>
    </row>
    <row r="56" spans="1:8" ht="15.5">
      <c r="A56" s="17" t="s">
        <v>383</v>
      </c>
      <c r="B56" s="18"/>
      <c r="C56" s="18"/>
      <c r="D56" s="18"/>
      <c r="E56" s="18"/>
      <c r="F56" s="18"/>
      <c r="G56" s="18"/>
      <c r="H56" s="18"/>
    </row>
    <row r="57" spans="1:8" ht="15.5">
      <c r="A57" s="17" t="s">
        <v>384</v>
      </c>
      <c r="B57" s="18"/>
      <c r="C57" s="18"/>
      <c r="D57" s="18"/>
      <c r="E57" s="18"/>
      <c r="F57" s="18"/>
      <c r="G57" s="18"/>
      <c r="H57" s="18"/>
    </row>
    <row r="58" spans="1:8" ht="15.5">
      <c r="A58" s="17" t="s">
        <v>385</v>
      </c>
      <c r="B58" s="18"/>
      <c r="C58" s="18"/>
      <c r="D58" s="18"/>
      <c r="E58" s="18"/>
      <c r="F58" s="18"/>
      <c r="G58" s="18"/>
      <c r="H58" s="18"/>
    </row>
    <row r="59" spans="1:8" ht="15.5">
      <c r="A59" s="17" t="s">
        <v>386</v>
      </c>
      <c r="B59" s="18"/>
      <c r="C59" s="18"/>
      <c r="D59" s="18"/>
      <c r="E59" s="18"/>
      <c r="F59" s="18"/>
      <c r="G59" s="18"/>
      <c r="H59" s="18"/>
    </row>
    <row r="60" spans="1:8" ht="15.5">
      <c r="A60" s="17" t="s">
        <v>387</v>
      </c>
      <c r="B60" s="18"/>
      <c r="C60" s="18"/>
      <c r="D60" s="18"/>
      <c r="E60" s="18"/>
      <c r="F60" s="18"/>
      <c r="G60" s="18"/>
      <c r="H60" s="18"/>
    </row>
    <row r="61" spans="1:8" ht="15.5">
      <c r="A61" s="17" t="s">
        <v>388</v>
      </c>
      <c r="B61" s="18"/>
      <c r="C61" s="18"/>
      <c r="D61" s="18"/>
      <c r="E61" s="18"/>
      <c r="F61" s="18"/>
      <c r="G61" s="18"/>
      <c r="H61" s="18"/>
    </row>
    <row r="62" spans="1:8" ht="15.5">
      <c r="A62" s="17" t="s">
        <v>389</v>
      </c>
      <c r="B62" s="18"/>
      <c r="C62" s="18"/>
      <c r="D62" s="18"/>
      <c r="E62" s="18"/>
      <c r="F62" s="18"/>
      <c r="G62" s="18"/>
      <c r="H62" s="18"/>
    </row>
    <row r="63" spans="1:8" ht="15.5">
      <c r="A63" s="1" t="s">
        <v>390</v>
      </c>
      <c r="B63" s="1"/>
      <c r="C63" s="1"/>
      <c r="D63" s="1"/>
      <c r="E63" s="1"/>
      <c r="F63" s="1"/>
      <c r="G63" s="1"/>
      <c r="H63" s="1"/>
    </row>
    <row r="64" spans="1:8" ht="15.5">
      <c r="A64" s="1" t="s">
        <v>391</v>
      </c>
      <c r="B64" s="1"/>
      <c r="C64" s="1"/>
      <c r="D64" s="1"/>
      <c r="E64" s="1"/>
      <c r="F64" s="1"/>
      <c r="G64" s="1"/>
      <c r="H64" s="1"/>
    </row>
    <row r="65" spans="1:8" ht="15.5">
      <c r="A65" s="1" t="s">
        <v>392</v>
      </c>
      <c r="B65" s="1"/>
      <c r="C65" s="1"/>
      <c r="D65" s="1"/>
      <c r="E65" s="1"/>
      <c r="F65" s="1"/>
      <c r="G65" s="1"/>
      <c r="H65" s="1"/>
    </row>
    <row r="66" spans="1:8" ht="15.5">
      <c r="A66" s="16"/>
    </row>
    <row r="67" spans="1:8" ht="15.5">
      <c r="A67" s="13" t="s">
        <v>330</v>
      </c>
    </row>
    <row r="68" spans="1:8" ht="124">
      <c r="A68" s="14" t="s">
        <v>331</v>
      </c>
    </row>
    <row r="69" spans="1:8" ht="15.5">
      <c r="A69" s="19" t="s">
        <v>513</v>
      </c>
    </row>
    <row r="70" spans="1:8" ht="15.5">
      <c r="A70" s="19" t="s">
        <v>393</v>
      </c>
    </row>
    <row r="71" spans="1:8" ht="15.5">
      <c r="A71" s="19" t="s">
        <v>394</v>
      </c>
    </row>
    <row r="72" spans="1:8" ht="15.5">
      <c r="A72" s="2" t="s">
        <v>395</v>
      </c>
    </row>
    <row r="73" spans="1:8" ht="15.5">
      <c r="A73" s="2"/>
    </row>
    <row r="74" spans="1:8" ht="15.5">
      <c r="A74" s="19" t="s">
        <v>396</v>
      </c>
    </row>
    <row r="75" spans="1:8" ht="15.5">
      <c r="A75" s="17" t="s">
        <v>397</v>
      </c>
    </row>
    <row r="76" spans="1:8" ht="15.5">
      <c r="A76" s="17" t="s">
        <v>398</v>
      </c>
    </row>
    <row r="77" spans="1:8" ht="15.5">
      <c r="A77" s="17" t="s">
        <v>399</v>
      </c>
    </row>
    <row r="78" spans="1:8" ht="15.5">
      <c r="A78" s="17" t="s">
        <v>400</v>
      </c>
    </row>
    <row r="79" spans="1:8" ht="15.5">
      <c r="A79" s="17" t="s">
        <v>401</v>
      </c>
    </row>
    <row r="80" spans="1:8" ht="15.5">
      <c r="A80" s="2"/>
    </row>
    <row r="81" spans="1:1" ht="15.5">
      <c r="A81" s="20" t="s">
        <v>332</v>
      </c>
    </row>
    <row r="82" spans="1:1" ht="46.5">
      <c r="A82" s="21" t="s">
        <v>514</v>
      </c>
    </row>
    <row r="83" spans="1:1" ht="15.5">
      <c r="A83" s="19" t="s">
        <v>513</v>
      </c>
    </row>
    <row r="84" spans="1:1" ht="15.5">
      <c r="A84" s="19" t="s">
        <v>393</v>
      </c>
    </row>
    <row r="85" spans="1:1" ht="15.5">
      <c r="A85" s="19" t="s">
        <v>394</v>
      </c>
    </row>
    <row r="86" spans="1:1" ht="15.5">
      <c r="A86" s="2" t="s">
        <v>395</v>
      </c>
    </row>
    <row r="87" spans="1:1" ht="15.5">
      <c r="A87" s="19"/>
    </row>
    <row r="88" spans="1:1" ht="15.5">
      <c r="A88" s="19" t="s">
        <v>402</v>
      </c>
    </row>
    <row r="89" spans="1:1" ht="15.5">
      <c r="A89" s="17" t="s">
        <v>397</v>
      </c>
    </row>
    <row r="90" spans="1:1" ht="15.5">
      <c r="A90" s="19" t="s">
        <v>403</v>
      </c>
    </row>
    <row r="91" spans="1:1" ht="15.5">
      <c r="A91" s="19" t="s">
        <v>404</v>
      </c>
    </row>
    <row r="92" spans="1:1" ht="15.5">
      <c r="A92" s="19" t="s">
        <v>405</v>
      </c>
    </row>
    <row r="93" spans="1:1" ht="15.5">
      <c r="A93" s="2" t="s">
        <v>406</v>
      </c>
    </row>
    <row r="94" spans="1:1" ht="15.5">
      <c r="A94" s="19" t="s">
        <v>407</v>
      </c>
    </row>
    <row r="95" spans="1:1"/>
    <row r="96" spans="1:1" ht="15.5">
      <c r="A96" s="9" t="s">
        <v>333</v>
      </c>
    </row>
    <row r="97" spans="1:1" ht="46.5">
      <c r="A97" s="21" t="s">
        <v>515</v>
      </c>
    </row>
    <row r="98" spans="1:1" ht="15.5">
      <c r="A98" s="180" t="s">
        <v>516</v>
      </c>
    </row>
    <row r="99" spans="1:1" ht="15.5">
      <c r="A99" s="11" t="s">
        <v>393</v>
      </c>
    </row>
    <row r="100" spans="1:1" ht="15.5">
      <c r="A100" s="11" t="s">
        <v>394</v>
      </c>
    </row>
    <row r="101" spans="1:1" ht="15.5">
      <c r="A101" s="22" t="s">
        <v>408</v>
      </c>
    </row>
    <row r="102" spans="1:1"/>
    <row r="103" spans="1:1" ht="15.5">
      <c r="A103" s="19" t="s">
        <v>409</v>
      </c>
    </row>
    <row r="104" spans="1:1" ht="15.5">
      <c r="A104" s="19" t="s">
        <v>410</v>
      </c>
    </row>
    <row r="105" spans="1:1" ht="15.5">
      <c r="A105" s="19" t="s">
        <v>411</v>
      </c>
    </row>
    <row r="106" spans="1:1" ht="15.5">
      <c r="A106" s="19" t="s">
        <v>412</v>
      </c>
    </row>
    <row r="107" spans="1:1" ht="15.5">
      <c r="A107" s="19" t="s">
        <v>413</v>
      </c>
    </row>
    <row r="108" spans="1:1" ht="15.5">
      <c r="A108" s="19" t="s">
        <v>414</v>
      </c>
    </row>
    <row r="109" spans="1:1" ht="15.5">
      <c r="A109" s="19" t="s">
        <v>415</v>
      </c>
    </row>
    <row r="110" spans="1:1" ht="15.5">
      <c r="A110" s="19" t="s">
        <v>416</v>
      </c>
    </row>
    <row r="111" spans="1:1" ht="15.5">
      <c r="A111" s="19" t="s">
        <v>417</v>
      </c>
    </row>
    <row r="112" spans="1:1" ht="15.5">
      <c r="A112" s="19" t="s">
        <v>418</v>
      </c>
    </row>
    <row r="113" spans="1:1" ht="15.5">
      <c r="A113" s="19" t="s">
        <v>419</v>
      </c>
    </row>
    <row r="114" spans="1:1" ht="15.5">
      <c r="A114" s="19" t="s">
        <v>420</v>
      </c>
    </row>
    <row r="115" spans="1:1" ht="15.5">
      <c r="A115" s="19" t="s">
        <v>421</v>
      </c>
    </row>
    <row r="116" spans="1:1" ht="15.65" customHeight="1">
      <c r="A116" s="19" t="s">
        <v>422</v>
      </c>
    </row>
    <row r="117" spans="1:1" ht="15.5">
      <c r="A117" s="19" t="s">
        <v>423</v>
      </c>
    </row>
    <row r="118" spans="1:1" ht="15.5">
      <c r="A118" s="19" t="s">
        <v>424</v>
      </c>
    </row>
    <row r="119" spans="1:1" ht="15.5">
      <c r="A119" s="19" t="s">
        <v>425</v>
      </c>
    </row>
    <row r="120" spans="1:1" ht="15.5">
      <c r="A120" s="19" t="s">
        <v>426</v>
      </c>
    </row>
    <row r="121" spans="1:1" ht="15.5">
      <c r="A121" s="19" t="s">
        <v>427</v>
      </c>
    </row>
    <row r="122" spans="1:1" ht="15.5">
      <c r="A122" s="19" t="s">
        <v>428</v>
      </c>
    </row>
    <row r="123" spans="1:1" ht="15.5">
      <c r="A123" s="19" t="s">
        <v>429</v>
      </c>
    </row>
    <row r="124" spans="1:1" ht="15.5">
      <c r="A124" s="19" t="s">
        <v>430</v>
      </c>
    </row>
    <row r="125" spans="1:1" ht="15.5">
      <c r="A125" s="19" t="s">
        <v>431</v>
      </c>
    </row>
    <row r="126" spans="1:1" ht="15.5">
      <c r="A126" s="19" t="s">
        <v>432</v>
      </c>
    </row>
    <row r="127" spans="1:1" ht="15.5">
      <c r="A127" s="19" t="s">
        <v>433</v>
      </c>
    </row>
    <row r="128" spans="1:1" ht="15.5">
      <c r="A128" s="19" t="s">
        <v>434</v>
      </c>
    </row>
    <row r="129" spans="1:1" ht="15.5">
      <c r="A129" s="19" t="s">
        <v>435</v>
      </c>
    </row>
    <row r="130" spans="1:1" ht="15.5">
      <c r="A130" s="19" t="s">
        <v>436</v>
      </c>
    </row>
    <row r="131" spans="1:1" ht="15.5">
      <c r="A131" s="19" t="s">
        <v>437</v>
      </c>
    </row>
    <row r="132" spans="1:1" ht="15.5">
      <c r="A132" s="19" t="s">
        <v>438</v>
      </c>
    </row>
    <row r="133" spans="1:1" ht="15.5">
      <c r="A133" s="19" t="s">
        <v>439</v>
      </c>
    </row>
    <row r="134" spans="1:1" ht="15.5">
      <c r="A134" s="19" t="s">
        <v>440</v>
      </c>
    </row>
    <row r="135" spans="1:1" ht="15.5">
      <c r="A135" s="19" t="s">
        <v>441</v>
      </c>
    </row>
    <row r="136" spans="1:1" ht="31">
      <c r="A136" s="19" t="s">
        <v>442</v>
      </c>
    </row>
    <row r="137" spans="1:1" ht="15.5">
      <c r="A137" s="19" t="s">
        <v>443</v>
      </c>
    </row>
    <row r="138" spans="1:1" ht="31">
      <c r="A138" s="19" t="s">
        <v>444</v>
      </c>
    </row>
    <row r="139" spans="1:1" ht="31">
      <c r="A139" s="19" t="s">
        <v>445</v>
      </c>
    </row>
    <row r="140" spans="1:1" ht="15.5">
      <c r="A140" s="19" t="s">
        <v>446</v>
      </c>
    </row>
    <row r="141" spans="1:1" ht="31">
      <c r="A141" s="19" t="s">
        <v>447</v>
      </c>
    </row>
    <row r="142" spans="1:1" ht="31">
      <c r="A142" s="19" t="s">
        <v>448</v>
      </c>
    </row>
    <row r="143" spans="1:1" ht="31">
      <c r="A143" s="19" t="s">
        <v>449</v>
      </c>
    </row>
    <row r="144" spans="1:1" ht="31">
      <c r="A144" s="19" t="s">
        <v>450</v>
      </c>
    </row>
    <row r="145" spans="1:1" ht="15.5">
      <c r="A145" s="19" t="s">
        <v>451</v>
      </c>
    </row>
    <row r="146" spans="1:1" ht="31">
      <c r="A146" s="19" t="s">
        <v>452</v>
      </c>
    </row>
    <row r="147" spans="1:1" ht="31">
      <c r="A147" s="19" t="s">
        <v>453</v>
      </c>
    </row>
    <row r="148" spans="1:1" ht="15.5">
      <c r="A148" s="19" t="s">
        <v>454</v>
      </c>
    </row>
    <row r="149" spans="1:1" ht="31">
      <c r="A149" s="19" t="s">
        <v>455</v>
      </c>
    </row>
    <row r="150" spans="1:1" ht="31">
      <c r="A150" s="19" t="s">
        <v>456</v>
      </c>
    </row>
    <row r="151" spans="1:1" ht="31">
      <c r="A151" s="19" t="s">
        <v>457</v>
      </c>
    </row>
    <row r="152" spans="1:1" ht="31">
      <c r="A152" s="19" t="s">
        <v>458</v>
      </c>
    </row>
    <row r="153" spans="1:1" ht="15.5">
      <c r="A153" s="19" t="s">
        <v>459</v>
      </c>
    </row>
    <row r="154" spans="1:1" ht="15.5">
      <c r="A154" s="19" t="s">
        <v>460</v>
      </c>
    </row>
    <row r="155" spans="1:1" ht="31">
      <c r="A155" s="19" t="s">
        <v>461</v>
      </c>
    </row>
    <row r="156" spans="1:1" ht="15.5">
      <c r="A156" s="19" t="s">
        <v>462</v>
      </c>
    </row>
    <row r="157" spans="1:1" ht="31">
      <c r="A157" s="19" t="s">
        <v>463</v>
      </c>
    </row>
    <row r="158" spans="1:1" ht="15.5">
      <c r="A158" s="19" t="s">
        <v>464</v>
      </c>
    </row>
    <row r="159" spans="1:1" ht="31">
      <c r="A159" s="19" t="s">
        <v>465</v>
      </c>
    </row>
    <row r="160" spans="1:1" ht="15.5">
      <c r="A160" s="19" t="s">
        <v>466</v>
      </c>
    </row>
    <row r="161" spans="1:1" ht="31">
      <c r="A161" s="19" t="s">
        <v>467</v>
      </c>
    </row>
    <row r="162" spans="1:1" ht="31">
      <c r="A162" s="19" t="s">
        <v>468</v>
      </c>
    </row>
    <row r="163" spans="1:1" ht="15.5">
      <c r="A163" s="19" t="s">
        <v>469</v>
      </c>
    </row>
    <row r="164" spans="1:1" ht="31">
      <c r="A164" s="19" t="s">
        <v>470</v>
      </c>
    </row>
    <row r="165" spans="1:1" ht="31">
      <c r="A165" s="19" t="s">
        <v>471</v>
      </c>
    </row>
    <row r="166" spans="1:1" ht="15.5">
      <c r="A166" s="19" t="s">
        <v>472</v>
      </c>
    </row>
    <row r="167" spans="1:1" ht="15.5">
      <c r="A167" s="19" t="s">
        <v>473</v>
      </c>
    </row>
    <row r="168" spans="1:1" ht="15.5">
      <c r="A168" s="19" t="s">
        <v>474</v>
      </c>
    </row>
    <row r="169" spans="1:1" ht="31">
      <c r="A169" s="19" t="s">
        <v>475</v>
      </c>
    </row>
    <row r="170" spans="1:1" ht="31">
      <c r="A170" s="19" t="s">
        <v>476</v>
      </c>
    </row>
    <row r="171" spans="1:1" ht="31">
      <c r="A171" s="19" t="s">
        <v>477</v>
      </c>
    </row>
    <row r="172" spans="1:1" ht="31">
      <c r="A172" s="19" t="s">
        <v>478</v>
      </c>
    </row>
    <row r="173" spans="1:1" ht="31">
      <c r="A173" s="19" t="s">
        <v>479</v>
      </c>
    </row>
    <row r="174" spans="1:1" ht="31">
      <c r="A174" s="19" t="s">
        <v>480</v>
      </c>
    </row>
    <row r="175" spans="1:1" ht="31">
      <c r="A175" s="19" t="s">
        <v>481</v>
      </c>
    </row>
    <row r="176" spans="1:1" ht="15.5">
      <c r="A176" s="19" t="s">
        <v>482</v>
      </c>
    </row>
    <row r="177" spans="1:1" ht="31">
      <c r="A177" s="19" t="s">
        <v>483</v>
      </c>
    </row>
    <row r="178" spans="1:1" ht="31">
      <c r="A178" s="19" t="s">
        <v>484</v>
      </c>
    </row>
    <row r="179" spans="1:1" ht="31">
      <c r="A179" s="19" t="s">
        <v>485</v>
      </c>
    </row>
    <row r="180" spans="1:1" ht="31">
      <c r="A180" s="19" t="s">
        <v>486</v>
      </c>
    </row>
    <row r="181" spans="1:1" ht="31">
      <c r="A181" s="19" t="s">
        <v>487</v>
      </c>
    </row>
    <row r="182" spans="1:1" ht="31">
      <c r="A182" s="19" t="s">
        <v>488</v>
      </c>
    </row>
    <row r="183" spans="1:1" ht="31">
      <c r="A183" s="19" t="s">
        <v>489</v>
      </c>
    </row>
    <row r="184" spans="1:1" ht="31">
      <c r="A184" s="19" t="s">
        <v>490</v>
      </c>
    </row>
    <row r="185" spans="1:1" ht="31">
      <c r="A185" s="19" t="s">
        <v>491</v>
      </c>
    </row>
    <row r="186" spans="1:1" ht="31">
      <c r="A186" s="19" t="s">
        <v>492</v>
      </c>
    </row>
    <row r="187" spans="1:1" ht="31">
      <c r="A187" s="19" t="s">
        <v>493</v>
      </c>
    </row>
    <row r="188" spans="1:1" ht="31">
      <c r="A188" s="19" t="s">
        <v>494</v>
      </c>
    </row>
    <row r="189" spans="1:1" ht="31">
      <c r="A189" s="19" t="s">
        <v>495</v>
      </c>
    </row>
    <row r="190" spans="1:1" ht="31">
      <c r="A190" s="19" t="s">
        <v>496</v>
      </c>
    </row>
    <row r="191" spans="1:1" ht="31">
      <c r="A191" s="19" t="s">
        <v>497</v>
      </c>
    </row>
    <row r="192" spans="1:1" ht="15.5">
      <c r="A192" s="19" t="s">
        <v>498</v>
      </c>
    </row>
    <row r="193" spans="1:1" ht="15.5">
      <c r="A193" s="10"/>
    </row>
    <row r="194" spans="1:1" ht="15.5">
      <c r="A194" s="9" t="s">
        <v>334</v>
      </c>
    </row>
    <row r="195" spans="1:1" ht="93">
      <c r="A195" s="21" t="s">
        <v>517</v>
      </c>
    </row>
    <row r="196" spans="1:1" ht="15.5">
      <c r="A196" s="19" t="s">
        <v>516</v>
      </c>
    </row>
    <row r="197" spans="1:1" ht="15.5">
      <c r="A197" s="19" t="s">
        <v>393</v>
      </c>
    </row>
    <row r="198" spans="1:1" ht="15.5">
      <c r="A198" s="19" t="s">
        <v>394</v>
      </c>
    </row>
    <row r="199" spans="1:1" ht="15.5">
      <c r="A199" s="2" t="s">
        <v>499</v>
      </c>
    </row>
    <row r="200" spans="1:1" ht="15.5">
      <c r="A200" s="19" t="s">
        <v>500</v>
      </c>
    </row>
    <row r="201" spans="1:1" ht="15.5">
      <c r="A201" s="19" t="s">
        <v>501</v>
      </c>
    </row>
    <row r="202" spans="1:1" ht="15.5">
      <c r="A202" s="19"/>
    </row>
    <row r="203" spans="1:1" ht="31">
      <c r="A203" s="23" t="s">
        <v>335</v>
      </c>
    </row>
    <row r="204" spans="1:1" ht="15.5">
      <c r="A204" s="19" t="s">
        <v>307</v>
      </c>
    </row>
    <row r="205" spans="1:1" ht="93">
      <c r="A205" s="23" t="s">
        <v>308</v>
      </c>
    </row>
    <row r="206" spans="1:1" ht="15.5">
      <c r="A206" s="2" t="s">
        <v>309</v>
      </c>
    </row>
    <row r="207" spans="1:1" ht="77.5">
      <c r="A207" s="23" t="s">
        <v>326</v>
      </c>
    </row>
    <row r="208" spans="1:1" ht="15.5">
      <c r="A208" s="2" t="s">
        <v>322</v>
      </c>
    </row>
    <row r="209" spans="1:1" ht="46.5">
      <c r="A209" s="14" t="s">
        <v>323</v>
      </c>
    </row>
    <row r="210" spans="1:1" ht="15.5">
      <c r="A210" s="2" t="s">
        <v>310</v>
      </c>
    </row>
    <row r="211" spans="1:1" ht="62">
      <c r="A211" s="23" t="s">
        <v>311</v>
      </c>
    </row>
    <row r="212" spans="1:1" ht="15.5">
      <c r="A212" s="2" t="s">
        <v>312</v>
      </c>
    </row>
    <row r="213" spans="1:1" ht="77.5">
      <c r="A213" s="23" t="s">
        <v>337</v>
      </c>
    </row>
    <row r="214" spans="1:1" ht="15.5">
      <c r="A214" s="2" t="s">
        <v>313</v>
      </c>
    </row>
    <row r="215" spans="1:1" ht="62">
      <c r="A215" s="23" t="s">
        <v>325</v>
      </c>
    </row>
    <row r="216" spans="1:1" ht="15.5">
      <c r="A216" s="2" t="s">
        <v>314</v>
      </c>
    </row>
    <row r="217" spans="1:1" ht="77.5">
      <c r="A217" s="23" t="s">
        <v>315</v>
      </c>
    </row>
  </sheetData>
  <sheetProtection algorithmName="SHA-512" hashValue="XNW6rQ+rmkaIYBvKcYluPAt0+EwW4kLnp0VMnPg7qrp58xk7S398qNZEYWtp9Wiexo8PjDUiG458pND++2x+9g==" saltValue="/Hf2EsFLKU10D1raNlX2PQ==" spinCount="100000" sheet="1" objects="1" scenarios="1"/>
  <pageMargins left="0.7" right="0.7" top="0.75" bottom="0.75" header="0.3" footer="0.3"/>
  <pageSetup scale="5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5d90484-7fd9-4391-a579-e6407f110343">
      <Terms xmlns="http://schemas.microsoft.com/office/infopath/2007/PartnerControls"/>
    </lcf76f155ced4ddcb4097134ff3c332f>
    <TaxCatchAll xmlns="916e2c6f-7716-484a-9f06-7a80088ea94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3D383260A28E47ABA6F3EE0B9EF7FF" ma:contentTypeVersion="10" ma:contentTypeDescription="Create a new document." ma:contentTypeScope="" ma:versionID="f57c93bde65d7c4da5a49ec35c47762c">
  <xsd:schema xmlns:xsd="http://www.w3.org/2001/XMLSchema" xmlns:xs="http://www.w3.org/2001/XMLSchema" xmlns:p="http://schemas.microsoft.com/office/2006/metadata/properties" xmlns:ns2="75d90484-7fd9-4391-a579-e6407f110343" xmlns:ns3="916e2c6f-7716-484a-9f06-7a80088ea94f" targetNamespace="http://schemas.microsoft.com/office/2006/metadata/properties" ma:root="true" ma:fieldsID="e184ed5d94e44c6a7564461fa75b90b5" ns2:_="" ns3:_="">
    <xsd:import namespace="75d90484-7fd9-4391-a579-e6407f110343"/>
    <xsd:import namespace="916e2c6f-7716-484a-9f06-7a80088ea9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d90484-7fd9-4391-a579-e6407f110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6e2c6f-7716-484a-9f06-7a80088ea9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fd167e9-97d1-45ee-83ec-0d5b9d3da2e9}" ma:internalName="TaxCatchAll" ma:showField="CatchAllData" ma:web="916e2c6f-7716-484a-9f06-7a80088ea9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61ED2C-FD1F-4735-B03C-3FF001DF705F}">
  <ds:schemaRefs>
    <ds:schemaRef ds:uri="http://schemas.microsoft.com/sharepoint/v3/contenttype/forms"/>
  </ds:schemaRefs>
</ds:datastoreItem>
</file>

<file path=customXml/itemProps2.xml><?xml version="1.0" encoding="utf-8"?>
<ds:datastoreItem xmlns:ds="http://schemas.openxmlformats.org/officeDocument/2006/customXml" ds:itemID="{B2074E31-98AF-4BB3-8239-80DA6CEF17B8}">
  <ds:schemaRefs>
    <ds:schemaRef ds:uri="http://schemas.microsoft.com/office/2006/metadata/properties"/>
    <ds:schemaRef ds:uri="http://schemas.microsoft.com/office/infopath/2007/PartnerControls"/>
    <ds:schemaRef ds:uri="75d90484-7fd9-4391-a579-e6407f110343"/>
    <ds:schemaRef ds:uri="916e2c6f-7716-484a-9f06-7a80088ea94f"/>
  </ds:schemaRefs>
</ds:datastoreItem>
</file>

<file path=customXml/itemProps3.xml><?xml version="1.0" encoding="utf-8"?>
<ds:datastoreItem xmlns:ds="http://schemas.openxmlformats.org/officeDocument/2006/customXml" ds:itemID="{5EFE04EA-93A5-4BB3-953C-EF7A606B5B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d90484-7fd9-4391-a579-e6407f110343"/>
    <ds:schemaRef ds:uri="916e2c6f-7716-484a-9f06-7a80088ea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Rate-Based Data</vt:lpstr>
      <vt:lpstr>J1979-2 Rate-Based Data</vt:lpstr>
      <vt:lpstr>SMAD</vt:lpstr>
      <vt:lpstr>REAL GHG Data</vt:lpstr>
      <vt:lpstr>OBD Snapshot Data</vt:lpstr>
      <vt:lpstr>Instructions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dc:creator>
  <cp:keywords/>
  <dc:description/>
  <cp:lastModifiedBy>Naidu, Aaron@ARB</cp:lastModifiedBy>
  <cp:revision/>
  <dcterms:created xsi:type="dcterms:W3CDTF">2010-12-09T01:12:47Z</dcterms:created>
  <dcterms:modified xsi:type="dcterms:W3CDTF">2023-08-18T18:42:53Z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0x010100243D383260A28E47ABA6F3EE0B9EF7FF</vt:lpwstr>
  </property>
  <property fmtid="{D5CDD505-2E9C-101B-9397-08002B2CF9AE}" pid="3" name="MediaServiceImageTags">
    <vt:lpwstr/>
  </property>
</Properties>
</file>