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B:\LCFS\Market_Sensitive_Data\Program_Analyses\Quarterly Summaries\2022\Q4\Management Review\"/>
    </mc:Choice>
  </mc:AlternateContent>
  <xr:revisionPtr revIDLastSave="0" documentId="13_ncr:1_{8173F3BD-6D9A-45F1-97B5-B1043A5F59C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g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1" l="1"/>
  <c r="M61" i="1"/>
  <c r="M60" i="1"/>
  <c r="M59" i="1"/>
  <c r="M58" i="1"/>
  <c r="M57" i="1"/>
  <c r="M65" i="1"/>
  <c r="M66" i="1"/>
  <c r="M67" i="1"/>
  <c r="M68" i="1"/>
  <c r="M69" i="1"/>
  <c r="M70" i="1"/>
  <c r="M44" i="1"/>
  <c r="M45" i="1"/>
  <c r="M46" i="1"/>
  <c r="M47" i="1"/>
  <c r="M48" i="1"/>
  <c r="M49" i="1"/>
  <c r="M50" i="1"/>
  <c r="M51" i="1"/>
  <c r="M52" i="1"/>
  <c r="M53" i="1"/>
  <c r="M54" i="1"/>
  <c r="M43" i="1"/>
  <c r="AU19" i="1"/>
  <c r="AV19" i="1"/>
  <c r="AW19" i="1"/>
  <c r="AX19" i="1"/>
  <c r="AU20" i="1"/>
  <c r="AV20" i="1"/>
  <c r="AW20" i="1"/>
  <c r="AX20" i="1"/>
  <c r="AU21" i="1"/>
  <c r="AV21" i="1"/>
  <c r="AW21" i="1"/>
  <c r="AX21" i="1"/>
  <c r="AU22" i="1"/>
  <c r="AV22" i="1"/>
  <c r="AW22" i="1"/>
  <c r="AX22" i="1"/>
  <c r="AU23" i="1"/>
  <c r="AV23" i="1"/>
  <c r="AW23" i="1"/>
  <c r="AX23" i="1"/>
  <c r="AU24" i="1"/>
  <c r="AV24" i="1"/>
  <c r="AW24" i="1"/>
  <c r="AX24" i="1"/>
  <c r="AU25" i="1"/>
  <c r="AV25" i="1"/>
  <c r="AW25" i="1"/>
  <c r="AX25" i="1"/>
  <c r="C25" i="1"/>
  <c r="C24" i="1"/>
  <c r="C23" i="1"/>
  <c r="C21" i="1"/>
  <c r="C20" i="1"/>
  <c r="C19" i="1"/>
  <c r="L60" i="1" l="1"/>
  <c r="L70" i="1"/>
  <c r="L54" i="1"/>
  <c r="L53" i="1"/>
  <c r="L52" i="1"/>
  <c r="L51" i="1"/>
  <c r="L50" i="1"/>
  <c r="L65" i="1" s="1"/>
  <c r="L49" i="1"/>
  <c r="L69" i="1" s="1"/>
  <c r="L48" i="1"/>
  <c r="L68" i="1" s="1"/>
  <c r="L47" i="1"/>
  <c r="L46" i="1"/>
  <c r="L45" i="1"/>
  <c r="L67" i="1" s="1"/>
  <c r="L44" i="1"/>
  <c r="L66" i="1" s="1"/>
  <c r="L43" i="1"/>
  <c r="AQ19" i="1"/>
  <c r="AR19" i="1"/>
  <c r="L57" i="1" s="1"/>
  <c r="AS19" i="1"/>
  <c r="AT19" i="1"/>
  <c r="AQ20" i="1"/>
  <c r="L58" i="1" s="1"/>
  <c r="AR20" i="1"/>
  <c r="AS20" i="1"/>
  <c r="AT20" i="1"/>
  <c r="AQ21" i="1"/>
  <c r="L59" i="1" s="1"/>
  <c r="AR21" i="1"/>
  <c r="AS21" i="1"/>
  <c r="AT21" i="1"/>
  <c r="AQ22" i="1"/>
  <c r="AR22" i="1"/>
  <c r="AS22" i="1"/>
  <c r="AT22" i="1"/>
  <c r="AQ23" i="1"/>
  <c r="L61" i="1" s="1"/>
  <c r="AR23" i="1"/>
  <c r="AS23" i="1"/>
  <c r="AT23" i="1"/>
  <c r="AQ24" i="1"/>
  <c r="L62" i="1" s="1"/>
  <c r="AR24" i="1"/>
  <c r="AS24" i="1"/>
  <c r="AT24" i="1"/>
  <c r="AQ25" i="1"/>
  <c r="AR25" i="1"/>
  <c r="AS25" i="1"/>
  <c r="AT25" i="1"/>
  <c r="AP25" i="1"/>
  <c r="AM19" i="1"/>
  <c r="AN19" i="1"/>
  <c r="AO19" i="1"/>
  <c r="AP19" i="1"/>
  <c r="AM20" i="1"/>
  <c r="AN20" i="1"/>
  <c r="AO20" i="1"/>
  <c r="AP20" i="1"/>
  <c r="AM21" i="1"/>
  <c r="AN21" i="1"/>
  <c r="AO21" i="1"/>
  <c r="AP21" i="1"/>
  <c r="AM22" i="1"/>
  <c r="AN22" i="1"/>
  <c r="AO22" i="1"/>
  <c r="AP22" i="1"/>
  <c r="AM23" i="1"/>
  <c r="AN23" i="1"/>
  <c r="AO23" i="1"/>
  <c r="AP23" i="1"/>
  <c r="AM24" i="1"/>
  <c r="AN24" i="1"/>
  <c r="AO24" i="1"/>
  <c r="AP24" i="1"/>
  <c r="AM25" i="1"/>
  <c r="AN25" i="1"/>
  <c r="AO25" i="1"/>
  <c r="K44" i="1"/>
  <c r="K45" i="1"/>
  <c r="K46" i="1"/>
  <c r="K47" i="1"/>
  <c r="K48" i="1"/>
  <c r="K68" i="1" s="1"/>
  <c r="K49" i="1"/>
  <c r="K69" i="1" s="1"/>
  <c r="K50" i="1"/>
  <c r="K65" i="1" s="1"/>
  <c r="K51" i="1"/>
  <c r="K70" i="1" s="1"/>
  <c r="K52" i="1"/>
  <c r="K53" i="1"/>
  <c r="K54" i="1"/>
  <c r="K43" i="1"/>
  <c r="K57" i="1" l="1"/>
  <c r="K58" i="1"/>
  <c r="K59" i="1"/>
  <c r="K61" i="1"/>
  <c r="K62" i="1"/>
  <c r="K60" i="1"/>
  <c r="K67" i="1"/>
  <c r="K66" i="1"/>
  <c r="B54" i="1" l="1"/>
  <c r="C54" i="1"/>
  <c r="D54" i="1"/>
  <c r="E54" i="1"/>
  <c r="F54" i="1"/>
  <c r="G54" i="1"/>
  <c r="H54" i="1"/>
  <c r="I54" i="1"/>
  <c r="J54" i="1"/>
  <c r="B52" i="1"/>
  <c r="C52" i="1"/>
  <c r="D52" i="1"/>
  <c r="E52" i="1"/>
  <c r="F52" i="1"/>
  <c r="G52" i="1"/>
  <c r="H52" i="1"/>
  <c r="I52" i="1"/>
  <c r="J52" i="1"/>
  <c r="B53" i="1"/>
  <c r="C53" i="1"/>
  <c r="D53" i="1"/>
  <c r="E53" i="1"/>
  <c r="F53" i="1"/>
  <c r="G53" i="1"/>
  <c r="H53" i="1"/>
  <c r="I53" i="1"/>
  <c r="J53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I19" i="1" l="1"/>
  <c r="AJ19" i="1"/>
  <c r="AK19" i="1"/>
  <c r="AL19" i="1"/>
  <c r="AI20" i="1"/>
  <c r="AJ20" i="1"/>
  <c r="AK20" i="1"/>
  <c r="AL20" i="1"/>
  <c r="AI21" i="1"/>
  <c r="AJ21" i="1"/>
  <c r="AK21" i="1"/>
  <c r="AL21" i="1"/>
  <c r="AI22" i="1"/>
  <c r="AJ22" i="1"/>
  <c r="AK22" i="1"/>
  <c r="AL22" i="1"/>
  <c r="AI23" i="1"/>
  <c r="AJ23" i="1"/>
  <c r="AK23" i="1"/>
  <c r="AL23" i="1"/>
  <c r="AI24" i="1"/>
  <c r="AJ24" i="1"/>
  <c r="AK24" i="1"/>
  <c r="AL24" i="1"/>
  <c r="J44" i="1"/>
  <c r="J45" i="1"/>
  <c r="J46" i="1"/>
  <c r="J47" i="1"/>
  <c r="J48" i="1"/>
  <c r="J49" i="1"/>
  <c r="J50" i="1"/>
  <c r="J65" i="1" s="1"/>
  <c r="J51" i="1"/>
  <c r="J70" i="1" s="1"/>
  <c r="J43" i="1"/>
  <c r="J67" i="1" l="1"/>
  <c r="J60" i="1"/>
  <c r="J66" i="1"/>
  <c r="J62" i="1"/>
  <c r="J61" i="1"/>
  <c r="J59" i="1"/>
  <c r="J58" i="1"/>
  <c r="J57" i="1"/>
  <c r="J69" i="1"/>
  <c r="J68" i="1"/>
  <c r="I44" i="1"/>
  <c r="I45" i="1"/>
  <c r="I46" i="1"/>
  <c r="I47" i="1"/>
  <c r="I48" i="1"/>
  <c r="I49" i="1"/>
  <c r="I50" i="1"/>
  <c r="I65" i="1" s="1"/>
  <c r="I51" i="1"/>
  <c r="I70" i="1" s="1"/>
  <c r="I43" i="1"/>
  <c r="AE19" i="1"/>
  <c r="AF19" i="1"/>
  <c r="AG19" i="1"/>
  <c r="AH19" i="1"/>
  <c r="AE20" i="1"/>
  <c r="AF20" i="1"/>
  <c r="AG20" i="1"/>
  <c r="AH20" i="1"/>
  <c r="AE21" i="1"/>
  <c r="AF21" i="1"/>
  <c r="AG21" i="1"/>
  <c r="AH21" i="1"/>
  <c r="AE22" i="1"/>
  <c r="AF22" i="1"/>
  <c r="AG22" i="1"/>
  <c r="AH22" i="1"/>
  <c r="AE23" i="1"/>
  <c r="AF23" i="1"/>
  <c r="AG23" i="1"/>
  <c r="AH23" i="1"/>
  <c r="AE24" i="1"/>
  <c r="AF24" i="1"/>
  <c r="AG24" i="1"/>
  <c r="AH24" i="1"/>
  <c r="I68" i="1" l="1"/>
  <c r="I66" i="1"/>
  <c r="I62" i="1"/>
  <c r="I61" i="1"/>
  <c r="I60" i="1"/>
  <c r="I59" i="1"/>
  <c r="I58" i="1"/>
  <c r="I57" i="1"/>
  <c r="I69" i="1"/>
  <c r="I67" i="1"/>
  <c r="H51" i="1"/>
  <c r="H70" i="1" s="1"/>
  <c r="H50" i="1"/>
  <c r="H65" i="1" s="1"/>
  <c r="H49" i="1"/>
  <c r="H48" i="1"/>
  <c r="H47" i="1"/>
  <c r="H46" i="1"/>
  <c r="H45" i="1"/>
  <c r="H44" i="1"/>
  <c r="H43" i="1"/>
  <c r="AA19" i="1"/>
  <c r="AB19" i="1"/>
  <c r="AC19" i="1"/>
  <c r="AD19" i="1"/>
  <c r="AA20" i="1"/>
  <c r="AB20" i="1"/>
  <c r="AC20" i="1"/>
  <c r="AD20" i="1"/>
  <c r="AA21" i="1"/>
  <c r="AB21" i="1"/>
  <c r="AC21" i="1"/>
  <c r="AD21" i="1"/>
  <c r="AA22" i="1"/>
  <c r="AB22" i="1"/>
  <c r="AC22" i="1"/>
  <c r="AD22" i="1"/>
  <c r="AA23" i="1"/>
  <c r="AB23" i="1"/>
  <c r="AC23" i="1"/>
  <c r="AD23" i="1"/>
  <c r="AA24" i="1"/>
  <c r="AB24" i="1"/>
  <c r="AC24" i="1"/>
  <c r="AD24" i="1"/>
  <c r="H62" i="1" l="1"/>
  <c r="H61" i="1"/>
  <c r="H59" i="1"/>
  <c r="H57" i="1"/>
  <c r="H60" i="1"/>
  <c r="H58" i="1"/>
  <c r="H67" i="1"/>
  <c r="H66" i="1"/>
  <c r="H69" i="1"/>
  <c r="H68" i="1"/>
  <c r="G51" i="1"/>
  <c r="G70" i="1" s="1"/>
  <c r="F51" i="1"/>
  <c r="F70" i="1" s="1"/>
  <c r="E51" i="1"/>
  <c r="E70" i="1" s="1"/>
  <c r="D51" i="1"/>
  <c r="D70" i="1" s="1"/>
  <c r="C51" i="1"/>
  <c r="C70" i="1" s="1"/>
  <c r="B51" i="1"/>
  <c r="B70" i="1" s="1"/>
  <c r="A51" i="1"/>
  <c r="G50" i="1"/>
  <c r="G65" i="1" s="1"/>
  <c r="F50" i="1"/>
  <c r="F65" i="1" s="1"/>
  <c r="E50" i="1"/>
  <c r="E65" i="1" s="1"/>
  <c r="D50" i="1"/>
  <c r="D65" i="1" s="1"/>
  <c r="C50" i="1"/>
  <c r="C65" i="1" s="1"/>
  <c r="B50" i="1"/>
  <c r="B65" i="1" s="1"/>
  <c r="A50" i="1"/>
  <c r="G49" i="1"/>
  <c r="F49" i="1"/>
  <c r="E49" i="1"/>
  <c r="D49" i="1"/>
  <c r="C49" i="1"/>
  <c r="B49" i="1"/>
  <c r="A49" i="1"/>
  <c r="G48" i="1"/>
  <c r="F48" i="1"/>
  <c r="E48" i="1"/>
  <c r="D48" i="1"/>
  <c r="C48" i="1"/>
  <c r="B48" i="1"/>
  <c r="A48" i="1"/>
  <c r="G47" i="1"/>
  <c r="F47" i="1"/>
  <c r="E47" i="1"/>
  <c r="D47" i="1"/>
  <c r="C47" i="1"/>
  <c r="B47" i="1"/>
  <c r="A47" i="1"/>
  <c r="G46" i="1"/>
  <c r="F46" i="1"/>
  <c r="E46" i="1"/>
  <c r="D46" i="1"/>
  <c r="C46" i="1"/>
  <c r="B46" i="1"/>
  <c r="A46" i="1"/>
  <c r="G45" i="1"/>
  <c r="F45" i="1"/>
  <c r="E45" i="1"/>
  <c r="D45" i="1"/>
  <c r="C45" i="1"/>
  <c r="B45" i="1"/>
  <c r="A45" i="1"/>
  <c r="G44" i="1"/>
  <c r="F44" i="1"/>
  <c r="E44" i="1"/>
  <c r="D44" i="1"/>
  <c r="C44" i="1"/>
  <c r="B44" i="1"/>
  <c r="A44" i="1"/>
  <c r="G43" i="1"/>
  <c r="F43" i="1"/>
  <c r="E43" i="1"/>
  <c r="D43" i="1"/>
  <c r="C43" i="1"/>
  <c r="B43" i="1"/>
  <c r="A43" i="1"/>
  <c r="X19" i="1"/>
  <c r="T19" i="1"/>
  <c r="P19" i="1"/>
  <c r="L19" i="1"/>
  <c r="H19" i="1"/>
  <c r="D19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Z19" i="1"/>
  <c r="Y19" i="1"/>
  <c r="W19" i="1"/>
  <c r="V19" i="1"/>
  <c r="U19" i="1"/>
  <c r="S19" i="1"/>
  <c r="R19" i="1"/>
  <c r="Q19" i="1"/>
  <c r="O19" i="1"/>
  <c r="N19" i="1"/>
  <c r="M19" i="1"/>
  <c r="K19" i="1"/>
  <c r="J19" i="1"/>
  <c r="I19" i="1"/>
  <c r="G19" i="1"/>
  <c r="F19" i="1"/>
  <c r="E19" i="1"/>
  <c r="Y23" i="1"/>
  <c r="X23" i="1"/>
  <c r="W23" i="1"/>
  <c r="U23" i="1"/>
  <c r="T23" i="1"/>
  <c r="S23" i="1"/>
  <c r="Q23" i="1"/>
  <c r="P23" i="1"/>
  <c r="O23" i="1"/>
  <c r="M23" i="1"/>
  <c r="L23" i="1"/>
  <c r="K23" i="1"/>
  <c r="I23" i="1"/>
  <c r="H23" i="1"/>
  <c r="G23" i="1"/>
  <c r="E23" i="1"/>
  <c r="D23" i="1"/>
  <c r="Y22" i="1"/>
  <c r="X22" i="1"/>
  <c r="W22" i="1"/>
  <c r="U22" i="1"/>
  <c r="T22" i="1"/>
  <c r="S22" i="1"/>
  <c r="Q22" i="1"/>
  <c r="P22" i="1"/>
  <c r="O22" i="1"/>
  <c r="M22" i="1"/>
  <c r="L22" i="1"/>
  <c r="K22" i="1"/>
  <c r="I22" i="1"/>
  <c r="H22" i="1"/>
  <c r="G22" i="1"/>
  <c r="E22" i="1"/>
  <c r="D22" i="1"/>
  <c r="C22" i="1"/>
  <c r="X21" i="1"/>
  <c r="T21" i="1"/>
  <c r="P21" i="1"/>
  <c r="L21" i="1"/>
  <c r="H21" i="1"/>
  <c r="D21" i="1"/>
  <c r="Z21" i="1"/>
  <c r="Y21" i="1"/>
  <c r="W21" i="1"/>
  <c r="V21" i="1"/>
  <c r="U21" i="1"/>
  <c r="S21" i="1"/>
  <c r="R21" i="1"/>
  <c r="Q21" i="1"/>
  <c r="O21" i="1"/>
  <c r="N21" i="1"/>
  <c r="M21" i="1"/>
  <c r="K21" i="1"/>
  <c r="J21" i="1"/>
  <c r="I21" i="1"/>
  <c r="G21" i="1"/>
  <c r="F21" i="1"/>
  <c r="E21" i="1"/>
  <c r="X20" i="1"/>
  <c r="T20" i="1"/>
  <c r="P20" i="1"/>
  <c r="L20" i="1"/>
  <c r="H20" i="1"/>
  <c r="D20" i="1"/>
  <c r="Z20" i="1"/>
  <c r="Y20" i="1"/>
  <c r="W20" i="1"/>
  <c r="V20" i="1"/>
  <c r="U20" i="1"/>
  <c r="S20" i="1"/>
  <c r="R20" i="1"/>
  <c r="Q20" i="1"/>
  <c r="O20" i="1"/>
  <c r="N20" i="1"/>
  <c r="M20" i="1"/>
  <c r="K20" i="1"/>
  <c r="J20" i="1"/>
  <c r="I20" i="1"/>
  <c r="G20" i="1"/>
  <c r="F20" i="1"/>
  <c r="E20" i="1"/>
  <c r="B68" i="1" l="1"/>
  <c r="F68" i="1"/>
  <c r="D69" i="1"/>
  <c r="G69" i="1"/>
  <c r="G68" i="1"/>
  <c r="C69" i="1"/>
  <c r="C68" i="1"/>
  <c r="E69" i="1"/>
  <c r="D68" i="1"/>
  <c r="F69" i="1"/>
  <c r="E68" i="1"/>
  <c r="B69" i="1"/>
  <c r="B62" i="1"/>
  <c r="C62" i="1"/>
  <c r="D62" i="1"/>
  <c r="E62" i="1"/>
  <c r="F62" i="1"/>
  <c r="G62" i="1"/>
  <c r="B66" i="1"/>
  <c r="C66" i="1"/>
  <c r="D66" i="1"/>
  <c r="E66" i="1"/>
  <c r="F66" i="1"/>
  <c r="G66" i="1"/>
  <c r="C58" i="1"/>
  <c r="F58" i="1"/>
  <c r="B59" i="1"/>
  <c r="D59" i="1"/>
  <c r="G59" i="1"/>
  <c r="C57" i="1"/>
  <c r="G57" i="1"/>
  <c r="B58" i="1"/>
  <c r="D58" i="1"/>
  <c r="E58" i="1"/>
  <c r="G58" i="1"/>
  <c r="C59" i="1"/>
  <c r="E59" i="1"/>
  <c r="F59" i="1"/>
  <c r="B57" i="1"/>
  <c r="D57" i="1"/>
  <c r="E57" i="1"/>
  <c r="F57" i="1"/>
  <c r="F22" i="1"/>
  <c r="B60" i="1" s="1"/>
  <c r="J22" i="1"/>
  <c r="C60" i="1" s="1"/>
  <c r="N22" i="1"/>
  <c r="D60" i="1" s="1"/>
  <c r="R22" i="1"/>
  <c r="E60" i="1" s="1"/>
  <c r="V22" i="1"/>
  <c r="F60" i="1" s="1"/>
  <c r="Z22" i="1"/>
  <c r="G60" i="1" s="1"/>
  <c r="F23" i="1"/>
  <c r="B61" i="1" s="1"/>
  <c r="J23" i="1"/>
  <c r="C61" i="1" s="1"/>
  <c r="N23" i="1"/>
  <c r="D61" i="1" s="1"/>
  <c r="R23" i="1"/>
  <c r="E61" i="1" s="1"/>
  <c r="V23" i="1"/>
  <c r="F61" i="1" s="1"/>
  <c r="Z23" i="1"/>
  <c r="G61" i="1" s="1"/>
  <c r="B67" i="1"/>
  <c r="C67" i="1"/>
  <c r="D67" i="1"/>
  <c r="E67" i="1"/>
  <c r="F67" i="1"/>
  <c r="G67" i="1"/>
</calcChain>
</file>

<file path=xl/sharedStrings.xml><?xml version="1.0" encoding="utf-8"?>
<sst xmlns="http://schemas.openxmlformats.org/spreadsheetml/2006/main" count="168" uniqueCount="43">
  <si>
    <t>Fig. 2 - Alternative Fuels Volumes and Credits</t>
  </si>
  <si>
    <t/>
  </si>
  <si>
    <t>Unit</t>
  </si>
  <si>
    <t>Q1 2011</t>
  </si>
  <si>
    <t>Q2</t>
  </si>
  <si>
    <t>Q3</t>
  </si>
  <si>
    <t>Q4</t>
  </si>
  <si>
    <t>Q1 2012</t>
  </si>
  <si>
    <t>Q1 2013</t>
  </si>
  <si>
    <t>Q1 2014</t>
  </si>
  <si>
    <t>Q1 2015</t>
  </si>
  <si>
    <t>Q1 2016</t>
  </si>
  <si>
    <t>Conversion to gge using energy density from Table 3 in the LCFS regulation</t>
  </si>
  <si>
    <t>Biodiesel</t>
  </si>
  <si>
    <t>gge</t>
  </si>
  <si>
    <t>Biomethane</t>
  </si>
  <si>
    <t>Fossil Natural Gas</t>
  </si>
  <si>
    <t>Electricity</t>
  </si>
  <si>
    <t>Ethanol</t>
  </si>
  <si>
    <t>Renewable Diesel</t>
  </si>
  <si>
    <t>Annual Credits (MT)</t>
  </si>
  <si>
    <t>Volume (million gge)</t>
  </si>
  <si>
    <t>Dashboard Figure 2</t>
  </si>
  <si>
    <t>Credits (million MT)</t>
  </si>
  <si>
    <t>Bio-CNG</t>
  </si>
  <si>
    <t>dge</t>
  </si>
  <si>
    <t>Bio-LNG</t>
  </si>
  <si>
    <t>Fossil CNG</t>
  </si>
  <si>
    <t>Fossil LNG</t>
  </si>
  <si>
    <t>Hydrogen</t>
  </si>
  <si>
    <t>gal</t>
  </si>
  <si>
    <t>Q1 2017</t>
  </si>
  <si>
    <t xml:space="preserve">Volume (quaterly) from "Fuels" tab </t>
  </si>
  <si>
    <t xml:space="preserve">Credits (MT) from "Fuels" tab </t>
  </si>
  <si>
    <t>Q1 2018</t>
  </si>
  <si>
    <t>Q1 2019</t>
  </si>
  <si>
    <t>Alternative Jet Fuel</t>
  </si>
  <si>
    <t>Renewable Naphtha</t>
  </si>
  <si>
    <t>Propane</t>
  </si>
  <si>
    <t>Other (Hyrdrogen, AJF, Renewable Naphtha, Propane)</t>
  </si>
  <si>
    <t>Q1 2020</t>
  </si>
  <si>
    <t>Q1 2021</t>
  </si>
  <si>
    <t>Q1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</si>
</sst>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5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3" fillId="0" borderId="0" xfId="1" applyNumberFormat="1" applyFont="1" applyFill="1" applyBorder="1"/>
    <xf numFmtId="165" fontId="3" fillId="0" borderId="0" xfId="0" applyNumberFormat="1" applyFont="1"/>
    <xf numFmtId="43" fontId="3" fillId="0" borderId="0" xfId="1" applyFont="1"/>
    <xf numFmtId="43" fontId="3" fillId="0" borderId="0" xfId="1" applyFont="1" applyFill="1" applyBorder="1"/>
    <xf numFmtId="164" fontId="3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0001770814518"/>
          <c:y val="0.14367079515461453"/>
          <c:w val="0.38587208583760357"/>
          <c:h val="0.68856299198309023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'Fig 2'!$A$61</c:f>
              <c:strCache>
                <c:ptCount val="1"/>
                <c:pt idx="0">
                  <c:v>Ethanol</c:v>
                </c:pt>
              </c:strCache>
            </c:strRef>
          </c:tx>
          <c:invertIfNegative val="0"/>
          <c:cat>
            <c:numRef>
              <c:f>'Fig 2'!$B$56:$M$56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 2'!$B$61:$M$61</c:f>
              <c:numCache>
                <c:formatCode>_(* #,##0_);_(* \(#,##0\);_(* "-"??_);_(@_)</c:formatCode>
                <c:ptCount val="12"/>
                <c:pt idx="0">
                  <c:v>1048.6268945185186</c:v>
                </c:pt>
                <c:pt idx="1">
                  <c:v>1037.6098402222224</c:v>
                </c:pt>
                <c:pt idx="2">
                  <c:v>1040.6926071111111</c:v>
                </c:pt>
                <c:pt idx="3">
                  <c:v>1044.8973345555555</c:v>
                </c:pt>
                <c:pt idx="4">
                  <c:v>1055.010741111111</c:v>
                </c:pt>
                <c:pt idx="5">
                  <c:v>1124.2193079259259</c:v>
                </c:pt>
                <c:pt idx="6">
                  <c:v>1108.3040585555557</c:v>
                </c:pt>
                <c:pt idx="7">
                  <c:v>1126.529636851852</c:v>
                </c:pt>
                <c:pt idx="8">
                  <c:v>1095.9478990370371</c:v>
                </c:pt>
                <c:pt idx="9">
                  <c:v>914.15321581481476</c:v>
                </c:pt>
                <c:pt idx="10">
                  <c:v>999.85651651851845</c:v>
                </c:pt>
                <c:pt idx="11">
                  <c:v>1023.9259008888888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7-4D88-84C0-D12FB49AE59D}"/>
            </c:ext>
          </c:extLst>
        </c:ser>
        <c:ser>
          <c:idx val="0"/>
          <c:order val="1"/>
          <c:tx>
            <c:strRef>
              <c:f>'Fig 2'!$A$57</c:f>
              <c:strCache>
                <c:ptCount val="1"/>
                <c:pt idx="0">
                  <c:v>Biodiesel</c:v>
                </c:pt>
              </c:strCache>
            </c:strRef>
          </c:tx>
          <c:invertIfNegative val="0"/>
          <c:cat>
            <c:numRef>
              <c:f>'Fig 2'!$B$56:$M$56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 2'!$B$57:$M$57</c:f>
              <c:numCache>
                <c:formatCode>_(* #,##0_);_(* \(#,##0\);_(* "-"??_);_(@_)</c:formatCode>
                <c:ptCount val="12"/>
                <c:pt idx="0">
                  <c:v>13.652477587498922</c:v>
                </c:pt>
                <c:pt idx="1">
                  <c:v>21.752274392212726</c:v>
                </c:pt>
                <c:pt idx="2">
                  <c:v>65.227742387723396</c:v>
                </c:pt>
                <c:pt idx="3">
                  <c:v>72.7380112965553</c:v>
                </c:pt>
                <c:pt idx="4">
                  <c:v>137.69484042605544</c:v>
                </c:pt>
                <c:pt idx="5">
                  <c:v>177.87427224889925</c:v>
                </c:pt>
                <c:pt idx="6">
                  <c:v>184.86281290088925</c:v>
                </c:pt>
                <c:pt idx="7">
                  <c:v>200.82479688603991</c:v>
                </c:pt>
                <c:pt idx="8">
                  <c:v>230.37974117119921</c:v>
                </c:pt>
                <c:pt idx="9">
                  <c:v>290.13778418553056</c:v>
                </c:pt>
                <c:pt idx="10">
                  <c:v>315.86584648536655</c:v>
                </c:pt>
                <c:pt idx="11">
                  <c:v>308.32611130872834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7-4D88-84C0-D12FB49AE59D}"/>
            </c:ext>
          </c:extLst>
        </c:ser>
        <c:ser>
          <c:idx val="5"/>
          <c:order val="2"/>
          <c:tx>
            <c:strRef>
              <c:f>'Fig 2'!$A$62</c:f>
              <c:strCache>
                <c:ptCount val="1"/>
                <c:pt idx="0">
                  <c:v>Renewable Diesel</c:v>
                </c:pt>
              </c:strCache>
            </c:strRef>
          </c:tx>
          <c:invertIfNegative val="0"/>
          <c:cat>
            <c:numRef>
              <c:f>'Fig 2'!$B$56:$M$56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 2'!$B$62:$M$62</c:f>
              <c:numCache>
                <c:formatCode>_(* #,##0_);_(* \(#,##0\);_(* "-"??_);_(@_)</c:formatCode>
                <c:ptCount val="12"/>
                <c:pt idx="0">
                  <c:v>2.0186671777605114</c:v>
                </c:pt>
                <c:pt idx="1">
                  <c:v>9.8666381123197784</c:v>
                </c:pt>
                <c:pt idx="2">
                  <c:v>130.8913425045325</c:v>
                </c:pt>
                <c:pt idx="3">
                  <c:v>126.30870470387637</c:v>
                </c:pt>
                <c:pt idx="4">
                  <c:v>184.86114972589141</c:v>
                </c:pt>
                <c:pt idx="5">
                  <c:v>286.17599503626002</c:v>
                </c:pt>
                <c:pt idx="6">
                  <c:v>375.48958544504882</c:v>
                </c:pt>
                <c:pt idx="7">
                  <c:v>429.33038739057235</c:v>
                </c:pt>
                <c:pt idx="8">
                  <c:v>691.61238999827333</c:v>
                </c:pt>
                <c:pt idx="9">
                  <c:v>659.2654156880775</c:v>
                </c:pt>
                <c:pt idx="10">
                  <c:v>1053.2809877061211</c:v>
                </c:pt>
                <c:pt idx="11">
                  <c:v>1449.2692779927481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7-4D88-84C0-D12FB49AE59D}"/>
            </c:ext>
          </c:extLst>
        </c:ser>
        <c:ser>
          <c:idx val="2"/>
          <c:order val="3"/>
          <c:tx>
            <c:strRef>
              <c:f>'Fig 2'!$A$59</c:f>
              <c:strCache>
                <c:ptCount val="1"/>
                <c:pt idx="0">
                  <c:v>Fossil Natural Gas</c:v>
                </c:pt>
              </c:strCache>
            </c:strRef>
          </c:tx>
          <c:invertIfNegative val="0"/>
          <c:cat>
            <c:numRef>
              <c:f>'Fig 2'!$B$56:$M$56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 2'!$B$59:$M$59</c:f>
              <c:numCache>
                <c:formatCode>_(* #,##0_);_(* \(#,##0\);_(* "-"??_);_(@_)</c:formatCode>
                <c:ptCount val="12"/>
                <c:pt idx="0">
                  <c:v>85.217063730208068</c:v>
                </c:pt>
                <c:pt idx="1">
                  <c:v>98.171972953552626</c:v>
                </c:pt>
                <c:pt idx="2">
                  <c:v>103.45937561124063</c:v>
                </c:pt>
                <c:pt idx="3">
                  <c:v>112.37210595407063</c:v>
                </c:pt>
                <c:pt idx="4">
                  <c:v>83.468989718898385</c:v>
                </c:pt>
                <c:pt idx="5">
                  <c:v>65.285556496158165</c:v>
                </c:pt>
                <c:pt idx="6">
                  <c:v>59.257889697056029</c:v>
                </c:pt>
                <c:pt idx="7">
                  <c:v>55.915202093671766</c:v>
                </c:pt>
                <c:pt idx="8">
                  <c:v>47.213652224725898</c:v>
                </c:pt>
                <c:pt idx="9">
                  <c:v>14.674661296296295</c:v>
                </c:pt>
                <c:pt idx="10">
                  <c:v>4.787474473020807</c:v>
                </c:pt>
                <c:pt idx="11">
                  <c:v>7.5833568812052139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B7-4D88-84C0-D12FB49AE59D}"/>
            </c:ext>
          </c:extLst>
        </c:ser>
        <c:ser>
          <c:idx val="1"/>
          <c:order val="4"/>
          <c:tx>
            <c:strRef>
              <c:f>'Fig 2'!$A$58</c:f>
              <c:strCache>
                <c:ptCount val="1"/>
                <c:pt idx="0">
                  <c:v>Biomethane</c:v>
                </c:pt>
              </c:strCache>
            </c:strRef>
          </c:tx>
          <c:invertIfNegative val="0"/>
          <c:cat>
            <c:numRef>
              <c:f>'Fig 2'!$B$56:$M$56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 2'!$B$58:$M$58</c:f>
              <c:numCache>
                <c:formatCode>_(* #,##0_);_(* \(#,##0\);_(* "-"??_);_(@_)</c:formatCode>
                <c:ptCount val="12"/>
                <c:pt idx="0">
                  <c:v>1.8287560113096777</c:v>
                </c:pt>
                <c:pt idx="1">
                  <c:v>1.8504746054562722</c:v>
                </c:pt>
                <c:pt idx="2">
                  <c:v>11.883924109902443</c:v>
                </c:pt>
                <c:pt idx="3">
                  <c:v>33.367026841837173</c:v>
                </c:pt>
                <c:pt idx="4">
                  <c:v>77.098967152464823</c:v>
                </c:pt>
                <c:pt idx="5">
                  <c:v>103.61048747820081</c:v>
                </c:pt>
                <c:pt idx="6">
                  <c:v>123.96765849305017</c:v>
                </c:pt>
                <c:pt idx="7">
                  <c:v>139.17853502218767</c:v>
                </c:pt>
                <c:pt idx="8">
                  <c:v>161.69648557877926</c:v>
                </c:pt>
                <c:pt idx="9">
                  <c:v>175.98392830294398</c:v>
                </c:pt>
                <c:pt idx="10">
                  <c:v>202.64662550746786</c:v>
                </c:pt>
                <c:pt idx="11">
                  <c:v>218.17812295683331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B7-4D88-84C0-D12FB49AE59D}"/>
            </c:ext>
          </c:extLst>
        </c:ser>
        <c:ser>
          <c:idx val="3"/>
          <c:order val="5"/>
          <c:tx>
            <c:strRef>
              <c:f>'Fig 2'!$A$60</c:f>
              <c:strCache>
                <c:ptCount val="1"/>
                <c:pt idx="0">
                  <c:v>Electricity</c:v>
                </c:pt>
              </c:strCache>
            </c:strRef>
          </c:tx>
          <c:invertIfNegative val="0"/>
          <c:cat>
            <c:numRef>
              <c:f>'Fig 2'!$B$56:$M$56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 2'!$B$60:$M$60</c:f>
              <c:numCache>
                <c:formatCode>_(* #,##0_);_(* \(#,##0\);_(* "-"??_);_(@_)</c:formatCode>
                <c:ptCount val="12"/>
                <c:pt idx="0">
                  <c:v>0.374697</c:v>
                </c:pt>
                <c:pt idx="1">
                  <c:v>1.3154699999999999</c:v>
                </c:pt>
                <c:pt idx="2">
                  <c:v>3.5998860000000001</c:v>
                </c:pt>
                <c:pt idx="3">
                  <c:v>8.4526679999999992</c:v>
                </c:pt>
                <c:pt idx="4">
                  <c:v>12.975826</c:v>
                </c:pt>
                <c:pt idx="5">
                  <c:v>60.213889999999999</c:v>
                </c:pt>
                <c:pt idx="6">
                  <c:v>75.181203999999994</c:v>
                </c:pt>
                <c:pt idx="7">
                  <c:v>109.004857</c:v>
                </c:pt>
                <c:pt idx="8">
                  <c:v>122.832708</c:v>
                </c:pt>
                <c:pt idx="9">
                  <c:v>105.35299500000001</c:v>
                </c:pt>
                <c:pt idx="10">
                  <c:v>153.4648</c:v>
                </c:pt>
                <c:pt idx="11">
                  <c:v>198.209205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B7-4D88-84C0-D12FB49AE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6571520"/>
        <c:axId val="176573824"/>
      </c:barChart>
      <c:catAx>
        <c:axId val="17657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6573824"/>
        <c:crosses val="autoZero"/>
        <c:auto val="1"/>
        <c:lblAlgn val="ctr"/>
        <c:lblOffset val="100"/>
        <c:noMultiLvlLbl val="0"/>
      </c:catAx>
      <c:valAx>
        <c:axId val="176573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Fuel Volume (Millon</a:t>
                </a:r>
                <a:r>
                  <a:rPr lang="en-US" baseline="0"/>
                  <a:t> GGE)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3772078314647902E-2"/>
              <c:y val="0.2932416039926524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76571520"/>
        <c:crosses val="autoZero"/>
        <c:crossBetween val="between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2.1183351020771572E-2"/>
          <c:y val="0.89134833464247243"/>
          <c:w val="0.96900562143287683"/>
          <c:h val="9.617431739327568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01920378605172"/>
          <c:y val="7.1385317884574709E-2"/>
          <c:w val="0.810330082064464"/>
          <c:h val="0.84524706281245376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'Fig 2'!$A$69</c:f>
              <c:strCache>
                <c:ptCount val="1"/>
                <c:pt idx="0">
                  <c:v>Ethanol</c:v>
                </c:pt>
              </c:strCache>
            </c:strRef>
          </c:tx>
          <c:invertIfNegative val="0"/>
          <c:cat>
            <c:numRef>
              <c:f>'Fig 2'!$B$64:$M$64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 2'!$B$69:$M$69</c:f>
              <c:numCache>
                <c:formatCode>0.0</c:formatCode>
                <c:ptCount val="12"/>
                <c:pt idx="0">
                  <c:v>1.0235529999999999</c:v>
                </c:pt>
                <c:pt idx="1">
                  <c:v>1.2190939999999999</c:v>
                </c:pt>
                <c:pt idx="2">
                  <c:v>1.983878</c:v>
                </c:pt>
                <c:pt idx="3">
                  <c:v>2.0308830000000002</c:v>
                </c:pt>
                <c:pt idx="4">
                  <c:v>2.1247539999999998</c:v>
                </c:pt>
                <c:pt idx="5">
                  <c:v>3.5193859999999999</c:v>
                </c:pt>
                <c:pt idx="6">
                  <c:v>3.4882240000000002</c:v>
                </c:pt>
                <c:pt idx="7">
                  <c:v>3.458529</c:v>
                </c:pt>
                <c:pt idx="8">
                  <c:v>4.3421320000000003</c:v>
                </c:pt>
                <c:pt idx="9">
                  <c:v>3.7366549999999998</c:v>
                </c:pt>
                <c:pt idx="10">
                  <c:v>3.8255520000000001</c:v>
                </c:pt>
                <c:pt idx="11">
                  <c:v>3.743144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B-4CBE-B10A-EAA2EC2748FB}"/>
            </c:ext>
          </c:extLst>
        </c:ser>
        <c:ser>
          <c:idx val="0"/>
          <c:order val="1"/>
          <c:tx>
            <c:strRef>
              <c:f>'Fig 2'!$A$65</c:f>
              <c:strCache>
                <c:ptCount val="1"/>
                <c:pt idx="0">
                  <c:v>Biodiesel</c:v>
                </c:pt>
              </c:strCache>
            </c:strRef>
          </c:tx>
          <c:invertIfNegative val="0"/>
          <c:cat>
            <c:numRef>
              <c:f>'Fig 2'!$B$64:$M$64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 2'!$B$65:$M$65</c:f>
              <c:numCache>
                <c:formatCode>0.0</c:formatCode>
                <c:ptCount val="12"/>
                <c:pt idx="0">
                  <c:v>8.4266999999999995E-2</c:v>
                </c:pt>
                <c:pt idx="1">
                  <c:v>0.14934700000000001</c:v>
                </c:pt>
                <c:pt idx="2">
                  <c:v>0.56667000000000001</c:v>
                </c:pt>
                <c:pt idx="3">
                  <c:v>0.71799999999999997</c:v>
                </c:pt>
                <c:pt idx="4">
                  <c:v>1.21391</c:v>
                </c:pt>
                <c:pt idx="5">
                  <c:v>1.736783</c:v>
                </c:pt>
                <c:pt idx="6">
                  <c:v>1.379739</c:v>
                </c:pt>
                <c:pt idx="7">
                  <c:v>1.606554</c:v>
                </c:pt>
                <c:pt idx="8">
                  <c:v>1.8310900000000001</c:v>
                </c:pt>
                <c:pt idx="9">
                  <c:v>2.213327</c:v>
                </c:pt>
                <c:pt idx="10">
                  <c:v>2.3105989999999998</c:v>
                </c:pt>
                <c:pt idx="11">
                  <c:v>2.2041719999999998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B-4CBE-B10A-EAA2EC2748FB}"/>
            </c:ext>
          </c:extLst>
        </c:ser>
        <c:ser>
          <c:idx val="5"/>
          <c:order val="2"/>
          <c:tx>
            <c:strRef>
              <c:f>'Fig 2'!$A$70</c:f>
              <c:strCache>
                <c:ptCount val="1"/>
                <c:pt idx="0">
                  <c:v>Renewable Diesel</c:v>
                </c:pt>
              </c:strCache>
            </c:strRef>
          </c:tx>
          <c:invertIfNegative val="0"/>
          <c:cat>
            <c:numRef>
              <c:f>'Fig 2'!$B$64:$M$64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 2'!$B$70:$M$70</c:f>
              <c:numCache>
                <c:formatCode>0.0</c:formatCode>
                <c:ptCount val="12"/>
                <c:pt idx="0">
                  <c:v>1.702E-2</c:v>
                </c:pt>
                <c:pt idx="1">
                  <c:v>7.2659000000000001E-2</c:v>
                </c:pt>
                <c:pt idx="2">
                  <c:v>0.78992899999999999</c:v>
                </c:pt>
                <c:pt idx="3">
                  <c:v>0.84497900000000004</c:v>
                </c:pt>
                <c:pt idx="4">
                  <c:v>1.038171</c:v>
                </c:pt>
                <c:pt idx="5">
                  <c:v>2.2412169999999998</c:v>
                </c:pt>
                <c:pt idx="6">
                  <c:v>2.9667300000000001</c:v>
                </c:pt>
                <c:pt idx="7">
                  <c:v>3.4853909999999999</c:v>
                </c:pt>
                <c:pt idx="8">
                  <c:v>4.7805270000000002</c:v>
                </c:pt>
                <c:pt idx="9">
                  <c:v>4.5712999999999999</c:v>
                </c:pt>
                <c:pt idx="10">
                  <c:v>6.5564629999999999</c:v>
                </c:pt>
                <c:pt idx="11">
                  <c:v>9.6994830000000007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1B-4CBE-B10A-EAA2EC2748FB}"/>
            </c:ext>
          </c:extLst>
        </c:ser>
        <c:ser>
          <c:idx val="2"/>
          <c:order val="3"/>
          <c:tx>
            <c:strRef>
              <c:f>'Fig 2'!$A$67</c:f>
              <c:strCache>
                <c:ptCount val="1"/>
                <c:pt idx="0">
                  <c:v>Fossil Natural Gas</c:v>
                </c:pt>
              </c:strCache>
            </c:strRef>
          </c:tx>
          <c:invertIfNegative val="0"/>
          <c:cat>
            <c:numRef>
              <c:f>'Fig 2'!$B$64:$M$64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 2'!$B$67:$M$67</c:f>
              <c:numCache>
                <c:formatCode>0.0</c:formatCode>
                <c:ptCount val="12"/>
                <c:pt idx="0">
                  <c:v>0.16439000000000001</c:v>
                </c:pt>
                <c:pt idx="1">
                  <c:v>0.18317</c:v>
                </c:pt>
                <c:pt idx="2">
                  <c:v>0.221855</c:v>
                </c:pt>
                <c:pt idx="3">
                  <c:v>0.24701600000000001</c:v>
                </c:pt>
                <c:pt idx="4">
                  <c:v>0.205591</c:v>
                </c:pt>
                <c:pt idx="5">
                  <c:v>0.17019100000000001</c:v>
                </c:pt>
                <c:pt idx="6">
                  <c:v>5.8493999999999997E-2</c:v>
                </c:pt>
                <c:pt idx="7">
                  <c:v>5.8775000000000001E-2</c:v>
                </c:pt>
                <c:pt idx="8">
                  <c:v>3.0851E-2</c:v>
                </c:pt>
                <c:pt idx="9">
                  <c:v>8.3339999999999994E-3</c:v>
                </c:pt>
                <c:pt idx="10">
                  <c:v>2.5049999999999998E-3</c:v>
                </c:pt>
                <c:pt idx="11">
                  <c:v>1.2269E-2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1B-4CBE-B10A-EAA2EC2748FB}"/>
            </c:ext>
          </c:extLst>
        </c:ser>
        <c:ser>
          <c:idx val="1"/>
          <c:order val="4"/>
          <c:tx>
            <c:strRef>
              <c:f>'Fig 2'!$A$66</c:f>
              <c:strCache>
                <c:ptCount val="1"/>
                <c:pt idx="0">
                  <c:v>Biomethane</c:v>
                </c:pt>
              </c:strCache>
            </c:strRef>
          </c:tx>
          <c:invertIfNegative val="0"/>
          <c:cat>
            <c:numRef>
              <c:f>'Fig 2'!$B$64:$M$64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 2'!$B$66:$M$66</c:f>
              <c:numCache>
                <c:formatCode>0.0</c:formatCode>
                <c:ptCount val="12"/>
                <c:pt idx="0">
                  <c:v>1.4715000000000001E-2</c:v>
                </c:pt>
                <c:pt idx="1">
                  <c:v>1.4845000000000001E-2</c:v>
                </c:pt>
                <c:pt idx="2">
                  <c:v>9.8117999999999997E-2</c:v>
                </c:pt>
                <c:pt idx="3">
                  <c:v>0.23955799999999999</c:v>
                </c:pt>
                <c:pt idx="4">
                  <c:v>0.57595200000000002</c:v>
                </c:pt>
                <c:pt idx="5">
                  <c:v>0.68265500000000001</c:v>
                </c:pt>
                <c:pt idx="6">
                  <c:v>0.68098499999999995</c:v>
                </c:pt>
                <c:pt idx="7">
                  <c:v>0.75128799999999996</c:v>
                </c:pt>
                <c:pt idx="8">
                  <c:v>0.93679199999999996</c:v>
                </c:pt>
                <c:pt idx="9">
                  <c:v>1.6647069999999999</c:v>
                </c:pt>
                <c:pt idx="10">
                  <c:v>2.7870840000000001</c:v>
                </c:pt>
                <c:pt idx="11">
                  <c:v>4.3418890000000001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1B-4CBE-B10A-EAA2EC2748FB}"/>
            </c:ext>
          </c:extLst>
        </c:ser>
        <c:ser>
          <c:idx val="3"/>
          <c:order val="5"/>
          <c:tx>
            <c:strRef>
              <c:f>'Fig 2'!$A$68</c:f>
              <c:strCache>
                <c:ptCount val="1"/>
                <c:pt idx="0">
                  <c:v>Electricity</c:v>
                </c:pt>
              </c:strCache>
            </c:strRef>
          </c:tx>
          <c:invertIfNegative val="0"/>
          <c:cat>
            <c:numRef>
              <c:f>'Fig 2'!$B$64:$M$64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 2'!$B$68:$M$68</c:f>
              <c:numCache>
                <c:formatCode>0.0</c:formatCode>
                <c:ptCount val="12"/>
                <c:pt idx="0">
                  <c:v>7.7429999999999999E-3</c:v>
                </c:pt>
                <c:pt idx="1">
                  <c:v>2.6984000000000001E-2</c:v>
                </c:pt>
                <c:pt idx="2">
                  <c:v>9.3952999999999995E-2</c:v>
                </c:pt>
                <c:pt idx="3">
                  <c:v>0.22133</c:v>
                </c:pt>
                <c:pt idx="4">
                  <c:v>0.33773999999999998</c:v>
                </c:pt>
                <c:pt idx="5">
                  <c:v>0.90470300000000003</c:v>
                </c:pt>
                <c:pt idx="6">
                  <c:v>1.1980729999999999</c:v>
                </c:pt>
                <c:pt idx="7">
                  <c:v>1.7913490000000001</c:v>
                </c:pt>
                <c:pt idx="8">
                  <c:v>2.7929430000000002</c:v>
                </c:pt>
                <c:pt idx="9">
                  <c:v>2.9430839999999998</c:v>
                </c:pt>
                <c:pt idx="10">
                  <c:v>4.467136</c:v>
                </c:pt>
                <c:pt idx="11">
                  <c:v>6.5374429999999997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1B-4CBE-B10A-EAA2EC274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100"/>
        <c:axId val="176587136"/>
        <c:axId val="176588672"/>
      </c:barChart>
      <c:catAx>
        <c:axId val="17658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6588672"/>
        <c:crosses val="autoZero"/>
        <c:auto val="1"/>
        <c:lblAlgn val="ctr"/>
        <c:lblOffset val="100"/>
        <c:noMultiLvlLbl val="0"/>
      </c:catAx>
      <c:valAx>
        <c:axId val="176588672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Credits (Million  MT)</a:t>
                </a:r>
              </a:p>
            </c:rich>
          </c:tx>
          <c:layout>
            <c:manualLayout>
              <c:xMode val="edge"/>
              <c:yMode val="edge"/>
              <c:x val="3.3405772108305476E-2"/>
              <c:y val="0.2580222235029603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76587136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796987</xdr:colOff>
      <xdr:row>56</xdr:row>
      <xdr:rowOff>100321</xdr:rowOff>
    </xdr:from>
    <xdr:to>
      <xdr:col>25</xdr:col>
      <xdr:colOff>74084</xdr:colOff>
      <xdr:row>87</xdr:row>
      <xdr:rowOff>52916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729006</xdr:colOff>
      <xdr:row>59</xdr:row>
      <xdr:rowOff>28013</xdr:rowOff>
    </xdr:from>
    <xdr:to>
      <xdr:col>24</xdr:col>
      <xdr:colOff>886728</xdr:colOff>
      <xdr:row>84</xdr:row>
      <xdr:rowOff>4203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0"/>
  <sheetViews>
    <sheetView tabSelected="1" topLeftCell="H55" zoomScale="60" zoomScaleNormal="60" workbookViewId="0">
      <selection activeCell="N82" sqref="N82"/>
    </sheetView>
  </sheetViews>
  <sheetFormatPr defaultColWidth="9.1796875" defaultRowHeight="14" x14ac:dyDescent="0.3"/>
  <cols>
    <col min="1" max="1" width="17.453125" style="2" customWidth="1"/>
    <col min="2" max="2" width="15.26953125" style="2" bestFit="1" customWidth="1"/>
    <col min="3" max="10" width="15.453125" style="2" bestFit="1" customWidth="1"/>
    <col min="11" max="11" width="14.7265625" style="2" bestFit="1" customWidth="1"/>
    <col min="12" max="12" width="15.453125" style="2" bestFit="1" customWidth="1"/>
    <col min="13" max="13" width="14.26953125" style="2" bestFit="1" customWidth="1"/>
    <col min="14" max="14" width="12.453125" style="2" customWidth="1"/>
    <col min="15" max="15" width="11.81640625" style="2" customWidth="1"/>
    <col min="16" max="16" width="13.81640625" style="2" customWidth="1"/>
    <col min="17" max="17" width="12.81640625" style="2" customWidth="1"/>
    <col min="18" max="19" width="12.1796875" style="2" customWidth="1"/>
    <col min="20" max="20" width="12.7265625" style="2" customWidth="1"/>
    <col min="21" max="21" width="14.453125" style="2" customWidth="1"/>
    <col min="22" max="22" width="13.453125" style="2" customWidth="1"/>
    <col min="23" max="23" width="13.54296875" style="2" customWidth="1"/>
    <col min="24" max="24" width="12.54296875" style="2" customWidth="1"/>
    <col min="25" max="25" width="13" style="2" customWidth="1"/>
    <col min="26" max="26" width="13.54296875" style="2" customWidth="1"/>
    <col min="27" max="30" width="14" style="2" bestFit="1" customWidth="1"/>
    <col min="31" max="39" width="14.26953125" style="2" bestFit="1" customWidth="1"/>
    <col min="40" max="40" width="14.453125" style="2" customWidth="1"/>
    <col min="41" max="46" width="14.26953125" style="2" bestFit="1" customWidth="1"/>
    <col min="47" max="50" width="16.81640625" style="2" bestFit="1" customWidth="1"/>
    <col min="51" max="16384" width="9.1796875" style="2"/>
  </cols>
  <sheetData>
    <row r="1" spans="1:50" ht="18" x14ac:dyDescent="0.4">
      <c r="A1" s="1" t="s">
        <v>0</v>
      </c>
    </row>
    <row r="2" spans="1:50" x14ac:dyDescent="0.3">
      <c r="A2" s="3"/>
    </row>
    <row r="3" spans="1:50" x14ac:dyDescent="0.3">
      <c r="A3" s="3" t="s">
        <v>32</v>
      </c>
    </row>
    <row r="4" spans="1:50" x14ac:dyDescent="0.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4</v>
      </c>
      <c r="I4" s="2" t="s">
        <v>5</v>
      </c>
      <c r="J4" s="2" t="s">
        <v>6</v>
      </c>
      <c r="K4" s="2" t="s">
        <v>8</v>
      </c>
      <c r="L4" s="2" t="s">
        <v>4</v>
      </c>
      <c r="M4" s="2" t="s">
        <v>5</v>
      </c>
      <c r="N4" s="2" t="s">
        <v>6</v>
      </c>
      <c r="O4" s="2" t="s">
        <v>9</v>
      </c>
      <c r="P4" s="2" t="s">
        <v>4</v>
      </c>
      <c r="Q4" s="2" t="s">
        <v>5</v>
      </c>
      <c r="R4" s="2" t="s">
        <v>6</v>
      </c>
      <c r="S4" s="2" t="s">
        <v>10</v>
      </c>
      <c r="T4" s="2" t="s">
        <v>4</v>
      </c>
      <c r="U4" s="2" t="s">
        <v>5</v>
      </c>
      <c r="V4" s="2" t="s">
        <v>6</v>
      </c>
      <c r="W4" s="2" t="s">
        <v>11</v>
      </c>
      <c r="X4" s="2" t="s">
        <v>4</v>
      </c>
      <c r="Y4" s="2" t="s">
        <v>5</v>
      </c>
      <c r="Z4" s="2" t="s">
        <v>6</v>
      </c>
      <c r="AA4" s="2" t="s">
        <v>31</v>
      </c>
      <c r="AB4" s="2" t="s">
        <v>4</v>
      </c>
      <c r="AC4" s="2" t="s">
        <v>5</v>
      </c>
      <c r="AD4" s="2" t="s">
        <v>6</v>
      </c>
      <c r="AE4" s="2" t="s">
        <v>34</v>
      </c>
      <c r="AF4" s="2" t="s">
        <v>4</v>
      </c>
      <c r="AG4" s="2" t="s">
        <v>5</v>
      </c>
      <c r="AH4" s="2" t="s">
        <v>6</v>
      </c>
      <c r="AI4" s="2" t="s">
        <v>35</v>
      </c>
      <c r="AJ4" s="2" t="s">
        <v>4</v>
      </c>
      <c r="AK4" s="2" t="s">
        <v>5</v>
      </c>
      <c r="AL4" s="2" t="s">
        <v>6</v>
      </c>
      <c r="AM4" s="2" t="s">
        <v>40</v>
      </c>
      <c r="AN4" s="2" t="s">
        <v>4</v>
      </c>
      <c r="AO4" s="2" t="s">
        <v>5</v>
      </c>
      <c r="AP4" s="2" t="s">
        <v>6</v>
      </c>
      <c r="AQ4" s="2" t="s">
        <v>41</v>
      </c>
      <c r="AR4" s="2" t="s">
        <v>4</v>
      </c>
      <c r="AS4" s="2" t="s">
        <v>5</v>
      </c>
      <c r="AT4" s="2" t="s">
        <v>6</v>
      </c>
      <c r="AU4" s="2" t="s">
        <v>42</v>
      </c>
      <c r="AV4" s="2" t="s">
        <v>4</v>
      </c>
      <c r="AW4" s="2" t="s">
        <v>5</v>
      </c>
      <c r="AX4" s="2" t="s">
        <v>6</v>
      </c>
    </row>
    <row r="5" spans="1:50" x14ac:dyDescent="0.3">
      <c r="A5" s="2" t="s">
        <v>24</v>
      </c>
      <c r="B5" s="2" t="s">
        <v>25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7532</v>
      </c>
      <c r="M5" s="4">
        <v>2583509</v>
      </c>
      <c r="N5" s="4">
        <v>2995901</v>
      </c>
      <c r="O5" s="4">
        <v>2726000</v>
      </c>
      <c r="P5" s="4">
        <v>2881044</v>
      </c>
      <c r="Q5" s="4">
        <v>4617725</v>
      </c>
      <c r="R5" s="4">
        <v>5258002</v>
      </c>
      <c r="S5" s="4">
        <v>6720568</v>
      </c>
      <c r="T5" s="4">
        <v>9981749</v>
      </c>
      <c r="U5" s="4">
        <v>11049178</v>
      </c>
      <c r="V5" s="4">
        <v>11447850</v>
      </c>
      <c r="W5" s="4">
        <v>14450356</v>
      </c>
      <c r="X5" s="4">
        <v>14575659</v>
      </c>
      <c r="Y5" s="4">
        <v>15378044</v>
      </c>
      <c r="Z5" s="4">
        <v>15905540</v>
      </c>
      <c r="AA5" s="4">
        <v>16917328</v>
      </c>
      <c r="AB5" s="4">
        <v>21283092</v>
      </c>
      <c r="AC5" s="4">
        <v>24185491</v>
      </c>
      <c r="AD5" s="4">
        <v>24066273</v>
      </c>
      <c r="AE5" s="4">
        <v>23996868</v>
      </c>
      <c r="AF5" s="4">
        <v>24647401</v>
      </c>
      <c r="AG5" s="4">
        <v>27435046</v>
      </c>
      <c r="AH5" s="4">
        <v>29113530</v>
      </c>
      <c r="AI5" s="4">
        <v>28550655</v>
      </c>
      <c r="AJ5" s="4">
        <v>31338196</v>
      </c>
      <c r="AK5" s="4">
        <v>32016663</v>
      </c>
      <c r="AL5" s="4">
        <v>30980609</v>
      </c>
      <c r="AM5" s="4">
        <v>32763027</v>
      </c>
      <c r="AN5" s="4">
        <v>28814425</v>
      </c>
      <c r="AO5" s="4">
        <v>35738973</v>
      </c>
      <c r="AP5" s="4">
        <v>36289300</v>
      </c>
      <c r="AQ5" s="4">
        <v>34313995</v>
      </c>
      <c r="AR5" s="4">
        <v>39658233</v>
      </c>
      <c r="AS5" s="4">
        <v>42853248</v>
      </c>
      <c r="AT5" s="4">
        <v>41459320</v>
      </c>
      <c r="AU5" s="6">
        <v>41745891</v>
      </c>
      <c r="AV5" s="6">
        <v>43453489</v>
      </c>
      <c r="AW5" s="6">
        <v>45784675</v>
      </c>
      <c r="AX5" s="6">
        <v>44760118</v>
      </c>
    </row>
    <row r="6" spans="1:50" x14ac:dyDescent="0.3">
      <c r="A6" s="2" t="s">
        <v>26</v>
      </c>
      <c r="B6" s="2" t="s">
        <v>25</v>
      </c>
      <c r="C6" s="4">
        <v>236835</v>
      </c>
      <c r="D6" s="4">
        <v>328532</v>
      </c>
      <c r="E6" s="4">
        <v>530962</v>
      </c>
      <c r="F6" s="4">
        <v>478928</v>
      </c>
      <c r="G6" s="4">
        <v>468876</v>
      </c>
      <c r="H6" s="4">
        <v>453202</v>
      </c>
      <c r="I6" s="4">
        <v>384063</v>
      </c>
      <c r="J6" s="4">
        <v>287824</v>
      </c>
      <c r="K6" s="4">
        <v>439275</v>
      </c>
      <c r="L6" s="4">
        <v>612128</v>
      </c>
      <c r="M6" s="4">
        <v>2546125</v>
      </c>
      <c r="N6" s="4">
        <v>1052125</v>
      </c>
      <c r="O6" s="4">
        <v>1639132</v>
      </c>
      <c r="P6" s="4">
        <v>1064074</v>
      </c>
      <c r="Q6" s="4">
        <v>4714630</v>
      </c>
      <c r="R6" s="4">
        <v>5841140</v>
      </c>
      <c r="S6" s="4">
        <v>5277303</v>
      </c>
      <c r="T6" s="4">
        <v>6367592</v>
      </c>
      <c r="U6" s="4">
        <v>7259890</v>
      </c>
      <c r="V6" s="4">
        <v>8307511</v>
      </c>
      <c r="W6" s="4">
        <v>6595776</v>
      </c>
      <c r="X6" s="4">
        <v>7661496</v>
      </c>
      <c r="Y6" s="4">
        <v>7645395</v>
      </c>
      <c r="Z6" s="4">
        <v>7035914</v>
      </c>
      <c r="AA6" s="4">
        <v>6712351</v>
      </c>
      <c r="AB6" s="4">
        <v>6146649</v>
      </c>
      <c r="AC6" s="4">
        <v>3943161</v>
      </c>
      <c r="AD6" s="4">
        <v>3529130</v>
      </c>
      <c r="AE6" s="4">
        <v>3637857</v>
      </c>
      <c r="AF6" s="4">
        <v>3678466</v>
      </c>
      <c r="AG6" s="4">
        <v>3844316</v>
      </c>
      <c r="AH6" s="4">
        <v>3532362</v>
      </c>
      <c r="AI6" s="4">
        <v>3621779</v>
      </c>
      <c r="AJ6" s="4">
        <v>3620430</v>
      </c>
      <c r="AK6" s="4">
        <v>4599876</v>
      </c>
      <c r="AL6" s="4">
        <v>4554189</v>
      </c>
      <c r="AM6" s="4">
        <v>4573936</v>
      </c>
      <c r="AN6" s="4">
        <v>4396610</v>
      </c>
      <c r="AO6" s="4">
        <v>4566252</v>
      </c>
      <c r="AP6" s="4">
        <v>4446816</v>
      </c>
      <c r="AQ6" s="4">
        <v>4123135</v>
      </c>
      <c r="AR6" s="4">
        <v>4146664</v>
      </c>
      <c r="AS6" s="4">
        <v>4033042</v>
      </c>
      <c r="AT6" s="4">
        <v>3968462</v>
      </c>
      <c r="AU6" s="6">
        <v>3668607</v>
      </c>
      <c r="AV6" s="6">
        <v>3893434</v>
      </c>
      <c r="AW6" s="6">
        <v>3960769</v>
      </c>
      <c r="AX6" s="6">
        <v>3224680</v>
      </c>
    </row>
    <row r="7" spans="1:50" x14ac:dyDescent="0.3">
      <c r="A7" s="2" t="s">
        <v>27</v>
      </c>
      <c r="B7" s="2" t="s">
        <v>25</v>
      </c>
      <c r="C7" s="4">
        <v>12882107</v>
      </c>
      <c r="D7" s="4">
        <v>13284682</v>
      </c>
      <c r="E7" s="4">
        <v>13100333</v>
      </c>
      <c r="F7" s="4">
        <v>12816759</v>
      </c>
      <c r="G7" s="4">
        <v>12797724</v>
      </c>
      <c r="H7" s="4">
        <v>13185688</v>
      </c>
      <c r="I7" s="4">
        <v>15819989</v>
      </c>
      <c r="J7" s="4">
        <v>15375874</v>
      </c>
      <c r="K7" s="4">
        <v>15442500</v>
      </c>
      <c r="L7" s="4">
        <v>15802030</v>
      </c>
      <c r="M7" s="4">
        <v>14502449</v>
      </c>
      <c r="N7" s="4">
        <v>14939119</v>
      </c>
      <c r="O7" s="4">
        <v>16653725</v>
      </c>
      <c r="P7" s="4">
        <v>20181754</v>
      </c>
      <c r="Q7" s="4">
        <v>19709585</v>
      </c>
      <c r="R7" s="4">
        <v>19332234</v>
      </c>
      <c r="S7" s="4">
        <v>18221747</v>
      </c>
      <c r="T7" s="4">
        <v>15299622</v>
      </c>
      <c r="U7" s="4">
        <v>15624093</v>
      </c>
      <c r="V7" s="4">
        <v>15225821</v>
      </c>
      <c r="W7" s="4">
        <v>13254354</v>
      </c>
      <c r="X7" s="4">
        <v>13751707</v>
      </c>
      <c r="Y7" s="4">
        <v>13280307</v>
      </c>
      <c r="Z7" s="4">
        <v>13057045</v>
      </c>
      <c r="AA7" s="4">
        <v>13579389</v>
      </c>
      <c r="AB7" s="4">
        <v>12297213</v>
      </c>
      <c r="AC7" s="4">
        <v>12146075</v>
      </c>
      <c r="AD7" s="4">
        <v>11480263</v>
      </c>
      <c r="AE7" s="4">
        <v>12387493</v>
      </c>
      <c r="AF7" s="4">
        <v>13341294</v>
      </c>
      <c r="AG7" s="4">
        <v>11894748</v>
      </c>
      <c r="AH7" s="4">
        <v>9083378</v>
      </c>
      <c r="AI7" s="4">
        <v>9695036</v>
      </c>
      <c r="AJ7" s="4">
        <v>9532882</v>
      </c>
      <c r="AK7" s="4">
        <v>10747480</v>
      </c>
      <c r="AL7" s="4">
        <v>9382934</v>
      </c>
      <c r="AM7" s="4">
        <v>5852559</v>
      </c>
      <c r="AN7" s="4">
        <v>3868435</v>
      </c>
      <c r="AO7" s="4">
        <v>2117873</v>
      </c>
      <c r="AP7" s="4">
        <v>754474</v>
      </c>
      <c r="AQ7" s="4">
        <v>747658</v>
      </c>
      <c r="AR7" s="4">
        <v>937198</v>
      </c>
      <c r="AS7" s="4">
        <v>896174</v>
      </c>
      <c r="AT7" s="4">
        <v>1542813</v>
      </c>
      <c r="AU7" s="6">
        <v>1172580</v>
      </c>
      <c r="AV7" s="6">
        <v>1762066</v>
      </c>
      <c r="AW7" s="6">
        <v>1583080</v>
      </c>
      <c r="AX7" s="6">
        <v>7951405</v>
      </c>
    </row>
    <row r="8" spans="1:50" x14ac:dyDescent="0.3">
      <c r="A8" s="2" t="s">
        <v>28</v>
      </c>
      <c r="B8" s="2" t="s">
        <v>25</v>
      </c>
      <c r="C8" s="4">
        <v>4873272</v>
      </c>
      <c r="D8" s="4">
        <v>5280822</v>
      </c>
      <c r="E8" s="4">
        <v>5590548</v>
      </c>
      <c r="F8" s="4">
        <v>5575898</v>
      </c>
      <c r="G8" s="4">
        <v>5700917</v>
      </c>
      <c r="H8" s="4">
        <v>6766131</v>
      </c>
      <c r="I8" s="4">
        <v>7146246</v>
      </c>
      <c r="J8" s="4">
        <v>7770974</v>
      </c>
      <c r="K8" s="4">
        <v>9049261</v>
      </c>
      <c r="L8" s="4">
        <v>7133604</v>
      </c>
      <c r="M8" s="4">
        <v>5511333</v>
      </c>
      <c r="N8" s="4">
        <v>6737719</v>
      </c>
      <c r="O8" s="4">
        <v>6364147</v>
      </c>
      <c r="P8" s="4">
        <v>7378353</v>
      </c>
      <c r="Q8" s="4">
        <v>4195237</v>
      </c>
      <c r="R8" s="4">
        <v>2980243</v>
      </c>
      <c r="S8" s="4">
        <v>3242037</v>
      </c>
      <c r="T8" s="4">
        <v>2272593</v>
      </c>
      <c r="U8" s="4">
        <v>1516622</v>
      </c>
      <c r="V8" s="4">
        <v>496127</v>
      </c>
      <c r="W8" s="4">
        <v>826157</v>
      </c>
      <c r="X8" s="4">
        <v>701112</v>
      </c>
      <c r="Y8" s="4">
        <v>668756</v>
      </c>
      <c r="Z8" s="4">
        <v>696347</v>
      </c>
      <c r="AA8" s="4">
        <v>426898</v>
      </c>
      <c r="AB8" s="4">
        <v>75136</v>
      </c>
      <c r="AC8" s="4">
        <v>422474</v>
      </c>
      <c r="AD8" s="4">
        <v>616215</v>
      </c>
      <c r="AE8" s="4">
        <v>357360</v>
      </c>
      <c r="AF8" s="4">
        <v>373106</v>
      </c>
      <c r="AG8" s="4">
        <v>310021</v>
      </c>
      <c r="AH8" s="4">
        <v>416933</v>
      </c>
      <c r="AI8" s="4">
        <v>301992</v>
      </c>
      <c r="AJ8" s="4">
        <v>561969</v>
      </c>
      <c r="AK8" s="4">
        <v>190112</v>
      </c>
      <c r="AL8" s="4">
        <v>256572</v>
      </c>
      <c r="AM8" s="4">
        <v>28243</v>
      </c>
      <c r="AN8" s="4">
        <v>0</v>
      </c>
      <c r="AO8" s="4">
        <v>0</v>
      </c>
      <c r="AP8" s="4">
        <v>18901</v>
      </c>
      <c r="AQ8" s="4">
        <v>0</v>
      </c>
      <c r="AR8" s="4">
        <v>0</v>
      </c>
      <c r="AS8" s="4">
        <v>0</v>
      </c>
      <c r="AT8" s="4">
        <v>0</v>
      </c>
      <c r="AU8" s="6">
        <v>185544</v>
      </c>
      <c r="AV8" s="6">
        <v>126282</v>
      </c>
      <c r="AW8" s="6">
        <v>159800</v>
      </c>
      <c r="AX8" s="6">
        <v>510556</v>
      </c>
    </row>
    <row r="9" spans="1:50" x14ac:dyDescent="0.3">
      <c r="A9" s="2" t="s">
        <v>29</v>
      </c>
      <c r="B9" s="2" t="s">
        <v>14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2364</v>
      </c>
      <c r="V9" s="4">
        <v>1113</v>
      </c>
      <c r="W9" s="4">
        <v>1519</v>
      </c>
      <c r="X9" s="4">
        <v>1255</v>
      </c>
      <c r="Y9" s="4">
        <v>41</v>
      </c>
      <c r="Z9" s="4">
        <v>88</v>
      </c>
      <c r="AA9" s="4">
        <v>43492</v>
      </c>
      <c r="AB9" s="4">
        <v>63903</v>
      </c>
      <c r="AC9" s="4">
        <v>76453</v>
      </c>
      <c r="AD9" s="4">
        <v>84347</v>
      </c>
      <c r="AE9" s="4">
        <v>113659</v>
      </c>
      <c r="AF9" s="4">
        <v>133239</v>
      </c>
      <c r="AG9" s="4">
        <v>142747</v>
      </c>
      <c r="AH9" s="4">
        <v>169048</v>
      </c>
      <c r="AI9" s="4">
        <v>238089</v>
      </c>
      <c r="AJ9" s="4">
        <v>277324</v>
      </c>
      <c r="AK9" s="4">
        <v>328143</v>
      </c>
      <c r="AL9" s="4">
        <v>353700</v>
      </c>
      <c r="AM9" s="4">
        <v>329375</v>
      </c>
      <c r="AN9" s="4">
        <v>244951</v>
      </c>
      <c r="AO9" s="4">
        <v>355412</v>
      </c>
      <c r="AP9" s="4">
        <v>399905</v>
      </c>
      <c r="AQ9" s="4">
        <v>363821</v>
      </c>
      <c r="AR9" s="4">
        <v>496037</v>
      </c>
      <c r="AS9" s="4">
        <v>505765</v>
      </c>
      <c r="AT9" s="4">
        <v>565849</v>
      </c>
      <c r="AU9" s="6">
        <v>599197</v>
      </c>
      <c r="AV9" s="6">
        <v>754006</v>
      </c>
      <c r="AW9" s="6">
        <v>778337</v>
      </c>
      <c r="AX9" s="6">
        <v>787610</v>
      </c>
    </row>
    <row r="10" spans="1:50" x14ac:dyDescent="0.3">
      <c r="A10" s="2" t="s">
        <v>17</v>
      </c>
      <c r="B10" s="2" t="s">
        <v>14</v>
      </c>
      <c r="C10" s="4">
        <v>21816</v>
      </c>
      <c r="D10" s="4">
        <v>62215</v>
      </c>
      <c r="E10" s="4">
        <v>119059</v>
      </c>
      <c r="F10" s="4">
        <v>171607</v>
      </c>
      <c r="G10" s="4">
        <v>220891</v>
      </c>
      <c r="H10" s="4">
        <v>271183</v>
      </c>
      <c r="I10" s="4">
        <v>355146</v>
      </c>
      <c r="J10" s="4">
        <v>468250</v>
      </c>
      <c r="K10" s="4">
        <v>575617</v>
      </c>
      <c r="L10" s="4">
        <v>746463</v>
      </c>
      <c r="M10" s="4">
        <v>957652</v>
      </c>
      <c r="N10" s="4">
        <v>1320154</v>
      </c>
      <c r="O10" s="4">
        <v>1595430</v>
      </c>
      <c r="P10" s="4">
        <v>1950333</v>
      </c>
      <c r="Q10" s="4">
        <v>2266455</v>
      </c>
      <c r="R10" s="4">
        <v>2640450</v>
      </c>
      <c r="S10" s="4">
        <v>2820481</v>
      </c>
      <c r="T10" s="4">
        <v>2990668</v>
      </c>
      <c r="U10" s="4">
        <v>3505519</v>
      </c>
      <c r="V10" s="4">
        <v>3659158</v>
      </c>
      <c r="W10" s="4">
        <v>13685872</v>
      </c>
      <c r="X10" s="4">
        <v>14698286</v>
      </c>
      <c r="Y10" s="4">
        <v>15068483</v>
      </c>
      <c r="Z10" s="4">
        <v>16761249</v>
      </c>
      <c r="AA10" s="4">
        <v>17504638</v>
      </c>
      <c r="AB10" s="4">
        <v>18632213</v>
      </c>
      <c r="AC10" s="4">
        <v>19000094</v>
      </c>
      <c r="AD10" s="4">
        <v>20044259</v>
      </c>
      <c r="AE10" s="4">
        <v>25242822</v>
      </c>
      <c r="AF10" s="4">
        <v>26250263</v>
      </c>
      <c r="AG10" s="4">
        <v>28140313</v>
      </c>
      <c r="AH10" s="4">
        <v>29371459</v>
      </c>
      <c r="AI10" s="4">
        <v>30701372</v>
      </c>
      <c r="AJ10" s="4">
        <v>29567822</v>
      </c>
      <c r="AK10" s="4">
        <v>30570368</v>
      </c>
      <c r="AL10" s="4">
        <v>31993146</v>
      </c>
      <c r="AM10" s="4">
        <v>30306143</v>
      </c>
      <c r="AN10" s="4">
        <v>21464859</v>
      </c>
      <c r="AO10" s="4">
        <v>25808396</v>
      </c>
      <c r="AP10" s="4">
        <v>27773597</v>
      </c>
      <c r="AQ10" s="4">
        <v>33907299</v>
      </c>
      <c r="AR10" s="4">
        <v>37613726</v>
      </c>
      <c r="AS10" s="4">
        <v>40107484</v>
      </c>
      <c r="AT10" s="4">
        <v>41836291</v>
      </c>
      <c r="AU10" s="6">
        <v>46460467</v>
      </c>
      <c r="AV10" s="6">
        <v>53532109</v>
      </c>
      <c r="AW10" s="6">
        <v>56380338</v>
      </c>
      <c r="AX10" s="6">
        <v>62100067</v>
      </c>
    </row>
    <row r="11" spans="1:50" x14ac:dyDescent="0.3">
      <c r="A11" s="2" t="s">
        <v>18</v>
      </c>
      <c r="B11" s="2" t="s">
        <v>30</v>
      </c>
      <c r="C11" s="4">
        <v>355943296</v>
      </c>
      <c r="D11" s="4">
        <v>387851229</v>
      </c>
      <c r="E11" s="4">
        <v>388872431</v>
      </c>
      <c r="F11" s="4">
        <v>357487052</v>
      </c>
      <c r="G11" s="4">
        <v>370292343</v>
      </c>
      <c r="H11" s="4">
        <v>374917388</v>
      </c>
      <c r="I11" s="4">
        <v>366019124</v>
      </c>
      <c r="J11" s="4">
        <v>363269339</v>
      </c>
      <c r="K11" s="4">
        <v>368807852</v>
      </c>
      <c r="L11" s="4">
        <v>358046201</v>
      </c>
      <c r="M11" s="4">
        <v>389863889</v>
      </c>
      <c r="N11" s="4">
        <v>362161026</v>
      </c>
      <c r="O11" s="4">
        <v>350786119</v>
      </c>
      <c r="P11" s="4">
        <v>364681336</v>
      </c>
      <c r="Q11" s="4">
        <v>392531450</v>
      </c>
      <c r="R11" s="4">
        <v>376855202</v>
      </c>
      <c r="S11" s="4">
        <v>372469285</v>
      </c>
      <c r="T11" s="4">
        <v>390499794</v>
      </c>
      <c r="U11" s="4">
        <v>383972772</v>
      </c>
      <c r="V11" s="4">
        <v>352283939</v>
      </c>
      <c r="W11" s="4">
        <v>414527490</v>
      </c>
      <c r="X11" s="4">
        <v>397227736</v>
      </c>
      <c r="Y11" s="4">
        <v>404071329</v>
      </c>
      <c r="Z11" s="4">
        <v>381748251</v>
      </c>
      <c r="AA11" s="4">
        <v>376822538</v>
      </c>
      <c r="AB11" s="4">
        <v>401825385</v>
      </c>
      <c r="AC11" s="4">
        <v>418522596</v>
      </c>
      <c r="AD11" s="4">
        <v>377787880</v>
      </c>
      <c r="AE11" s="4">
        <v>380940912</v>
      </c>
      <c r="AF11" s="4">
        <v>386000352</v>
      </c>
      <c r="AG11" s="4">
        <v>433159405</v>
      </c>
      <c r="AH11" s="4">
        <v>400757236</v>
      </c>
      <c r="AI11" s="4">
        <v>355104114</v>
      </c>
      <c r="AJ11" s="4">
        <v>416323940</v>
      </c>
      <c r="AK11" s="4">
        <v>392894297</v>
      </c>
      <c r="AL11" s="4">
        <v>393077295</v>
      </c>
      <c r="AM11" s="4">
        <v>375148591</v>
      </c>
      <c r="AN11" s="4">
        <v>228754963</v>
      </c>
      <c r="AO11" s="4">
        <v>365721128</v>
      </c>
      <c r="AP11" s="4">
        <v>329435151</v>
      </c>
      <c r="AQ11" s="4">
        <v>285646782</v>
      </c>
      <c r="AR11" s="4">
        <v>402071258</v>
      </c>
      <c r="AS11" s="4">
        <v>379076451</v>
      </c>
      <c r="AT11" s="4">
        <v>354054243</v>
      </c>
      <c r="AU11" s="6">
        <v>350873873</v>
      </c>
      <c r="AV11" s="6">
        <v>366309333</v>
      </c>
      <c r="AW11" s="6">
        <v>383815147</v>
      </c>
      <c r="AX11" s="6">
        <v>355730406</v>
      </c>
    </row>
    <row r="12" spans="1:50" x14ac:dyDescent="0.3">
      <c r="A12" s="2" t="s">
        <v>13</v>
      </c>
      <c r="B12" s="2" t="s">
        <v>30</v>
      </c>
      <c r="C12" s="4">
        <v>1954349</v>
      </c>
      <c r="D12" s="4">
        <v>2623187</v>
      </c>
      <c r="E12" s="4">
        <v>3477614</v>
      </c>
      <c r="F12" s="4">
        <v>4482442</v>
      </c>
      <c r="G12" s="4">
        <v>5006202</v>
      </c>
      <c r="H12" s="4">
        <v>6502404</v>
      </c>
      <c r="I12" s="4">
        <v>4240695</v>
      </c>
      <c r="J12" s="4">
        <v>4226644</v>
      </c>
      <c r="K12" s="4">
        <v>5481532</v>
      </c>
      <c r="L12" s="4">
        <v>13975203</v>
      </c>
      <c r="M12" s="4">
        <v>13936349</v>
      </c>
      <c r="N12" s="4">
        <v>26508045</v>
      </c>
      <c r="O12" s="4">
        <v>16037416</v>
      </c>
      <c r="P12" s="4">
        <v>16122376</v>
      </c>
      <c r="Q12" s="4">
        <v>13880356</v>
      </c>
      <c r="R12" s="4">
        <v>20757948</v>
      </c>
      <c r="S12" s="4">
        <v>19632811</v>
      </c>
      <c r="T12" s="4">
        <v>28502517</v>
      </c>
      <c r="U12" s="4">
        <v>42889152</v>
      </c>
      <c r="V12" s="4">
        <v>35425955</v>
      </c>
      <c r="W12" s="4">
        <v>28882258</v>
      </c>
      <c r="X12" s="4">
        <v>35790526</v>
      </c>
      <c r="Y12" s="4">
        <v>45225506</v>
      </c>
      <c r="Z12" s="4">
        <v>53450453</v>
      </c>
      <c r="AA12" s="4">
        <v>38177310</v>
      </c>
      <c r="AB12" s="4">
        <v>37575247</v>
      </c>
      <c r="AC12" s="4">
        <v>50257498</v>
      </c>
      <c r="AD12" s="4">
        <v>43756532</v>
      </c>
      <c r="AE12" s="4">
        <v>36595945</v>
      </c>
      <c r="AF12" s="4">
        <v>40693700</v>
      </c>
      <c r="AG12" s="4">
        <v>49904077</v>
      </c>
      <c r="AH12" s="4">
        <v>57231365</v>
      </c>
      <c r="AI12" s="4">
        <v>41827876</v>
      </c>
      <c r="AJ12" s="4">
        <v>57413156</v>
      </c>
      <c r="AK12" s="4">
        <v>56880071</v>
      </c>
      <c r="AL12" s="4">
        <v>55445419</v>
      </c>
      <c r="AM12" s="4">
        <v>56349932</v>
      </c>
      <c r="AN12" s="4">
        <v>59271313</v>
      </c>
      <c r="AO12" s="4">
        <v>69710273</v>
      </c>
      <c r="AP12" s="4">
        <v>81113099</v>
      </c>
      <c r="AQ12" s="4">
        <v>61422026</v>
      </c>
      <c r="AR12" s="4">
        <v>78153595</v>
      </c>
      <c r="AS12" s="4">
        <v>77619602</v>
      </c>
      <c r="AT12" s="4">
        <v>72876457</v>
      </c>
      <c r="AU12" s="6">
        <v>69654714</v>
      </c>
      <c r="AV12" s="6">
        <v>68309582</v>
      </c>
      <c r="AW12" s="6">
        <v>72306900</v>
      </c>
      <c r="AX12" s="6">
        <v>70892771</v>
      </c>
    </row>
    <row r="13" spans="1:50" x14ac:dyDescent="0.3">
      <c r="A13" s="2" t="s">
        <v>19</v>
      </c>
      <c r="B13" s="2" t="s">
        <v>30</v>
      </c>
      <c r="C13" s="4">
        <v>325266</v>
      </c>
      <c r="D13" s="4">
        <v>356935</v>
      </c>
      <c r="E13" s="4">
        <v>462226</v>
      </c>
      <c r="F13" s="4">
        <v>659061</v>
      </c>
      <c r="G13" s="4">
        <v>712233</v>
      </c>
      <c r="H13" s="4">
        <v>723231</v>
      </c>
      <c r="I13" s="4">
        <v>843696</v>
      </c>
      <c r="J13" s="4">
        <v>6535747</v>
      </c>
      <c r="K13" s="4">
        <v>8182191</v>
      </c>
      <c r="L13" s="4">
        <v>23562582</v>
      </c>
      <c r="M13" s="4">
        <v>40409392</v>
      </c>
      <c r="N13" s="4">
        <v>44784857</v>
      </c>
      <c r="O13" s="4">
        <v>25871987</v>
      </c>
      <c r="P13" s="4">
        <v>26668165</v>
      </c>
      <c r="Q13" s="4">
        <v>36487197</v>
      </c>
      <c r="R13" s="4">
        <v>23817520</v>
      </c>
      <c r="S13" s="4">
        <v>27058770</v>
      </c>
      <c r="T13" s="4">
        <v>40776364</v>
      </c>
      <c r="U13" s="4">
        <v>51165569</v>
      </c>
      <c r="V13" s="4">
        <v>46155232</v>
      </c>
      <c r="W13" s="4">
        <v>43663408</v>
      </c>
      <c r="X13" s="4">
        <v>75711296</v>
      </c>
      <c r="Y13" s="4">
        <v>63846512</v>
      </c>
      <c r="Z13" s="4">
        <v>72449941</v>
      </c>
      <c r="AA13" s="4">
        <v>68700606</v>
      </c>
      <c r="AB13" s="4">
        <v>94202959</v>
      </c>
      <c r="AC13" s="4">
        <v>95429959</v>
      </c>
      <c r="AD13" s="4">
        <v>77130870</v>
      </c>
      <c r="AE13" s="4">
        <v>93949619</v>
      </c>
      <c r="AF13" s="4">
        <v>100488727</v>
      </c>
      <c r="AG13" s="4">
        <v>79736407</v>
      </c>
      <c r="AH13" s="4">
        <v>109391300</v>
      </c>
      <c r="AI13" s="4">
        <v>159583033</v>
      </c>
      <c r="AJ13" s="4">
        <v>160308777</v>
      </c>
      <c r="AK13" s="4">
        <v>133219894</v>
      </c>
      <c r="AL13" s="4">
        <v>164778486</v>
      </c>
      <c r="AM13" s="4">
        <v>130973476</v>
      </c>
      <c r="AN13" s="4">
        <v>151994539</v>
      </c>
      <c r="AO13" s="4">
        <v>140072718</v>
      </c>
      <c r="AP13" s="4">
        <v>165950498</v>
      </c>
      <c r="AQ13" s="4">
        <v>199089761</v>
      </c>
      <c r="AR13" s="4">
        <v>218785737</v>
      </c>
      <c r="AS13" s="4">
        <v>250252477</v>
      </c>
      <c r="AT13" s="4">
        <v>272878865</v>
      </c>
      <c r="AU13" s="6">
        <v>320411961</v>
      </c>
      <c r="AV13" s="6">
        <v>349244307</v>
      </c>
      <c r="AW13" s="6">
        <v>352249753</v>
      </c>
      <c r="AX13" s="6">
        <v>372139289</v>
      </c>
    </row>
    <row r="14" spans="1:50" x14ac:dyDescent="0.3">
      <c r="A14" s="2" t="s">
        <v>36</v>
      </c>
      <c r="B14" s="2" t="s">
        <v>30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723542</v>
      </c>
      <c r="AK14" s="4">
        <v>693621</v>
      </c>
      <c r="AL14" s="4">
        <v>445027</v>
      </c>
      <c r="AM14" s="4">
        <v>284190</v>
      </c>
      <c r="AN14" s="4">
        <v>1315875</v>
      </c>
      <c r="AO14" s="4">
        <v>2388230</v>
      </c>
      <c r="AP14" s="4">
        <v>570655</v>
      </c>
      <c r="AQ14" s="4">
        <v>873456</v>
      </c>
      <c r="AR14" s="4">
        <v>2528070</v>
      </c>
      <c r="AS14" s="4">
        <v>1717347</v>
      </c>
      <c r="AT14" s="4">
        <v>3078857</v>
      </c>
      <c r="AU14" s="6">
        <v>993399</v>
      </c>
      <c r="AV14" s="6">
        <v>4923344</v>
      </c>
      <c r="AW14" s="6">
        <v>4078887</v>
      </c>
      <c r="AX14" s="6">
        <v>1608959</v>
      </c>
    </row>
    <row r="15" spans="1:50" x14ac:dyDescent="0.3">
      <c r="A15" s="2" t="s">
        <v>37</v>
      </c>
      <c r="B15" s="2" t="s">
        <v>30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170876</v>
      </c>
      <c r="AI15" s="4">
        <v>107933</v>
      </c>
      <c r="AJ15" s="4">
        <v>673134</v>
      </c>
      <c r="AK15" s="4">
        <v>175948</v>
      </c>
      <c r="AL15" s="4">
        <v>290046</v>
      </c>
      <c r="AM15" s="4">
        <v>352423</v>
      </c>
      <c r="AN15" s="4">
        <v>447211</v>
      </c>
      <c r="AO15" s="4">
        <v>815855</v>
      </c>
      <c r="AP15" s="4">
        <v>591098</v>
      </c>
      <c r="AQ15" s="4">
        <v>2427368</v>
      </c>
      <c r="AR15" s="4">
        <v>4222140</v>
      </c>
      <c r="AS15" s="4">
        <v>2350926</v>
      </c>
      <c r="AT15" s="4">
        <v>2107524</v>
      </c>
      <c r="AU15" s="6">
        <v>3145585</v>
      </c>
      <c r="AV15" s="6">
        <v>5145704</v>
      </c>
      <c r="AW15" s="6">
        <v>1682809</v>
      </c>
      <c r="AX15" s="6">
        <v>2190902</v>
      </c>
    </row>
    <row r="16" spans="1:50" x14ac:dyDescent="0.3">
      <c r="A16" s="2" t="s">
        <v>38</v>
      </c>
      <c r="B16" s="2" t="s">
        <v>30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190467</v>
      </c>
      <c r="AJ16" s="4">
        <v>960366</v>
      </c>
      <c r="AK16" s="4">
        <v>1724129</v>
      </c>
      <c r="AL16" s="4">
        <v>1798336</v>
      </c>
      <c r="AM16" s="4">
        <v>6001038</v>
      </c>
      <c r="AN16" s="4">
        <v>8440645</v>
      </c>
      <c r="AO16" s="4">
        <v>8606498</v>
      </c>
      <c r="AP16" s="4">
        <v>8556202</v>
      </c>
      <c r="AQ16" s="4">
        <v>9846959</v>
      </c>
      <c r="AR16" s="4">
        <v>9328671</v>
      </c>
      <c r="AS16" s="4">
        <v>10414518</v>
      </c>
      <c r="AT16" s="4">
        <v>10926053</v>
      </c>
      <c r="AU16" s="6">
        <v>10848871</v>
      </c>
      <c r="AV16" s="6">
        <v>10918742</v>
      </c>
      <c r="AW16" s="6">
        <v>10330318</v>
      </c>
      <c r="AX16" s="6">
        <v>10876569</v>
      </c>
    </row>
    <row r="17" spans="1:50" x14ac:dyDescent="0.3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U17" s="6"/>
      <c r="AV17" s="6"/>
      <c r="AW17" s="6"/>
      <c r="AX17" s="6"/>
    </row>
    <row r="18" spans="1:50" x14ac:dyDescent="0.3">
      <c r="A18" s="3" t="s">
        <v>12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U18" s="6"/>
      <c r="AV18" s="6"/>
      <c r="AW18" s="6"/>
      <c r="AX18" s="6"/>
    </row>
    <row r="19" spans="1:50" x14ac:dyDescent="0.3">
      <c r="A19" s="2" t="s">
        <v>13</v>
      </c>
      <c r="B19" s="2" t="s">
        <v>14</v>
      </c>
      <c r="C19" s="4">
        <f>C12*(126.13/115.83)</f>
        <v>2128136.401364068</v>
      </c>
      <c r="D19" s="4">
        <f t="shared" ref="D19:AL19" si="0">D12*(126.13/115.83)</f>
        <v>2856449.7652594321</v>
      </c>
      <c r="E19" s="4">
        <f t="shared" si="0"/>
        <v>3786855.338168005</v>
      </c>
      <c r="F19" s="4">
        <f t="shared" si="0"/>
        <v>4881036.0827074163</v>
      </c>
      <c r="G19" s="4">
        <f t="shared" si="0"/>
        <v>5451370.6143486146</v>
      </c>
      <c r="H19" s="4">
        <f t="shared" si="0"/>
        <v>7080620.0165760173</v>
      </c>
      <c r="I19" s="4">
        <f t="shared" si="0"/>
        <v>4617792.1121471124</v>
      </c>
      <c r="J19" s="4">
        <f t="shared" si="0"/>
        <v>4602491.6491409829</v>
      </c>
      <c r="K19" s="4">
        <f t="shared" si="0"/>
        <v>5968968.5846499186</v>
      </c>
      <c r="L19" s="4">
        <f t="shared" si="0"/>
        <v>15217925.877492879</v>
      </c>
      <c r="M19" s="4">
        <f t="shared" si="0"/>
        <v>15175616.846844515</v>
      </c>
      <c r="N19" s="4">
        <f t="shared" si="0"/>
        <v>28865231.078736082</v>
      </c>
      <c r="O19" s="4">
        <f t="shared" si="0"/>
        <v>17463517.91487525</v>
      </c>
      <c r="P19" s="4">
        <f t="shared" si="0"/>
        <v>17556032.848830182</v>
      </c>
      <c r="Q19" s="4">
        <f t="shared" si="0"/>
        <v>15114644.757662091</v>
      </c>
      <c r="R19" s="4">
        <f t="shared" si="0"/>
        <v>22603815.775187775</v>
      </c>
      <c r="S19" s="4">
        <f t="shared" si="0"/>
        <v>21378627.742640078</v>
      </c>
      <c r="T19" s="4">
        <f t="shared" si="0"/>
        <v>31037058.354571357</v>
      </c>
      <c r="U19" s="4">
        <f t="shared" si="0"/>
        <v>46703002.173530176</v>
      </c>
      <c r="V19" s="4">
        <f t="shared" si="0"/>
        <v>38576152.155313827</v>
      </c>
      <c r="W19" s="4">
        <f t="shared" si="0"/>
        <v>31450567.223862559</v>
      </c>
      <c r="X19" s="4">
        <f t="shared" si="0"/>
        <v>38973142.05628939</v>
      </c>
      <c r="Y19" s="4">
        <f t="shared" si="0"/>
        <v>49247112.766813435</v>
      </c>
      <c r="Z19" s="4">
        <f t="shared" si="0"/>
        <v>58203450.201933868</v>
      </c>
      <c r="AA19" s="4">
        <f t="shared" si="0"/>
        <v>41572167.057757057</v>
      </c>
      <c r="AB19" s="4">
        <f t="shared" si="0"/>
        <v>40916566.555382892</v>
      </c>
      <c r="AC19" s="4">
        <f t="shared" si="0"/>
        <v>54726566.716222055</v>
      </c>
      <c r="AD19" s="4">
        <f t="shared" si="0"/>
        <v>47647512.571527243</v>
      </c>
      <c r="AE19" s="4">
        <f t="shared" si="0"/>
        <v>39850181.670120008</v>
      </c>
      <c r="AF19" s="4">
        <f t="shared" si="0"/>
        <v>44312323.068289734</v>
      </c>
      <c r="AG19" s="4">
        <f t="shared" si="0"/>
        <v>54341718.311404645</v>
      </c>
      <c r="AH19" s="4">
        <f t="shared" si="0"/>
        <v>62320573.83622551</v>
      </c>
      <c r="AI19" s="4">
        <f t="shared" si="0"/>
        <v>45547353.879651219</v>
      </c>
      <c r="AJ19" s="4">
        <f t="shared" si="0"/>
        <v>62518530.314080983</v>
      </c>
      <c r="AK19" s="4">
        <f t="shared" si="0"/>
        <v>61938041.571527243</v>
      </c>
      <c r="AL19" s="4">
        <f t="shared" si="0"/>
        <v>60375815.405939743</v>
      </c>
      <c r="AM19" s="4">
        <f t="shared" ref="AM19:AP19" si="1">AM12*(126.13/115.83)</f>
        <v>61360760.79737547</v>
      </c>
      <c r="AN19" s="4">
        <f t="shared" si="1"/>
        <v>64541920.993611328</v>
      </c>
      <c r="AO19" s="4">
        <f t="shared" si="1"/>
        <v>75909149.041612715</v>
      </c>
      <c r="AP19" s="4">
        <f t="shared" si="1"/>
        <v>88325953.352931023</v>
      </c>
      <c r="AQ19" s="4">
        <f t="shared" ref="AQ19:AT19" si="2">AQ12*(126.13/115.83)</f>
        <v>66883882.753863424</v>
      </c>
      <c r="AR19" s="4">
        <f t="shared" si="2"/>
        <v>85103280.129068464</v>
      </c>
      <c r="AS19" s="4">
        <f t="shared" si="2"/>
        <v>84521802.64404732</v>
      </c>
      <c r="AT19" s="4">
        <f t="shared" si="2"/>
        <v>79356880.9583873</v>
      </c>
      <c r="AU19" s="7">
        <f t="shared" ref="AU19:AX19" si="3">AU12*(126.13/115.83)</f>
        <v>75848649.54519555</v>
      </c>
      <c r="AV19" s="7">
        <f t="shared" si="3"/>
        <v>74383903.804368481</v>
      </c>
      <c r="AW19" s="7">
        <f t="shared" si="3"/>
        <v>78736677.000777006</v>
      </c>
      <c r="AX19" s="7">
        <f t="shared" si="3"/>
        <v>77196798.810584486</v>
      </c>
    </row>
    <row r="20" spans="1:50" x14ac:dyDescent="0.3">
      <c r="A20" s="2" t="s">
        <v>15</v>
      </c>
      <c r="B20" s="2" t="s">
        <v>14</v>
      </c>
      <c r="C20" s="4">
        <f>SUM(C5:C6)*134.47/115.83</f>
        <v>274947.78943278943</v>
      </c>
      <c r="D20" s="4">
        <f t="shared" ref="D20:AL20" si="4">SUM(D5:D6)*134.47/115.83</f>
        <v>381401.17447984114</v>
      </c>
      <c r="E20" s="4">
        <f t="shared" si="4"/>
        <v>616407.32228265563</v>
      </c>
      <c r="F20" s="4">
        <f t="shared" si="4"/>
        <v>555999.72511439177</v>
      </c>
      <c r="G20" s="4">
        <f t="shared" si="4"/>
        <v>544330.10204610205</v>
      </c>
      <c r="H20" s="4">
        <f t="shared" si="4"/>
        <v>526133.75584908912</v>
      </c>
      <c r="I20" s="4">
        <f t="shared" si="4"/>
        <v>445868.52810152812</v>
      </c>
      <c r="J20" s="4">
        <f t="shared" si="4"/>
        <v>334142.21945955278</v>
      </c>
      <c r="K20" s="4">
        <f t="shared" si="4"/>
        <v>509965.54649054649</v>
      </c>
      <c r="L20" s="4">
        <f t="shared" si="4"/>
        <v>719379.0917724251</v>
      </c>
      <c r="M20" s="4">
        <f t="shared" si="4"/>
        <v>5955122.8868168872</v>
      </c>
      <c r="N20" s="4">
        <f t="shared" si="4"/>
        <v>4699456.5848225849</v>
      </c>
      <c r="O20" s="4">
        <f t="shared" si="4"/>
        <v>5067593.0246050246</v>
      </c>
      <c r="P20" s="4">
        <f t="shared" si="4"/>
        <v>4579988.0640593972</v>
      </c>
      <c r="Q20" s="4">
        <f t="shared" si="4"/>
        <v>10834168.840973841</v>
      </c>
      <c r="R20" s="4">
        <f t="shared" si="4"/>
        <v>12885276.912198912</v>
      </c>
      <c r="S20" s="4">
        <f t="shared" si="4"/>
        <v>13928634.320728654</v>
      </c>
      <c r="T20" s="4">
        <f t="shared" si="4"/>
        <v>18980366.781231117</v>
      </c>
      <c r="U20" s="4">
        <f t="shared" si="4"/>
        <v>21255463.817318484</v>
      </c>
      <c r="V20" s="4">
        <f t="shared" si="4"/>
        <v>22934502.233186569</v>
      </c>
      <c r="W20" s="4">
        <f t="shared" si="4"/>
        <v>24432991.194336526</v>
      </c>
      <c r="X20" s="4">
        <f t="shared" si="4"/>
        <v>25815680.159285158</v>
      </c>
      <c r="Y20" s="4">
        <f t="shared" si="4"/>
        <v>26728497.300612967</v>
      </c>
      <c r="Z20" s="4">
        <f t="shared" si="4"/>
        <v>26633318.82396616</v>
      </c>
      <c r="AA20" s="4">
        <f t="shared" si="4"/>
        <v>27432296.77225244</v>
      </c>
      <c r="AB20" s="4">
        <f t="shared" si="4"/>
        <v>31843885.627816629</v>
      </c>
      <c r="AC20" s="4">
        <f t="shared" si="4"/>
        <v>32655269.225934561</v>
      </c>
      <c r="AD20" s="4">
        <f t="shared" si="4"/>
        <v>32036206.867046531</v>
      </c>
      <c r="AE20" s="4">
        <f t="shared" si="4"/>
        <v>32081856.779331781</v>
      </c>
      <c r="AF20" s="4">
        <f t="shared" si="4"/>
        <v>32884221.147284813</v>
      </c>
      <c r="AG20" s="4">
        <f t="shared" si="4"/>
        <v>36313008.789950788</v>
      </c>
      <c r="AH20" s="4">
        <f t="shared" si="4"/>
        <v>37899448.305620305</v>
      </c>
      <c r="AI20" s="4">
        <f t="shared" si="4"/>
        <v>37349798.842959508</v>
      </c>
      <c r="AJ20" s="4">
        <f t="shared" si="4"/>
        <v>40584360.167659506</v>
      </c>
      <c r="AK20" s="4">
        <f t="shared" si="4"/>
        <v>42509073.636622638</v>
      </c>
      <c r="AL20" s="4">
        <f t="shared" si="4"/>
        <v>41253252.931537606</v>
      </c>
      <c r="AM20" s="4">
        <f t="shared" ref="AM20:AP20" si="5">SUM(AM5:AM6)*134.47/115.83</f>
        <v>43345432.224898554</v>
      </c>
      <c r="AN20" s="4">
        <f t="shared" si="5"/>
        <v>38555537.222222224</v>
      </c>
      <c r="AO20" s="4">
        <f t="shared" si="5"/>
        <v>46791363.254338257</v>
      </c>
      <c r="AP20" s="4">
        <f t="shared" si="5"/>
        <v>47291595.601484932</v>
      </c>
      <c r="AQ20" s="4">
        <f t="shared" ref="AQ20:AT20" si="6">SUM(AQ5:AQ6)*134.47/115.83</f>
        <v>44622644.143140815</v>
      </c>
      <c r="AR20" s="4">
        <f t="shared" si="6"/>
        <v>50854221.700682037</v>
      </c>
      <c r="AS20" s="4">
        <f t="shared" si="6"/>
        <v>54431489.392212726</v>
      </c>
      <c r="AT20" s="4">
        <f t="shared" si="6"/>
        <v>52738270.271432273</v>
      </c>
      <c r="AU20" s="7">
        <f t="shared" ref="AU20:AX20" si="7">SUM(AU5:AU6)*134.47/115.83</f>
        <v>52722848.537166543</v>
      </c>
      <c r="AV20" s="7">
        <f t="shared" si="7"/>
        <v>54966249.985409655</v>
      </c>
      <c r="AW20" s="7">
        <f t="shared" si="7"/>
        <v>57750754.162824832</v>
      </c>
      <c r="AX20" s="7">
        <f t="shared" si="7"/>
        <v>55706775.335060008</v>
      </c>
    </row>
    <row r="21" spans="1:50" x14ac:dyDescent="0.3">
      <c r="A21" s="2" t="s">
        <v>16</v>
      </c>
      <c r="B21" s="2" t="s">
        <v>14</v>
      </c>
      <c r="C21" s="4">
        <f>SUM(C7:C8)*134.47/115.83</f>
        <v>20612672.14132781</v>
      </c>
      <c r="D21" s="4">
        <f t="shared" ref="D21:AL21" si="8">SUM(D7:D8)*134.47/115.83</f>
        <v>21553166.907364242</v>
      </c>
      <c r="E21" s="4">
        <f t="shared" si="8"/>
        <v>21698720.263057932</v>
      </c>
      <c r="F21" s="4">
        <f t="shared" si="8"/>
        <v>21352504.418458086</v>
      </c>
      <c r="G21" s="4">
        <f t="shared" si="8"/>
        <v>21475543.946041614</v>
      </c>
      <c r="H21" s="4">
        <f t="shared" si="8"/>
        <v>23162575.333937667</v>
      </c>
      <c r="I21" s="4">
        <f t="shared" si="8"/>
        <v>26662087.718639385</v>
      </c>
      <c r="J21" s="4">
        <f t="shared" si="8"/>
        <v>26871765.954933956</v>
      </c>
      <c r="K21" s="4">
        <f t="shared" si="8"/>
        <v>28433109.744194079</v>
      </c>
      <c r="L21" s="4">
        <f t="shared" si="8"/>
        <v>26626562.237589572</v>
      </c>
      <c r="M21" s="4">
        <f t="shared" si="8"/>
        <v>23234509.760338426</v>
      </c>
      <c r="N21" s="4">
        <f t="shared" si="8"/>
        <v>25165193.869118538</v>
      </c>
      <c r="O21" s="4">
        <f t="shared" si="8"/>
        <v>26722034.428386431</v>
      </c>
      <c r="P21" s="4">
        <f t="shared" si="8"/>
        <v>31995230.840801176</v>
      </c>
      <c r="Q21" s="4">
        <f t="shared" si="8"/>
        <v>27751717.295519296</v>
      </c>
      <c r="R21" s="4">
        <f t="shared" si="8"/>
        <v>25903123.389363725</v>
      </c>
      <c r="S21" s="4">
        <f t="shared" si="8"/>
        <v>24917854.048864715</v>
      </c>
      <c r="T21" s="4">
        <f t="shared" si="8"/>
        <v>20400032.384097386</v>
      </c>
      <c r="U21" s="4">
        <f t="shared" si="8"/>
        <v>19899093.033324704</v>
      </c>
      <c r="V21" s="4">
        <f t="shared" si="8"/>
        <v>18252010.252611585</v>
      </c>
      <c r="W21" s="4">
        <f t="shared" si="8"/>
        <v>16346424.19209186</v>
      </c>
      <c r="X21" s="4">
        <f t="shared" si="8"/>
        <v>16778646.041008376</v>
      </c>
      <c r="Y21" s="4">
        <f t="shared" si="8"/>
        <v>16193822.857722525</v>
      </c>
      <c r="Z21" s="4">
        <f t="shared" si="8"/>
        <v>15966663.405335406</v>
      </c>
      <c r="AA21" s="4">
        <f t="shared" si="8"/>
        <v>16260255.65820599</v>
      </c>
      <c r="AB21" s="4">
        <f t="shared" si="8"/>
        <v>14363375.377967712</v>
      </c>
      <c r="AC21" s="4">
        <f t="shared" si="8"/>
        <v>14591148.959941294</v>
      </c>
      <c r="AD21" s="4">
        <f t="shared" si="8"/>
        <v>14043109.700941036</v>
      </c>
      <c r="AE21" s="4">
        <f t="shared" si="8"/>
        <v>14795824.768281102</v>
      </c>
      <c r="AF21" s="4">
        <f t="shared" si="8"/>
        <v>15921396.598463265</v>
      </c>
      <c r="AG21" s="4">
        <f t="shared" si="8"/>
        <v>14168827.483639818</v>
      </c>
      <c r="AH21" s="4">
        <f t="shared" si="8"/>
        <v>11029153.243287578</v>
      </c>
      <c r="AI21" s="4">
        <f t="shared" si="8"/>
        <v>11605804.67201934</v>
      </c>
      <c r="AJ21" s="4">
        <f t="shared" si="8"/>
        <v>11719369.88664422</v>
      </c>
      <c r="AK21" s="4">
        <f t="shared" si="8"/>
        <v>12697729.3986014</v>
      </c>
      <c r="AL21" s="4">
        <f t="shared" si="8"/>
        <v>11190748.267460933</v>
      </c>
      <c r="AM21" s="4">
        <f t="shared" ref="AM21:AP21" si="9">SUM(AM7:AM8)*134.47/115.83</f>
        <v>6827172.9684883012</v>
      </c>
      <c r="AN21" s="4">
        <f t="shared" si="9"/>
        <v>4490964.8143831473</v>
      </c>
      <c r="AO21" s="4">
        <f t="shared" si="9"/>
        <v>2458692.7593024261</v>
      </c>
      <c r="AP21" s="4">
        <f t="shared" si="9"/>
        <v>897830.7541224208</v>
      </c>
      <c r="AQ21" s="4">
        <f t="shared" ref="AQ21:AT21" si="10">SUM(AQ7:AQ8)*134.47/115.83</f>
        <v>867975.23318656662</v>
      </c>
      <c r="AR21" s="4">
        <f t="shared" si="10"/>
        <v>1088017.0513683846</v>
      </c>
      <c r="AS21" s="4">
        <f t="shared" si="10"/>
        <v>1040391.2438919105</v>
      </c>
      <c r="AT21" s="4">
        <f t="shared" si="10"/>
        <v>1791090.9445739444</v>
      </c>
      <c r="AU21" s="7">
        <f t="shared" ref="AU21:AX21" si="11">SUM(AU7:AU8)*134.47/115.83</f>
        <v>1576680.7759647761</v>
      </c>
      <c r="AV21" s="7">
        <f t="shared" si="11"/>
        <v>2192231.3352326686</v>
      </c>
      <c r="AW21" s="7">
        <f t="shared" si="11"/>
        <v>2023353.8254338254</v>
      </c>
      <c r="AX21" s="7">
        <f t="shared" si="11"/>
        <v>9823706.2563239243</v>
      </c>
    </row>
    <row r="22" spans="1:50" x14ac:dyDescent="0.3">
      <c r="A22" s="2" t="s">
        <v>17</v>
      </c>
      <c r="B22" s="2" t="s">
        <v>14</v>
      </c>
      <c r="C22" s="4">
        <f t="shared" ref="C22:AL22" si="12">SUM(C10:C10)</f>
        <v>21816</v>
      </c>
      <c r="D22" s="4">
        <f t="shared" si="12"/>
        <v>62215</v>
      </c>
      <c r="E22" s="4">
        <f t="shared" si="12"/>
        <v>119059</v>
      </c>
      <c r="F22" s="4">
        <f t="shared" si="12"/>
        <v>171607</v>
      </c>
      <c r="G22" s="4">
        <f t="shared" si="12"/>
        <v>220891</v>
      </c>
      <c r="H22" s="4">
        <f t="shared" si="12"/>
        <v>271183</v>
      </c>
      <c r="I22" s="4">
        <f t="shared" si="12"/>
        <v>355146</v>
      </c>
      <c r="J22" s="4">
        <f t="shared" si="12"/>
        <v>468250</v>
      </c>
      <c r="K22" s="4">
        <f t="shared" si="12"/>
        <v>575617</v>
      </c>
      <c r="L22" s="4">
        <f t="shared" si="12"/>
        <v>746463</v>
      </c>
      <c r="M22" s="4">
        <f t="shared" si="12"/>
        <v>957652</v>
      </c>
      <c r="N22" s="4">
        <f t="shared" si="12"/>
        <v>1320154</v>
      </c>
      <c r="O22" s="4">
        <f t="shared" si="12"/>
        <v>1595430</v>
      </c>
      <c r="P22" s="4">
        <f t="shared" si="12"/>
        <v>1950333</v>
      </c>
      <c r="Q22" s="4">
        <f t="shared" si="12"/>
        <v>2266455</v>
      </c>
      <c r="R22" s="4">
        <f t="shared" si="12"/>
        <v>2640450</v>
      </c>
      <c r="S22" s="4">
        <f t="shared" si="12"/>
        <v>2820481</v>
      </c>
      <c r="T22" s="4">
        <f t="shared" si="12"/>
        <v>2990668</v>
      </c>
      <c r="U22" s="4">
        <f t="shared" si="12"/>
        <v>3505519</v>
      </c>
      <c r="V22" s="4">
        <f t="shared" si="12"/>
        <v>3659158</v>
      </c>
      <c r="W22" s="4">
        <f t="shared" si="12"/>
        <v>13685872</v>
      </c>
      <c r="X22" s="4">
        <f t="shared" si="12"/>
        <v>14698286</v>
      </c>
      <c r="Y22" s="4">
        <f t="shared" si="12"/>
        <v>15068483</v>
      </c>
      <c r="Z22" s="4">
        <f t="shared" si="12"/>
        <v>16761249</v>
      </c>
      <c r="AA22" s="4">
        <f t="shared" si="12"/>
        <v>17504638</v>
      </c>
      <c r="AB22" s="4">
        <f t="shared" si="12"/>
        <v>18632213</v>
      </c>
      <c r="AC22" s="4">
        <f t="shared" si="12"/>
        <v>19000094</v>
      </c>
      <c r="AD22" s="4">
        <f t="shared" si="12"/>
        <v>20044259</v>
      </c>
      <c r="AE22" s="4">
        <f t="shared" si="12"/>
        <v>25242822</v>
      </c>
      <c r="AF22" s="4">
        <f t="shared" si="12"/>
        <v>26250263</v>
      </c>
      <c r="AG22" s="4">
        <f t="shared" si="12"/>
        <v>28140313</v>
      </c>
      <c r="AH22" s="4">
        <f t="shared" si="12"/>
        <v>29371459</v>
      </c>
      <c r="AI22" s="4">
        <f t="shared" si="12"/>
        <v>30701372</v>
      </c>
      <c r="AJ22" s="4">
        <f t="shared" si="12"/>
        <v>29567822</v>
      </c>
      <c r="AK22" s="4">
        <f t="shared" si="12"/>
        <v>30570368</v>
      </c>
      <c r="AL22" s="4">
        <f t="shared" si="12"/>
        <v>31993146</v>
      </c>
      <c r="AM22" s="4">
        <f t="shared" ref="AM22:AP22" si="13">SUM(AM10:AM10)</f>
        <v>30306143</v>
      </c>
      <c r="AN22" s="4">
        <f t="shared" si="13"/>
        <v>21464859</v>
      </c>
      <c r="AO22" s="4">
        <f t="shared" si="13"/>
        <v>25808396</v>
      </c>
      <c r="AP22" s="4">
        <f t="shared" si="13"/>
        <v>27773597</v>
      </c>
      <c r="AQ22" s="4">
        <f t="shared" ref="AQ22:AT22" si="14">SUM(AQ10:AQ10)</f>
        <v>33907299</v>
      </c>
      <c r="AR22" s="4">
        <f t="shared" si="14"/>
        <v>37613726</v>
      </c>
      <c r="AS22" s="4">
        <f t="shared" si="14"/>
        <v>40107484</v>
      </c>
      <c r="AT22" s="4">
        <f t="shared" si="14"/>
        <v>41836291</v>
      </c>
      <c r="AU22" s="7">
        <f t="shared" ref="AU22:AX22" si="15">SUM(AU10:AU10)</f>
        <v>46460467</v>
      </c>
      <c r="AV22" s="7">
        <f t="shared" si="15"/>
        <v>53532109</v>
      </c>
      <c r="AW22" s="7">
        <f t="shared" si="15"/>
        <v>56380338</v>
      </c>
      <c r="AX22" s="7">
        <f t="shared" si="15"/>
        <v>62100067</v>
      </c>
    </row>
    <row r="23" spans="1:50" x14ac:dyDescent="0.3">
      <c r="A23" s="2" t="s">
        <v>18</v>
      </c>
      <c r="B23" s="2" t="s">
        <v>14</v>
      </c>
      <c r="C23" s="4">
        <f>SUM(C11:C11)*(81.51/115.83)</f>
        <v>250478615.7037037</v>
      </c>
      <c r="D23" s="4">
        <f t="shared" ref="D23:AL23" si="16">SUM(D11:D11)*(81.51/115.83)</f>
        <v>272932346.33333331</v>
      </c>
      <c r="E23" s="4">
        <f t="shared" si="16"/>
        <v>273650969.96296299</v>
      </c>
      <c r="F23" s="4">
        <f t="shared" si="16"/>
        <v>251564962.51851854</v>
      </c>
      <c r="G23" s="4">
        <f t="shared" si="16"/>
        <v>260576093.22222224</v>
      </c>
      <c r="H23" s="4">
        <f t="shared" si="16"/>
        <v>263830754.51851854</v>
      </c>
      <c r="I23" s="4">
        <f t="shared" si="16"/>
        <v>257569013.18518519</v>
      </c>
      <c r="J23" s="4">
        <f t="shared" si="16"/>
        <v>255633979.2962963</v>
      </c>
      <c r="K23" s="4">
        <f t="shared" si="16"/>
        <v>259531451.4074074</v>
      </c>
      <c r="L23" s="4">
        <f t="shared" si="16"/>
        <v>251958437.74074075</v>
      </c>
      <c r="M23" s="4">
        <f t="shared" si="16"/>
        <v>274348662.62962961</v>
      </c>
      <c r="N23" s="4">
        <f t="shared" si="16"/>
        <v>254854055.33333334</v>
      </c>
      <c r="O23" s="4">
        <f t="shared" si="16"/>
        <v>246849491.14814815</v>
      </c>
      <c r="P23" s="4">
        <f t="shared" si="16"/>
        <v>256627606.81481481</v>
      </c>
      <c r="Q23" s="4">
        <f t="shared" si="16"/>
        <v>276225835.18518519</v>
      </c>
      <c r="R23" s="4">
        <f t="shared" si="16"/>
        <v>265194401.4074074</v>
      </c>
      <c r="S23" s="4">
        <f t="shared" si="16"/>
        <v>262108015.37037039</v>
      </c>
      <c r="T23" s="4">
        <f t="shared" si="16"/>
        <v>274796151.33333331</v>
      </c>
      <c r="U23" s="4">
        <f t="shared" si="16"/>
        <v>270203061.77777779</v>
      </c>
      <c r="V23" s="4">
        <f t="shared" si="16"/>
        <v>247903512.62962964</v>
      </c>
      <c r="W23" s="4">
        <f t="shared" si="16"/>
        <v>291704530</v>
      </c>
      <c r="X23" s="4">
        <f t="shared" si="16"/>
        <v>279530629.03703701</v>
      </c>
      <c r="Y23" s="4">
        <f t="shared" si="16"/>
        <v>284346490.77777779</v>
      </c>
      <c r="Z23" s="4">
        <f t="shared" si="16"/>
        <v>268637658.1111111</v>
      </c>
      <c r="AA23" s="4">
        <f t="shared" si="16"/>
        <v>265171415.62962964</v>
      </c>
      <c r="AB23" s="4">
        <f t="shared" si="16"/>
        <v>282766011.66666669</v>
      </c>
      <c r="AC23" s="4">
        <f t="shared" si="16"/>
        <v>294515900.8888889</v>
      </c>
      <c r="AD23" s="4">
        <f t="shared" si="16"/>
        <v>265850730.37037039</v>
      </c>
      <c r="AE23" s="4">
        <f t="shared" si="16"/>
        <v>268069530.66666669</v>
      </c>
      <c r="AF23" s="4">
        <f t="shared" si="16"/>
        <v>271629877.33333331</v>
      </c>
      <c r="AG23" s="4">
        <f t="shared" si="16"/>
        <v>304815877.5925926</v>
      </c>
      <c r="AH23" s="4">
        <f t="shared" si="16"/>
        <v>282014351.25925928</v>
      </c>
      <c r="AI23" s="4">
        <f t="shared" si="16"/>
        <v>249888080.22222224</v>
      </c>
      <c r="AJ23" s="4">
        <f t="shared" si="16"/>
        <v>292968698.51851851</v>
      </c>
      <c r="AK23" s="4">
        <f t="shared" si="16"/>
        <v>276481171.96296299</v>
      </c>
      <c r="AL23" s="4">
        <f t="shared" si="16"/>
        <v>276609948.33333331</v>
      </c>
      <c r="AM23" s="4">
        <f t="shared" ref="AM23:AP23" si="17">SUM(AM11:AM11)*(81.51/115.83)</f>
        <v>263993452.92592594</v>
      </c>
      <c r="AN23" s="4">
        <f t="shared" si="17"/>
        <v>160975714.7037037</v>
      </c>
      <c r="AO23" s="4">
        <f t="shared" si="17"/>
        <v>257359312.2962963</v>
      </c>
      <c r="AP23" s="4">
        <f t="shared" si="17"/>
        <v>231824735.8888889</v>
      </c>
      <c r="AQ23" s="4">
        <f t="shared" ref="AQ23:AT23" si="18">SUM(AQ11:AQ11)*(81.51/115.83)</f>
        <v>201010698.44444445</v>
      </c>
      <c r="AR23" s="4">
        <f t="shared" si="18"/>
        <v>282939033.4074074</v>
      </c>
      <c r="AS23" s="4">
        <f t="shared" si="18"/>
        <v>266757502.55555555</v>
      </c>
      <c r="AT23" s="4">
        <f t="shared" si="18"/>
        <v>249149282.1111111</v>
      </c>
      <c r="AU23" s="7">
        <f t="shared" ref="AU23:AX23" si="19">SUM(AU11:AU11)*(81.51/115.83)</f>
        <v>246911243.96296296</v>
      </c>
      <c r="AV23" s="7">
        <f t="shared" si="19"/>
        <v>257773234.33333334</v>
      </c>
      <c r="AW23" s="7">
        <f t="shared" si="19"/>
        <v>270092140.48148149</v>
      </c>
      <c r="AX23" s="7">
        <f t="shared" si="19"/>
        <v>250328804.22222224</v>
      </c>
    </row>
    <row r="24" spans="1:50" x14ac:dyDescent="0.3">
      <c r="A24" s="2" t="s">
        <v>19</v>
      </c>
      <c r="B24" s="2" t="s">
        <v>14</v>
      </c>
      <c r="C24" s="4">
        <f>C13*(129.65/115.83)</f>
        <v>364074.39264439268</v>
      </c>
      <c r="D24" s="4">
        <f t="shared" ref="D24:AL24" si="20">D13*(129.65/115.83)</f>
        <v>399521.90926357597</v>
      </c>
      <c r="E24" s="4">
        <f t="shared" si="20"/>
        <v>517375.47181213851</v>
      </c>
      <c r="F24" s="4">
        <f t="shared" si="20"/>
        <v>737695.40404040413</v>
      </c>
      <c r="G24" s="4">
        <f t="shared" si="20"/>
        <v>797211.50349650357</v>
      </c>
      <c r="H24" s="4">
        <f t="shared" si="20"/>
        <v>809521.70551670552</v>
      </c>
      <c r="I24" s="4">
        <f t="shared" si="20"/>
        <v>944359.72027972038</v>
      </c>
      <c r="J24" s="4">
        <f t="shared" si="20"/>
        <v>7315545.1830268502</v>
      </c>
      <c r="K24" s="4">
        <f t="shared" si="20"/>
        <v>9158431.0036260039</v>
      </c>
      <c r="L24" s="4">
        <f t="shared" si="20"/>
        <v>26373899.303289305</v>
      </c>
      <c r="M24" s="4">
        <f t="shared" si="20"/>
        <v>45230749.139255807</v>
      </c>
      <c r="N24" s="4">
        <f t="shared" si="20"/>
        <v>50128263.058361396</v>
      </c>
      <c r="O24" s="4">
        <f t="shared" si="20"/>
        <v>28958845.847794183</v>
      </c>
      <c r="P24" s="4">
        <f t="shared" si="20"/>
        <v>29850018.063109733</v>
      </c>
      <c r="Q24" s="4">
        <f t="shared" si="20"/>
        <v>40840586.126651131</v>
      </c>
      <c r="R24" s="4">
        <f t="shared" si="20"/>
        <v>26659254.666321333</v>
      </c>
      <c r="S24" s="4">
        <f t="shared" si="20"/>
        <v>30287227.233877234</v>
      </c>
      <c r="T24" s="4">
        <f t="shared" si="20"/>
        <v>45641505.590952262</v>
      </c>
      <c r="U24" s="4">
        <f t="shared" si="20"/>
        <v>57270275.583613917</v>
      </c>
      <c r="V24" s="4">
        <f t="shared" si="20"/>
        <v>51662141.31744799</v>
      </c>
      <c r="W24" s="4">
        <f t="shared" si="20"/>
        <v>48873010.853837527</v>
      </c>
      <c r="X24" s="4">
        <f t="shared" si="20"/>
        <v>84744621.655874997</v>
      </c>
      <c r="Y24" s="4">
        <f t="shared" si="20"/>
        <v>71464217.221790567</v>
      </c>
      <c r="Z24" s="4">
        <f t="shared" si="20"/>
        <v>81094145.304756969</v>
      </c>
      <c r="AA24" s="4">
        <f t="shared" si="20"/>
        <v>76897466.70033671</v>
      </c>
      <c r="AB24" s="4">
        <f t="shared" si="20"/>
        <v>105442576.48579817</v>
      </c>
      <c r="AC24" s="4">
        <f t="shared" si="20"/>
        <v>106815973.27419494</v>
      </c>
      <c r="AD24" s="4">
        <f t="shared" si="20"/>
        <v>86333568.984718993</v>
      </c>
      <c r="AE24" s="4">
        <f t="shared" si="20"/>
        <v>105159009.78459813</v>
      </c>
      <c r="AF24" s="4">
        <f t="shared" si="20"/>
        <v>112478316.97789866</v>
      </c>
      <c r="AG24" s="4">
        <f t="shared" si="20"/>
        <v>89249979.863161534</v>
      </c>
      <c r="AH24" s="4">
        <f t="shared" si="20"/>
        <v>122443080.76491411</v>
      </c>
      <c r="AI24" s="4">
        <f t="shared" si="20"/>
        <v>178623329.26228094</v>
      </c>
      <c r="AJ24" s="4">
        <f t="shared" si="20"/>
        <v>179435663.80082881</v>
      </c>
      <c r="AK24" s="4">
        <f t="shared" si="20"/>
        <v>149114730.70102736</v>
      </c>
      <c r="AL24" s="4">
        <f t="shared" si="20"/>
        <v>184438666.23413625</v>
      </c>
      <c r="AM24" s="4">
        <f t="shared" ref="AM24:AP24" si="21">AM13*(129.65/115.83)</f>
        <v>146600286.31097299</v>
      </c>
      <c r="AN24" s="4">
        <f t="shared" si="21"/>
        <v>170129430.90175259</v>
      </c>
      <c r="AO24" s="4">
        <f t="shared" si="21"/>
        <v>156785184.22429425</v>
      </c>
      <c r="AP24" s="4">
        <f t="shared" si="21"/>
        <v>185750514.2510576</v>
      </c>
      <c r="AQ24" s="4">
        <f t="shared" ref="AQ24:AT24" si="22">AQ13*(129.65/115.83)</f>
        <v>222843715.04489338</v>
      </c>
      <c r="AR24" s="4">
        <f t="shared" si="22"/>
        <v>244889672.81403783</v>
      </c>
      <c r="AS24" s="4">
        <f t="shared" si="22"/>
        <v>280110797.2291289</v>
      </c>
      <c r="AT24" s="4">
        <f t="shared" si="22"/>
        <v>305436802.61806095</v>
      </c>
      <c r="AU24" s="7">
        <f t="shared" ref="AU24:AX24" si="23">AU13*(129.65/115.83)</f>
        <v>358641204.72804976</v>
      </c>
      <c r="AV24" s="7">
        <f t="shared" si="23"/>
        <v>390913618.25563329</v>
      </c>
      <c r="AW24" s="7">
        <f t="shared" si="23"/>
        <v>394277652.39100409</v>
      </c>
      <c r="AX24" s="7">
        <f t="shared" si="23"/>
        <v>416540264.34300268</v>
      </c>
    </row>
    <row r="25" spans="1:50" x14ac:dyDescent="0.3">
      <c r="A25" s="2" t="s">
        <v>39</v>
      </c>
      <c r="B25" s="2" t="s">
        <v>14</v>
      </c>
      <c r="C25" s="4">
        <f>C9+(C14*(126.37/115.83))+(C15*(122.37/115.83))+(C16*(89.63/115.83))</f>
        <v>0</v>
      </c>
      <c r="D25" s="4">
        <f t="shared" ref="D25:AL25" si="24">D9+(D14*(126.37/115.83))+(D15*(122.37/115.83))+(D16*(89.63/115.83))</f>
        <v>0</v>
      </c>
      <c r="E25" s="4">
        <f t="shared" si="24"/>
        <v>0</v>
      </c>
      <c r="F25" s="4">
        <f t="shared" si="24"/>
        <v>0</v>
      </c>
      <c r="G25" s="4">
        <f t="shared" si="24"/>
        <v>0</v>
      </c>
      <c r="H25" s="4">
        <f t="shared" si="24"/>
        <v>0</v>
      </c>
      <c r="I25" s="4">
        <f t="shared" si="24"/>
        <v>0</v>
      </c>
      <c r="J25" s="4">
        <f t="shared" si="24"/>
        <v>0</v>
      </c>
      <c r="K25" s="4">
        <f t="shared" si="24"/>
        <v>0</v>
      </c>
      <c r="L25" s="4">
        <f t="shared" si="24"/>
        <v>0</v>
      </c>
      <c r="M25" s="4">
        <f t="shared" si="24"/>
        <v>0</v>
      </c>
      <c r="N25" s="4">
        <f t="shared" si="24"/>
        <v>0</v>
      </c>
      <c r="O25" s="4">
        <f t="shared" si="24"/>
        <v>0</v>
      </c>
      <c r="P25" s="4">
        <f t="shared" si="24"/>
        <v>0</v>
      </c>
      <c r="Q25" s="4">
        <f t="shared" si="24"/>
        <v>0</v>
      </c>
      <c r="R25" s="4">
        <f t="shared" si="24"/>
        <v>0</v>
      </c>
      <c r="S25" s="4">
        <f t="shared" si="24"/>
        <v>0</v>
      </c>
      <c r="T25" s="4">
        <f t="shared" si="24"/>
        <v>0</v>
      </c>
      <c r="U25" s="4">
        <f t="shared" si="24"/>
        <v>2364</v>
      </c>
      <c r="V25" s="4">
        <f t="shared" si="24"/>
        <v>1113</v>
      </c>
      <c r="W25" s="4">
        <f t="shared" si="24"/>
        <v>1519</v>
      </c>
      <c r="X25" s="4">
        <f t="shared" si="24"/>
        <v>1255</v>
      </c>
      <c r="Y25" s="4">
        <f t="shared" si="24"/>
        <v>41</v>
      </c>
      <c r="Z25" s="4">
        <f t="shared" si="24"/>
        <v>88</v>
      </c>
      <c r="AA25" s="4">
        <f t="shared" si="24"/>
        <v>43492</v>
      </c>
      <c r="AB25" s="4">
        <f t="shared" si="24"/>
        <v>63903</v>
      </c>
      <c r="AC25" s="4">
        <f t="shared" si="24"/>
        <v>76453</v>
      </c>
      <c r="AD25" s="4">
        <f t="shared" si="24"/>
        <v>84347</v>
      </c>
      <c r="AE25" s="4">
        <f t="shared" si="24"/>
        <v>113659</v>
      </c>
      <c r="AF25" s="4">
        <f t="shared" si="24"/>
        <v>133239</v>
      </c>
      <c r="AG25" s="4">
        <f t="shared" si="24"/>
        <v>142747</v>
      </c>
      <c r="AH25" s="4">
        <f t="shared" si="24"/>
        <v>349572.01036001038</v>
      </c>
      <c r="AI25" s="4">
        <f t="shared" si="24"/>
        <v>499500.71043771046</v>
      </c>
      <c r="AJ25" s="4">
        <f t="shared" si="24"/>
        <v>2520982.937235604</v>
      </c>
      <c r="AK25" s="4">
        <f t="shared" si="24"/>
        <v>2604904.8475351809</v>
      </c>
      <c r="AL25" s="4">
        <f t="shared" si="24"/>
        <v>2537208.993265993</v>
      </c>
      <c r="AM25" s="4">
        <f t="shared" ref="AM25:AO25" si="25">AM9+(AM14*(126.37/115.83))+(AM15*(122.37/115.83))+(AM16*(89.63/115.83))</f>
        <v>5655388.3708883701</v>
      </c>
      <c r="AN25" s="4">
        <f t="shared" si="25"/>
        <v>8684451.5194681846</v>
      </c>
      <c r="AO25" s="4">
        <f t="shared" si="25"/>
        <v>10482643.435638435</v>
      </c>
      <c r="AP25" s="4">
        <f>AP9+(AP14*(126.37/115.83))+(AP15*(122.37/115.83))+(AP16*(89.63/115.83))</f>
        <v>8267803.8161098156</v>
      </c>
      <c r="AQ25" s="4">
        <f t="shared" ref="AQ25:AT25" si="26">AQ9+(AQ14*(126.37/115.83))+(AQ15*(122.37/115.83))+(AQ16*(89.63/115.83))</f>
        <v>11500819.981697315</v>
      </c>
      <c r="AR25" s="4">
        <f t="shared" si="26"/>
        <v>14933266.210308209</v>
      </c>
      <c r="AS25" s="4">
        <f t="shared" si="26"/>
        <v>12921867.938357938</v>
      </c>
      <c r="AT25" s="4">
        <f t="shared" si="26"/>
        <v>14606037.218596218</v>
      </c>
      <c r="AU25" s="7">
        <f t="shared" ref="AU25:AX25" si="27">AU9+(AU14*(126.37/115.83))+(AU15*(122.37/115.83))+(AU16*(89.63/115.83))</f>
        <v>13401108.213070879</v>
      </c>
      <c r="AV25" s="7">
        <f t="shared" si="27"/>
        <v>20010585.687645689</v>
      </c>
      <c r="AW25" s="7">
        <f t="shared" si="27"/>
        <v>14999874.510662176</v>
      </c>
      <c r="AX25" s="7">
        <f t="shared" si="27"/>
        <v>13273940.881809549</v>
      </c>
    </row>
    <row r="26" spans="1:50" x14ac:dyDescent="0.3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50" x14ac:dyDescent="0.3">
      <c r="A27" s="3" t="s">
        <v>33</v>
      </c>
    </row>
    <row r="28" spans="1:50" x14ac:dyDescent="0.3">
      <c r="A28" s="2" t="s">
        <v>1</v>
      </c>
      <c r="B28" s="2" t="s">
        <v>3</v>
      </c>
      <c r="C28" s="2" t="s">
        <v>4</v>
      </c>
      <c r="D28" s="2" t="s">
        <v>5</v>
      </c>
      <c r="E28" s="2" t="s">
        <v>6</v>
      </c>
      <c r="F28" s="2" t="s">
        <v>7</v>
      </c>
      <c r="G28" s="2" t="s">
        <v>4</v>
      </c>
      <c r="H28" s="2" t="s">
        <v>5</v>
      </c>
      <c r="I28" s="2" t="s">
        <v>6</v>
      </c>
      <c r="J28" s="2" t="s">
        <v>8</v>
      </c>
      <c r="K28" s="2" t="s">
        <v>4</v>
      </c>
      <c r="L28" s="2" t="s">
        <v>5</v>
      </c>
      <c r="M28" s="2" t="s">
        <v>6</v>
      </c>
      <c r="N28" s="2" t="s">
        <v>9</v>
      </c>
      <c r="O28" s="2" t="s">
        <v>4</v>
      </c>
      <c r="P28" s="2" t="s">
        <v>5</v>
      </c>
      <c r="Q28" s="2" t="s">
        <v>6</v>
      </c>
      <c r="R28" s="2" t="s">
        <v>10</v>
      </c>
      <c r="S28" s="2" t="s">
        <v>4</v>
      </c>
      <c r="T28" s="2" t="s">
        <v>5</v>
      </c>
      <c r="U28" s="2" t="s">
        <v>6</v>
      </c>
      <c r="V28" s="2" t="s">
        <v>11</v>
      </c>
      <c r="W28" s="2" t="s">
        <v>4</v>
      </c>
      <c r="X28" s="2" t="s">
        <v>5</v>
      </c>
      <c r="Y28" s="2" t="s">
        <v>6</v>
      </c>
      <c r="Z28" s="2" t="s">
        <v>31</v>
      </c>
      <c r="AA28" s="2" t="s">
        <v>4</v>
      </c>
      <c r="AB28" s="2" t="s">
        <v>5</v>
      </c>
      <c r="AC28" s="2" t="s">
        <v>6</v>
      </c>
      <c r="AD28" s="2" t="s">
        <v>34</v>
      </c>
      <c r="AE28" s="2" t="s">
        <v>4</v>
      </c>
      <c r="AF28" s="2" t="s">
        <v>5</v>
      </c>
      <c r="AG28" s="2" t="s">
        <v>6</v>
      </c>
      <c r="AH28" s="2" t="s">
        <v>35</v>
      </c>
      <c r="AI28" s="2" t="s">
        <v>4</v>
      </c>
      <c r="AJ28" s="2" t="s">
        <v>5</v>
      </c>
      <c r="AK28" s="2" t="s">
        <v>6</v>
      </c>
      <c r="AL28" s="2" t="s">
        <v>40</v>
      </c>
      <c r="AM28" s="2" t="s">
        <v>4</v>
      </c>
      <c r="AN28" s="2" t="s">
        <v>5</v>
      </c>
      <c r="AO28" s="2" t="s">
        <v>6</v>
      </c>
      <c r="AP28" s="2" t="s">
        <v>41</v>
      </c>
      <c r="AQ28" s="2" t="s">
        <v>4</v>
      </c>
      <c r="AR28" s="2" t="s">
        <v>5</v>
      </c>
      <c r="AS28" s="2" t="s">
        <v>6</v>
      </c>
    </row>
    <row r="29" spans="1:50" x14ac:dyDescent="0.3">
      <c r="A29" s="2" t="s">
        <v>24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56</v>
      </c>
      <c r="L29" s="4">
        <v>26185</v>
      </c>
      <c r="M29" s="4">
        <v>30518</v>
      </c>
      <c r="N29" s="4">
        <v>27846</v>
      </c>
      <c r="O29" s="4">
        <v>29117</v>
      </c>
      <c r="P29" s="4">
        <v>42349</v>
      </c>
      <c r="Q29" s="4">
        <v>46037</v>
      </c>
      <c r="R29" s="4">
        <v>57602</v>
      </c>
      <c r="S29" s="4">
        <v>91272</v>
      </c>
      <c r="T29" s="4">
        <v>103743</v>
      </c>
      <c r="U29" s="4">
        <v>103113</v>
      </c>
      <c r="V29" s="4">
        <v>130217</v>
      </c>
      <c r="W29" s="4">
        <v>126524</v>
      </c>
      <c r="X29" s="4">
        <v>105850</v>
      </c>
      <c r="Y29" s="4">
        <v>105809</v>
      </c>
      <c r="Z29" s="4">
        <v>101510</v>
      </c>
      <c r="AA29" s="4">
        <v>139921</v>
      </c>
      <c r="AB29" s="4">
        <v>165589</v>
      </c>
      <c r="AC29" s="4">
        <v>166925</v>
      </c>
      <c r="AD29" s="4">
        <v>161892</v>
      </c>
      <c r="AE29" s="4">
        <v>152281</v>
      </c>
      <c r="AF29" s="4">
        <v>179106</v>
      </c>
      <c r="AG29" s="4">
        <v>186051</v>
      </c>
      <c r="AH29" s="4">
        <v>168937</v>
      </c>
      <c r="AI29" s="4">
        <v>184279</v>
      </c>
      <c r="AJ29" s="4">
        <v>234371</v>
      </c>
      <c r="AK29" s="4">
        <v>286199</v>
      </c>
      <c r="AL29" s="4">
        <v>280099</v>
      </c>
      <c r="AM29" s="4">
        <v>305217</v>
      </c>
      <c r="AN29" s="4">
        <v>473106</v>
      </c>
      <c r="AO29" s="4">
        <v>536906</v>
      </c>
      <c r="AP29" s="4">
        <v>458226</v>
      </c>
      <c r="AQ29" s="4">
        <v>633488</v>
      </c>
      <c r="AR29" s="4">
        <v>831673</v>
      </c>
      <c r="AS29" s="4">
        <v>815103</v>
      </c>
      <c r="AT29" s="2">
        <v>803629</v>
      </c>
      <c r="AU29" s="2">
        <v>1083625</v>
      </c>
      <c r="AV29" s="2">
        <v>1191099</v>
      </c>
      <c r="AW29" s="2">
        <v>1210156</v>
      </c>
    </row>
    <row r="30" spans="1:50" x14ac:dyDescent="0.3">
      <c r="A30" s="2" t="s">
        <v>26</v>
      </c>
      <c r="B30" s="4">
        <v>2212</v>
      </c>
      <c r="C30" s="4">
        <v>3069</v>
      </c>
      <c r="D30" s="4">
        <v>4960</v>
      </c>
      <c r="E30" s="4">
        <v>4474</v>
      </c>
      <c r="F30" s="4">
        <v>4367</v>
      </c>
      <c r="G30" s="4">
        <v>4221</v>
      </c>
      <c r="H30" s="4">
        <v>3577</v>
      </c>
      <c r="I30" s="4">
        <v>2680</v>
      </c>
      <c r="J30" s="4">
        <v>4240</v>
      </c>
      <c r="K30" s="4">
        <v>5127</v>
      </c>
      <c r="L30" s="4">
        <v>22948</v>
      </c>
      <c r="M30" s="4">
        <v>9044</v>
      </c>
      <c r="N30" s="4">
        <v>13893</v>
      </c>
      <c r="O30" s="4">
        <v>8777</v>
      </c>
      <c r="P30" s="4">
        <v>30237</v>
      </c>
      <c r="Q30" s="4">
        <v>41302</v>
      </c>
      <c r="R30" s="4">
        <v>38445</v>
      </c>
      <c r="S30" s="4">
        <v>52559</v>
      </c>
      <c r="T30" s="4">
        <v>61645</v>
      </c>
      <c r="U30" s="4">
        <v>67573</v>
      </c>
      <c r="V30" s="4">
        <v>56591</v>
      </c>
      <c r="W30" s="4">
        <v>65100</v>
      </c>
      <c r="X30" s="4">
        <v>48641</v>
      </c>
      <c r="Y30" s="4">
        <v>43923</v>
      </c>
      <c r="Z30" s="4">
        <v>35211</v>
      </c>
      <c r="AA30" s="4">
        <v>33576</v>
      </c>
      <c r="AB30" s="4">
        <v>19732</v>
      </c>
      <c r="AC30" s="4">
        <v>18521</v>
      </c>
      <c r="AD30" s="4">
        <v>17615</v>
      </c>
      <c r="AE30" s="4">
        <v>18214</v>
      </c>
      <c r="AF30" s="4">
        <v>18865</v>
      </c>
      <c r="AG30" s="4">
        <v>17264</v>
      </c>
      <c r="AH30" s="4">
        <v>12988</v>
      </c>
      <c r="AI30" s="4">
        <v>15636</v>
      </c>
      <c r="AJ30" s="4">
        <v>16696</v>
      </c>
      <c r="AK30" s="4">
        <v>17686</v>
      </c>
      <c r="AL30" s="4">
        <v>19266</v>
      </c>
      <c r="AM30" s="4">
        <v>17476</v>
      </c>
      <c r="AN30" s="4">
        <v>16093</v>
      </c>
      <c r="AO30" s="4">
        <v>16544</v>
      </c>
      <c r="AP30" s="4">
        <v>11525</v>
      </c>
      <c r="AQ30" s="4">
        <v>12071</v>
      </c>
      <c r="AR30" s="4">
        <v>11506</v>
      </c>
      <c r="AS30" s="4">
        <v>13492</v>
      </c>
      <c r="AT30" s="2">
        <v>13524</v>
      </c>
      <c r="AU30" s="2">
        <v>14119</v>
      </c>
      <c r="AV30" s="2">
        <v>14022</v>
      </c>
      <c r="AW30" s="2">
        <v>11715</v>
      </c>
    </row>
    <row r="31" spans="1:50" x14ac:dyDescent="0.3">
      <c r="A31" s="2" t="s">
        <v>27</v>
      </c>
      <c r="B31" s="4">
        <v>32732</v>
      </c>
      <c r="C31" s="4">
        <v>34288</v>
      </c>
      <c r="D31" s="4">
        <v>33231</v>
      </c>
      <c r="E31" s="4">
        <v>32727</v>
      </c>
      <c r="F31" s="4">
        <v>32327</v>
      </c>
      <c r="G31" s="4">
        <v>33371</v>
      </c>
      <c r="H31" s="4">
        <v>39529</v>
      </c>
      <c r="I31" s="4">
        <v>38669</v>
      </c>
      <c r="J31" s="4">
        <v>44095</v>
      </c>
      <c r="K31" s="4">
        <v>45016</v>
      </c>
      <c r="L31" s="4">
        <v>40844</v>
      </c>
      <c r="M31" s="4">
        <v>41459</v>
      </c>
      <c r="N31" s="4">
        <v>46146</v>
      </c>
      <c r="O31" s="4">
        <v>57193</v>
      </c>
      <c r="P31" s="4">
        <v>53771</v>
      </c>
      <c r="Q31" s="4">
        <v>53264</v>
      </c>
      <c r="R31" s="4">
        <v>49788</v>
      </c>
      <c r="S31" s="4">
        <v>42794</v>
      </c>
      <c r="T31" s="4">
        <v>45890</v>
      </c>
      <c r="U31" s="4">
        <v>44869</v>
      </c>
      <c r="V31" s="4">
        <v>41647</v>
      </c>
      <c r="W31" s="4">
        <v>44643</v>
      </c>
      <c r="X31" s="4">
        <v>39237</v>
      </c>
      <c r="Y31" s="4">
        <v>37155</v>
      </c>
      <c r="Z31" s="4">
        <v>15988</v>
      </c>
      <c r="AA31" s="4">
        <v>14314</v>
      </c>
      <c r="AB31" s="4">
        <v>13956</v>
      </c>
      <c r="AC31" s="4">
        <v>14063</v>
      </c>
      <c r="AD31" s="4">
        <v>15251</v>
      </c>
      <c r="AE31" s="4">
        <v>16921</v>
      </c>
      <c r="AF31" s="4">
        <v>14873</v>
      </c>
      <c r="AG31" s="4">
        <v>11561</v>
      </c>
      <c r="AH31" s="4">
        <v>8133</v>
      </c>
      <c r="AI31" s="4">
        <v>7220</v>
      </c>
      <c r="AJ31" s="4">
        <v>8107</v>
      </c>
      <c r="AK31" s="4">
        <v>7391</v>
      </c>
      <c r="AL31" s="4">
        <v>3796</v>
      </c>
      <c r="AM31" s="4">
        <v>2479</v>
      </c>
      <c r="AN31" s="4">
        <v>1467</v>
      </c>
      <c r="AO31" s="4">
        <v>592</v>
      </c>
      <c r="AP31" s="4">
        <v>492</v>
      </c>
      <c r="AQ31" s="4">
        <v>587</v>
      </c>
      <c r="AR31" s="4">
        <v>570</v>
      </c>
      <c r="AS31" s="4">
        <v>856</v>
      </c>
      <c r="AT31" s="2">
        <v>530</v>
      </c>
      <c r="AU31" s="2">
        <v>721</v>
      </c>
      <c r="AV31" s="2">
        <v>671</v>
      </c>
      <c r="AW31" s="2">
        <v>10347</v>
      </c>
    </row>
    <row r="32" spans="1:50" x14ac:dyDescent="0.3">
      <c r="A32" s="2" t="s">
        <v>28</v>
      </c>
      <c r="B32" s="4">
        <v>7202</v>
      </c>
      <c r="C32" s="4">
        <v>7881</v>
      </c>
      <c r="D32" s="4">
        <v>8212</v>
      </c>
      <c r="E32" s="4">
        <v>8117</v>
      </c>
      <c r="F32" s="4">
        <v>7899</v>
      </c>
      <c r="G32" s="4">
        <v>9787</v>
      </c>
      <c r="H32" s="4">
        <v>10413</v>
      </c>
      <c r="I32" s="4">
        <v>11175</v>
      </c>
      <c r="J32" s="4">
        <v>15151</v>
      </c>
      <c r="K32" s="4">
        <v>13029</v>
      </c>
      <c r="L32" s="4">
        <v>9955</v>
      </c>
      <c r="M32" s="4">
        <v>12306</v>
      </c>
      <c r="N32" s="4">
        <v>11495</v>
      </c>
      <c r="O32" s="4">
        <v>13162</v>
      </c>
      <c r="P32" s="4">
        <v>7022</v>
      </c>
      <c r="Q32" s="4">
        <v>4963</v>
      </c>
      <c r="R32" s="4">
        <v>9872</v>
      </c>
      <c r="S32" s="4">
        <v>7884</v>
      </c>
      <c r="T32" s="4">
        <v>3688</v>
      </c>
      <c r="U32" s="4">
        <v>806</v>
      </c>
      <c r="V32" s="4">
        <v>1980</v>
      </c>
      <c r="W32" s="4">
        <v>1973</v>
      </c>
      <c r="X32" s="4">
        <v>1720</v>
      </c>
      <c r="Y32" s="4">
        <v>1836</v>
      </c>
      <c r="Z32" s="4">
        <v>43</v>
      </c>
      <c r="AA32" s="4">
        <v>9</v>
      </c>
      <c r="AB32" s="4">
        <v>49</v>
      </c>
      <c r="AC32" s="4">
        <v>72</v>
      </c>
      <c r="AD32" s="4">
        <v>41</v>
      </c>
      <c r="AE32" s="4">
        <v>43</v>
      </c>
      <c r="AF32" s="4">
        <v>36</v>
      </c>
      <c r="AG32" s="4">
        <v>49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2">
        <v>0</v>
      </c>
      <c r="AU32" s="2">
        <v>0</v>
      </c>
      <c r="AV32" s="2">
        <v>0</v>
      </c>
      <c r="AW32" s="2">
        <v>0</v>
      </c>
    </row>
    <row r="33" spans="1:49" x14ac:dyDescent="0.3">
      <c r="A33" s="2" t="s">
        <v>29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50</v>
      </c>
      <c r="U33" s="4">
        <v>24</v>
      </c>
      <c r="V33" s="4">
        <v>33</v>
      </c>
      <c r="W33" s="4">
        <v>28</v>
      </c>
      <c r="X33" s="4">
        <v>1</v>
      </c>
      <c r="Y33" s="4">
        <v>2</v>
      </c>
      <c r="Z33" s="4">
        <v>562</v>
      </c>
      <c r="AA33" s="4">
        <v>820</v>
      </c>
      <c r="AB33" s="4">
        <v>970</v>
      </c>
      <c r="AC33" s="4">
        <v>1084</v>
      </c>
      <c r="AD33" s="4">
        <v>1408</v>
      </c>
      <c r="AE33" s="4">
        <v>1664</v>
      </c>
      <c r="AF33" s="4">
        <v>1779</v>
      </c>
      <c r="AG33" s="4">
        <v>2133</v>
      </c>
      <c r="AH33" s="4">
        <v>2535</v>
      </c>
      <c r="AI33" s="4">
        <v>3048</v>
      </c>
      <c r="AJ33" s="4">
        <v>3886</v>
      </c>
      <c r="AK33" s="4">
        <v>4353</v>
      </c>
      <c r="AL33" s="4">
        <v>3901</v>
      </c>
      <c r="AM33" s="4">
        <v>3026</v>
      </c>
      <c r="AN33" s="4">
        <v>4220</v>
      </c>
      <c r="AO33" s="4">
        <v>6867</v>
      </c>
      <c r="AP33" s="4">
        <v>6268</v>
      </c>
      <c r="AQ33" s="4">
        <v>9267</v>
      </c>
      <c r="AR33" s="4">
        <v>9620</v>
      </c>
      <c r="AS33" s="4">
        <v>11732</v>
      </c>
      <c r="AT33" s="2">
        <v>12692</v>
      </c>
      <c r="AU33" s="2">
        <v>16886</v>
      </c>
      <c r="AV33" s="2">
        <v>16793</v>
      </c>
      <c r="AW33" s="2">
        <v>16158</v>
      </c>
    </row>
    <row r="34" spans="1:49" x14ac:dyDescent="0.3">
      <c r="A34" s="2" t="s">
        <v>17</v>
      </c>
      <c r="B34" s="4">
        <v>459</v>
      </c>
      <c r="C34" s="4">
        <v>1293</v>
      </c>
      <c r="D34" s="4">
        <v>2455</v>
      </c>
      <c r="E34" s="4">
        <v>3536</v>
      </c>
      <c r="F34" s="4">
        <v>4519</v>
      </c>
      <c r="G34" s="4">
        <v>5560</v>
      </c>
      <c r="H34" s="4">
        <v>7294</v>
      </c>
      <c r="I34" s="4">
        <v>9611</v>
      </c>
      <c r="J34" s="4">
        <v>15051</v>
      </c>
      <c r="K34" s="4">
        <v>19516</v>
      </c>
      <c r="L34" s="4">
        <v>25039</v>
      </c>
      <c r="M34" s="4">
        <v>34347</v>
      </c>
      <c r="N34" s="4">
        <v>41753</v>
      </c>
      <c r="O34" s="4">
        <v>51092</v>
      </c>
      <c r="P34" s="4">
        <v>59366</v>
      </c>
      <c r="Q34" s="4">
        <v>69119</v>
      </c>
      <c r="R34" s="4">
        <v>73708</v>
      </c>
      <c r="S34" s="4">
        <v>78072</v>
      </c>
      <c r="T34" s="4">
        <v>91036</v>
      </c>
      <c r="U34" s="4">
        <v>94924</v>
      </c>
      <c r="V34" s="4">
        <v>206464</v>
      </c>
      <c r="W34" s="4">
        <v>216149</v>
      </c>
      <c r="X34" s="4">
        <v>225640</v>
      </c>
      <c r="Y34" s="4">
        <v>256450</v>
      </c>
      <c r="Z34" s="4">
        <v>278403</v>
      </c>
      <c r="AA34" s="4">
        <v>294201</v>
      </c>
      <c r="AB34" s="4">
        <v>302456</v>
      </c>
      <c r="AC34" s="4">
        <v>323013</v>
      </c>
      <c r="AD34" s="4">
        <v>394525</v>
      </c>
      <c r="AE34" s="4">
        <v>424001</v>
      </c>
      <c r="AF34" s="4">
        <v>469778</v>
      </c>
      <c r="AG34" s="4">
        <v>503045</v>
      </c>
      <c r="AH34" s="4">
        <v>627142</v>
      </c>
      <c r="AI34" s="4">
        <v>620951</v>
      </c>
      <c r="AJ34" s="4">
        <v>735147</v>
      </c>
      <c r="AK34" s="4">
        <v>809703</v>
      </c>
      <c r="AL34" s="4">
        <v>800823</v>
      </c>
      <c r="AM34" s="4">
        <v>597601</v>
      </c>
      <c r="AN34" s="4">
        <v>738935</v>
      </c>
      <c r="AO34" s="4">
        <v>805725</v>
      </c>
      <c r="AP34" s="4">
        <v>901973</v>
      </c>
      <c r="AQ34" s="4">
        <v>1118921</v>
      </c>
      <c r="AR34" s="4">
        <v>1192788</v>
      </c>
      <c r="AS34" s="4">
        <v>1253454</v>
      </c>
      <c r="AT34" s="2">
        <v>1393136</v>
      </c>
      <c r="AU34" s="2">
        <v>1599736</v>
      </c>
      <c r="AV34" s="2">
        <v>1695830</v>
      </c>
      <c r="AW34" s="2">
        <v>1848741</v>
      </c>
    </row>
    <row r="35" spans="1:49" x14ac:dyDescent="0.3">
      <c r="A35" s="2" t="s">
        <v>18</v>
      </c>
      <c r="B35" s="4">
        <v>217913</v>
      </c>
      <c r="C35" s="4">
        <v>252550</v>
      </c>
      <c r="D35" s="4">
        <v>282189</v>
      </c>
      <c r="E35" s="4">
        <v>270901</v>
      </c>
      <c r="F35" s="4">
        <v>261269</v>
      </c>
      <c r="G35" s="4">
        <v>264615</v>
      </c>
      <c r="H35" s="4">
        <v>358459</v>
      </c>
      <c r="I35" s="4">
        <v>334751</v>
      </c>
      <c r="J35" s="4">
        <v>446344</v>
      </c>
      <c r="K35" s="4">
        <v>439633</v>
      </c>
      <c r="L35" s="4">
        <v>586902</v>
      </c>
      <c r="M35" s="4">
        <v>510999</v>
      </c>
      <c r="N35" s="4">
        <v>459238</v>
      </c>
      <c r="O35" s="4">
        <v>551332</v>
      </c>
      <c r="P35" s="4">
        <v>528433</v>
      </c>
      <c r="Q35" s="4">
        <v>491880</v>
      </c>
      <c r="R35" s="4">
        <v>473209</v>
      </c>
      <c r="S35" s="4">
        <v>504542</v>
      </c>
      <c r="T35" s="4">
        <v>538519</v>
      </c>
      <c r="U35" s="4">
        <v>608484</v>
      </c>
      <c r="V35" s="4">
        <v>836629</v>
      </c>
      <c r="W35" s="4">
        <v>857168</v>
      </c>
      <c r="X35" s="4">
        <v>919750</v>
      </c>
      <c r="Y35" s="4">
        <v>905839</v>
      </c>
      <c r="Z35" s="4">
        <v>783039</v>
      </c>
      <c r="AA35" s="4">
        <v>856950</v>
      </c>
      <c r="AB35" s="4">
        <v>931601</v>
      </c>
      <c r="AC35" s="4">
        <v>916634</v>
      </c>
      <c r="AD35" s="4">
        <v>776336</v>
      </c>
      <c r="AE35" s="4">
        <v>775942</v>
      </c>
      <c r="AF35" s="4">
        <v>949941</v>
      </c>
      <c r="AG35" s="4">
        <v>956310</v>
      </c>
      <c r="AH35" s="4">
        <v>946616</v>
      </c>
      <c r="AI35" s="4">
        <v>1086445</v>
      </c>
      <c r="AJ35" s="4">
        <v>1169325</v>
      </c>
      <c r="AK35" s="4">
        <v>1139746</v>
      </c>
      <c r="AL35" s="4">
        <v>1045797</v>
      </c>
      <c r="AM35" s="4">
        <v>648935</v>
      </c>
      <c r="AN35" s="4">
        <v>1052908</v>
      </c>
      <c r="AO35" s="4">
        <v>989015</v>
      </c>
      <c r="AP35" s="4">
        <v>747150</v>
      </c>
      <c r="AQ35" s="4">
        <v>1006898</v>
      </c>
      <c r="AR35" s="4">
        <v>1113796</v>
      </c>
      <c r="AS35" s="4">
        <v>957708</v>
      </c>
      <c r="AT35" s="2">
        <v>917960</v>
      </c>
      <c r="AU35" s="2">
        <v>919767</v>
      </c>
      <c r="AV35" s="2">
        <v>975745</v>
      </c>
      <c r="AW35" s="2">
        <v>929672</v>
      </c>
    </row>
    <row r="36" spans="1:49" x14ac:dyDescent="0.3">
      <c r="A36" s="2" t="s">
        <v>13</v>
      </c>
      <c r="B36" s="4">
        <v>12300</v>
      </c>
      <c r="C36" s="4">
        <v>21555</v>
      </c>
      <c r="D36" s="4">
        <v>22424</v>
      </c>
      <c r="E36" s="4">
        <v>27988</v>
      </c>
      <c r="F36" s="4">
        <v>35382</v>
      </c>
      <c r="G36" s="4">
        <v>41919</v>
      </c>
      <c r="H36" s="4">
        <v>34052</v>
      </c>
      <c r="I36" s="4">
        <v>37994</v>
      </c>
      <c r="J36" s="4">
        <v>47386</v>
      </c>
      <c r="K36" s="4">
        <v>123072</v>
      </c>
      <c r="L36" s="4">
        <v>130475</v>
      </c>
      <c r="M36" s="4">
        <v>265737</v>
      </c>
      <c r="N36" s="4">
        <v>169218</v>
      </c>
      <c r="O36" s="4">
        <v>183308</v>
      </c>
      <c r="P36" s="4">
        <v>154934</v>
      </c>
      <c r="Q36" s="4">
        <v>210540</v>
      </c>
      <c r="R36" s="4">
        <v>195615</v>
      </c>
      <c r="S36" s="4">
        <v>287973</v>
      </c>
      <c r="T36" s="4">
        <v>364501</v>
      </c>
      <c r="U36" s="4">
        <v>365821</v>
      </c>
      <c r="V36" s="4">
        <v>322607</v>
      </c>
      <c r="W36" s="4">
        <v>392318</v>
      </c>
      <c r="X36" s="4">
        <v>470922</v>
      </c>
      <c r="Y36" s="4">
        <v>550936</v>
      </c>
      <c r="Z36" s="4">
        <v>306640</v>
      </c>
      <c r="AA36" s="4">
        <v>321909</v>
      </c>
      <c r="AB36" s="4">
        <v>393587</v>
      </c>
      <c r="AC36" s="4">
        <v>357603</v>
      </c>
      <c r="AD36" s="4">
        <v>306337</v>
      </c>
      <c r="AE36" s="4">
        <v>357508</v>
      </c>
      <c r="AF36" s="4">
        <v>442007</v>
      </c>
      <c r="AG36" s="4">
        <v>500702</v>
      </c>
      <c r="AH36" s="4">
        <v>347140</v>
      </c>
      <c r="AI36" s="4">
        <v>490163</v>
      </c>
      <c r="AJ36" s="4">
        <v>506350</v>
      </c>
      <c r="AK36" s="4">
        <v>487437</v>
      </c>
      <c r="AL36" s="4">
        <v>477797</v>
      </c>
      <c r="AM36" s="4">
        <v>492495</v>
      </c>
      <c r="AN36" s="4">
        <v>592296</v>
      </c>
      <c r="AO36" s="4">
        <v>650739</v>
      </c>
      <c r="AP36" s="4">
        <v>479642</v>
      </c>
      <c r="AQ36" s="4">
        <v>622767</v>
      </c>
      <c r="AR36" s="4">
        <v>622949</v>
      </c>
      <c r="AS36" s="4">
        <v>585241</v>
      </c>
      <c r="AT36" s="2">
        <v>556729</v>
      </c>
      <c r="AU36" s="2">
        <v>542745</v>
      </c>
      <c r="AV36" s="2">
        <v>563846</v>
      </c>
      <c r="AW36" s="2">
        <v>540852</v>
      </c>
    </row>
    <row r="37" spans="1:49" x14ac:dyDescent="0.3">
      <c r="A37" s="2" t="s">
        <v>19</v>
      </c>
      <c r="B37" s="4">
        <v>3070</v>
      </c>
      <c r="C37" s="4">
        <v>3368</v>
      </c>
      <c r="D37" s="4">
        <v>4362</v>
      </c>
      <c r="E37" s="4">
        <v>6220</v>
      </c>
      <c r="F37" s="4">
        <v>6701</v>
      </c>
      <c r="G37" s="4">
        <v>6804</v>
      </c>
      <c r="H37" s="4">
        <v>7938</v>
      </c>
      <c r="I37" s="4">
        <v>51216</v>
      </c>
      <c r="J37" s="4">
        <v>64445</v>
      </c>
      <c r="K37" s="4">
        <v>178293</v>
      </c>
      <c r="L37" s="4">
        <v>288998</v>
      </c>
      <c r="M37" s="4">
        <v>258193</v>
      </c>
      <c r="N37" s="4">
        <v>192407</v>
      </c>
      <c r="O37" s="4">
        <v>211004</v>
      </c>
      <c r="P37" s="4">
        <v>260522</v>
      </c>
      <c r="Q37" s="4">
        <v>181046</v>
      </c>
      <c r="R37" s="4">
        <v>204352</v>
      </c>
      <c r="S37" s="4">
        <v>240167</v>
      </c>
      <c r="T37" s="4">
        <v>298591</v>
      </c>
      <c r="U37" s="4">
        <v>295061</v>
      </c>
      <c r="V37" s="4">
        <v>274568</v>
      </c>
      <c r="W37" s="4">
        <v>670559</v>
      </c>
      <c r="X37" s="4">
        <v>577586</v>
      </c>
      <c r="Y37" s="4">
        <v>718504</v>
      </c>
      <c r="Z37" s="4">
        <v>610652</v>
      </c>
      <c r="AA37" s="4">
        <v>835625</v>
      </c>
      <c r="AB37" s="4">
        <v>844159</v>
      </c>
      <c r="AC37" s="4">
        <v>676294</v>
      </c>
      <c r="AD37" s="4">
        <v>822711</v>
      </c>
      <c r="AE37" s="4">
        <v>904125</v>
      </c>
      <c r="AF37" s="4">
        <v>684773</v>
      </c>
      <c r="AG37" s="4">
        <v>1073782</v>
      </c>
      <c r="AH37" s="4">
        <v>1195556</v>
      </c>
      <c r="AI37" s="4">
        <v>1245746</v>
      </c>
      <c r="AJ37" s="4">
        <v>1056305</v>
      </c>
      <c r="AK37" s="4">
        <v>1282920</v>
      </c>
      <c r="AL37" s="4">
        <v>1033279</v>
      </c>
      <c r="AM37" s="4">
        <v>1141074</v>
      </c>
      <c r="AN37" s="4">
        <v>1104970</v>
      </c>
      <c r="AO37" s="4">
        <v>1291977</v>
      </c>
      <c r="AP37" s="4">
        <v>1432647</v>
      </c>
      <c r="AQ37" s="4">
        <v>1503734</v>
      </c>
      <c r="AR37" s="4">
        <v>1724236</v>
      </c>
      <c r="AS37" s="4">
        <v>1895846</v>
      </c>
      <c r="AT37" s="2">
        <v>2277207</v>
      </c>
      <c r="AU37" s="2">
        <v>2465684</v>
      </c>
      <c r="AV37" s="2">
        <v>2393314</v>
      </c>
      <c r="AW37" s="2">
        <v>2563278</v>
      </c>
    </row>
    <row r="38" spans="1:49" x14ac:dyDescent="0.3">
      <c r="A38" s="2" t="s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3600</v>
      </c>
      <c r="AJ38" s="4">
        <v>4579</v>
      </c>
      <c r="AK38" s="4">
        <v>2924</v>
      </c>
      <c r="AL38" s="4">
        <v>2082</v>
      </c>
      <c r="AM38" s="4">
        <v>7042</v>
      </c>
      <c r="AN38" s="4">
        <v>14000</v>
      </c>
      <c r="AO38" s="4">
        <v>4613</v>
      </c>
      <c r="AP38" s="4">
        <v>7331</v>
      </c>
      <c r="AQ38" s="4">
        <v>15656</v>
      </c>
      <c r="AR38" s="4">
        <v>10428</v>
      </c>
      <c r="AS38" s="4">
        <v>19089</v>
      </c>
      <c r="AT38" s="2">
        <v>8458</v>
      </c>
      <c r="AU38" s="2">
        <v>27321</v>
      </c>
      <c r="AV38" s="2">
        <v>24234</v>
      </c>
      <c r="AW38" s="2">
        <v>9549</v>
      </c>
    </row>
    <row r="39" spans="1:49" x14ac:dyDescent="0.3">
      <c r="A39" s="2" t="s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1082</v>
      </c>
      <c r="AH39" s="4">
        <v>679</v>
      </c>
      <c r="AI39" s="4">
        <v>4236</v>
      </c>
      <c r="AJ39" s="4">
        <v>1161</v>
      </c>
      <c r="AK39" s="4">
        <v>1942</v>
      </c>
      <c r="AL39" s="4">
        <v>2368</v>
      </c>
      <c r="AM39" s="4">
        <v>2338</v>
      </c>
      <c r="AN39" s="4">
        <v>6472</v>
      </c>
      <c r="AO39" s="4">
        <v>4743</v>
      </c>
      <c r="AP39" s="4">
        <v>11377</v>
      </c>
      <c r="AQ39" s="4">
        <v>15331</v>
      </c>
      <c r="AR39" s="4">
        <v>10413</v>
      </c>
      <c r="AS39" s="4">
        <v>12304</v>
      </c>
      <c r="AT39" s="2">
        <v>18282</v>
      </c>
      <c r="AU39" s="2">
        <v>28251</v>
      </c>
      <c r="AV39" s="2">
        <v>11198</v>
      </c>
      <c r="AW39" s="2">
        <v>13723</v>
      </c>
    </row>
    <row r="40" spans="1:49" x14ac:dyDescent="0.3">
      <c r="A40" s="2" t="s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64</v>
      </c>
      <c r="AI40" s="4">
        <v>623</v>
      </c>
      <c r="AJ40" s="4">
        <v>1475</v>
      </c>
      <c r="AK40" s="4">
        <v>1532</v>
      </c>
      <c r="AL40" s="4">
        <v>3328</v>
      </c>
      <c r="AM40" s="4">
        <v>5832</v>
      </c>
      <c r="AN40" s="4">
        <v>5892</v>
      </c>
      <c r="AO40" s="4">
        <v>6160</v>
      </c>
      <c r="AP40" s="4">
        <v>9633</v>
      </c>
      <c r="AQ40" s="4">
        <v>8451</v>
      </c>
      <c r="AR40" s="4">
        <v>10269</v>
      </c>
      <c r="AS40" s="4">
        <v>11095</v>
      </c>
      <c r="AT40" s="2">
        <v>9250</v>
      </c>
      <c r="AU40" s="2">
        <v>8706</v>
      </c>
      <c r="AV40" s="2">
        <v>7779</v>
      </c>
      <c r="AW40" s="2">
        <v>9121</v>
      </c>
    </row>
    <row r="42" spans="1:49" x14ac:dyDescent="0.3">
      <c r="A42" s="3" t="s">
        <v>20</v>
      </c>
      <c r="B42" s="2">
        <v>2011</v>
      </c>
      <c r="C42" s="2">
        <v>2012</v>
      </c>
      <c r="D42" s="2">
        <v>2013</v>
      </c>
      <c r="E42" s="2">
        <v>2014</v>
      </c>
      <c r="F42" s="2">
        <v>2015</v>
      </c>
      <c r="G42" s="2">
        <v>2016</v>
      </c>
      <c r="H42" s="2">
        <v>2017</v>
      </c>
      <c r="I42" s="2">
        <v>2018</v>
      </c>
      <c r="J42" s="2">
        <v>2019</v>
      </c>
      <c r="K42" s="2">
        <v>2020</v>
      </c>
      <c r="L42" s="2">
        <v>2021</v>
      </c>
      <c r="M42" s="2">
        <v>2021</v>
      </c>
    </row>
    <row r="43" spans="1:49" x14ac:dyDescent="0.3">
      <c r="A43" s="2" t="str">
        <f t="shared" ref="A43:A51" si="28">A29</f>
        <v>Bio-CNG</v>
      </c>
      <c r="B43" s="4">
        <f t="shared" ref="B43:B54" si="29">SUM(B29:E29)</f>
        <v>0</v>
      </c>
      <c r="C43" s="4">
        <f t="shared" ref="C43:C54" si="30">SUM(F29:I29)</f>
        <v>0</v>
      </c>
      <c r="D43" s="4">
        <f t="shared" ref="D43:D54" si="31">SUM(J29:M29)</f>
        <v>56759</v>
      </c>
      <c r="E43" s="4">
        <f t="shared" ref="E43:E54" si="32">SUM(N29:Q29)</f>
        <v>145349</v>
      </c>
      <c r="F43" s="4">
        <f t="shared" ref="F43:F54" si="33">SUM(R29:U29)</f>
        <v>355730</v>
      </c>
      <c r="G43" s="4">
        <f t="shared" ref="G43:G54" si="34">SUM(V29:Y29)</f>
        <v>468400</v>
      </c>
      <c r="H43" s="4">
        <f t="shared" ref="H43:H54" si="35">SUM(Z29:AC29)</f>
        <v>573945</v>
      </c>
      <c r="I43" s="4">
        <f t="shared" ref="I43:I54" si="36">SUM(AD29:AG29)</f>
        <v>679330</v>
      </c>
      <c r="J43" s="4">
        <f t="shared" ref="J43:J54" si="37">SUM(AH29:AK29)</f>
        <v>873786</v>
      </c>
      <c r="K43" s="4">
        <f>SUM(AL29:AO29)</f>
        <v>1595328</v>
      </c>
      <c r="L43" s="4">
        <f t="shared" ref="L43:L54" si="38">SUM(AP29:AS29)</f>
        <v>2738490</v>
      </c>
      <c r="M43" s="8">
        <f>SUM(AT29:AW29)</f>
        <v>4288509</v>
      </c>
    </row>
    <row r="44" spans="1:49" x14ac:dyDescent="0.3">
      <c r="A44" s="2" t="str">
        <f t="shared" si="28"/>
        <v>Bio-LNG</v>
      </c>
      <c r="B44" s="4">
        <f t="shared" si="29"/>
        <v>14715</v>
      </c>
      <c r="C44" s="4">
        <f t="shared" si="30"/>
        <v>14845</v>
      </c>
      <c r="D44" s="4">
        <f t="shared" si="31"/>
        <v>41359</v>
      </c>
      <c r="E44" s="4">
        <f t="shared" si="32"/>
        <v>94209</v>
      </c>
      <c r="F44" s="4">
        <f t="shared" si="33"/>
        <v>220222</v>
      </c>
      <c r="G44" s="4">
        <f t="shared" si="34"/>
        <v>214255</v>
      </c>
      <c r="H44" s="4">
        <f t="shared" si="35"/>
        <v>107040</v>
      </c>
      <c r="I44" s="4">
        <f t="shared" si="36"/>
        <v>71958</v>
      </c>
      <c r="J44" s="4">
        <f t="shared" si="37"/>
        <v>63006</v>
      </c>
      <c r="K44" s="4">
        <f t="shared" ref="K44:K54" si="39">SUM(AL30:AO30)</f>
        <v>69379</v>
      </c>
      <c r="L44" s="4">
        <f t="shared" si="38"/>
        <v>48594</v>
      </c>
      <c r="M44" s="8">
        <f t="shared" ref="M44:M54" si="40">SUM(AT30:AW30)</f>
        <v>53380</v>
      </c>
    </row>
    <row r="45" spans="1:49" x14ac:dyDescent="0.3">
      <c r="A45" s="2" t="str">
        <f t="shared" si="28"/>
        <v>Fossil CNG</v>
      </c>
      <c r="B45" s="4">
        <f t="shared" si="29"/>
        <v>132978</v>
      </c>
      <c r="C45" s="4">
        <f t="shared" si="30"/>
        <v>143896</v>
      </c>
      <c r="D45" s="4">
        <f t="shared" si="31"/>
        <v>171414</v>
      </c>
      <c r="E45" s="4">
        <f t="shared" si="32"/>
        <v>210374</v>
      </c>
      <c r="F45" s="4">
        <f t="shared" si="33"/>
        <v>183341</v>
      </c>
      <c r="G45" s="4">
        <f t="shared" si="34"/>
        <v>162682</v>
      </c>
      <c r="H45" s="4">
        <f t="shared" si="35"/>
        <v>58321</v>
      </c>
      <c r="I45" s="4">
        <f t="shared" si="36"/>
        <v>58606</v>
      </c>
      <c r="J45" s="4">
        <f t="shared" si="37"/>
        <v>30851</v>
      </c>
      <c r="K45" s="4">
        <f t="shared" si="39"/>
        <v>8334</v>
      </c>
      <c r="L45" s="4">
        <f t="shared" si="38"/>
        <v>2505</v>
      </c>
      <c r="M45" s="8">
        <f t="shared" si="40"/>
        <v>12269</v>
      </c>
    </row>
    <row r="46" spans="1:49" x14ac:dyDescent="0.3">
      <c r="A46" s="2" t="str">
        <f t="shared" si="28"/>
        <v>Fossil LNG</v>
      </c>
      <c r="B46" s="4">
        <f t="shared" si="29"/>
        <v>31412</v>
      </c>
      <c r="C46" s="4">
        <f t="shared" si="30"/>
        <v>39274</v>
      </c>
      <c r="D46" s="4">
        <f t="shared" si="31"/>
        <v>50441</v>
      </c>
      <c r="E46" s="4">
        <f t="shared" si="32"/>
        <v>36642</v>
      </c>
      <c r="F46" s="4">
        <f t="shared" si="33"/>
        <v>22250</v>
      </c>
      <c r="G46" s="4">
        <f t="shared" si="34"/>
        <v>7509</v>
      </c>
      <c r="H46" s="4">
        <f t="shared" si="35"/>
        <v>173</v>
      </c>
      <c r="I46" s="4">
        <f t="shared" si="36"/>
        <v>169</v>
      </c>
      <c r="J46" s="4">
        <f t="shared" si="37"/>
        <v>0</v>
      </c>
      <c r="K46" s="4">
        <f t="shared" si="39"/>
        <v>0</v>
      </c>
      <c r="L46" s="4">
        <f t="shared" si="38"/>
        <v>0</v>
      </c>
      <c r="M46" s="8">
        <f t="shared" si="40"/>
        <v>0</v>
      </c>
    </row>
    <row r="47" spans="1:49" x14ac:dyDescent="0.3">
      <c r="A47" s="2" t="str">
        <f t="shared" si="28"/>
        <v>Hydrogen</v>
      </c>
      <c r="B47" s="4">
        <f t="shared" si="29"/>
        <v>0</v>
      </c>
      <c r="C47" s="4">
        <f t="shared" si="30"/>
        <v>0</v>
      </c>
      <c r="D47" s="4">
        <f t="shared" si="31"/>
        <v>0</v>
      </c>
      <c r="E47" s="4">
        <f t="shared" si="32"/>
        <v>0</v>
      </c>
      <c r="F47" s="4">
        <f t="shared" si="33"/>
        <v>74</v>
      </c>
      <c r="G47" s="4">
        <f t="shared" si="34"/>
        <v>64</v>
      </c>
      <c r="H47" s="4">
        <f t="shared" si="35"/>
        <v>3436</v>
      </c>
      <c r="I47" s="4">
        <f t="shared" si="36"/>
        <v>6984</v>
      </c>
      <c r="J47" s="4">
        <f t="shared" si="37"/>
        <v>13822</v>
      </c>
      <c r="K47" s="4">
        <f t="shared" si="39"/>
        <v>18014</v>
      </c>
      <c r="L47" s="4">
        <f t="shared" si="38"/>
        <v>36887</v>
      </c>
      <c r="M47" s="8">
        <f t="shared" si="40"/>
        <v>62529</v>
      </c>
    </row>
    <row r="48" spans="1:49" x14ac:dyDescent="0.3">
      <c r="A48" s="2" t="str">
        <f t="shared" si="28"/>
        <v>Electricity</v>
      </c>
      <c r="B48" s="4">
        <f t="shared" si="29"/>
        <v>7743</v>
      </c>
      <c r="C48" s="4">
        <f t="shared" si="30"/>
        <v>26984</v>
      </c>
      <c r="D48" s="4">
        <f t="shared" si="31"/>
        <v>93953</v>
      </c>
      <c r="E48" s="4">
        <f t="shared" si="32"/>
        <v>221330</v>
      </c>
      <c r="F48" s="4">
        <f t="shared" si="33"/>
        <v>337740</v>
      </c>
      <c r="G48" s="4">
        <f t="shared" si="34"/>
        <v>904703</v>
      </c>
      <c r="H48" s="4">
        <f t="shared" si="35"/>
        <v>1198073</v>
      </c>
      <c r="I48" s="4">
        <f t="shared" si="36"/>
        <v>1791349</v>
      </c>
      <c r="J48" s="4">
        <f t="shared" si="37"/>
        <v>2792943</v>
      </c>
      <c r="K48" s="4">
        <f t="shared" si="39"/>
        <v>2943084</v>
      </c>
      <c r="L48" s="4">
        <f t="shared" si="38"/>
        <v>4467136</v>
      </c>
      <c r="M48" s="8">
        <f t="shared" si="40"/>
        <v>6537443</v>
      </c>
    </row>
    <row r="49" spans="1:25" x14ac:dyDescent="0.3">
      <c r="A49" s="2" t="str">
        <f t="shared" si="28"/>
        <v>Ethanol</v>
      </c>
      <c r="B49" s="4">
        <f t="shared" si="29"/>
        <v>1023553</v>
      </c>
      <c r="C49" s="4">
        <f t="shared" si="30"/>
        <v>1219094</v>
      </c>
      <c r="D49" s="4">
        <f t="shared" si="31"/>
        <v>1983878</v>
      </c>
      <c r="E49" s="4">
        <f t="shared" si="32"/>
        <v>2030883</v>
      </c>
      <c r="F49" s="4">
        <f t="shared" si="33"/>
        <v>2124754</v>
      </c>
      <c r="G49" s="4">
        <f t="shared" si="34"/>
        <v>3519386</v>
      </c>
      <c r="H49" s="4">
        <f t="shared" si="35"/>
        <v>3488224</v>
      </c>
      <c r="I49" s="4">
        <f t="shared" si="36"/>
        <v>3458529</v>
      </c>
      <c r="J49" s="4">
        <f t="shared" si="37"/>
        <v>4342132</v>
      </c>
      <c r="K49" s="4">
        <f t="shared" si="39"/>
        <v>3736655</v>
      </c>
      <c r="L49" s="4">
        <f t="shared" si="38"/>
        <v>3825552</v>
      </c>
      <c r="M49" s="8">
        <f t="shared" si="40"/>
        <v>3743144</v>
      </c>
    </row>
    <row r="50" spans="1:25" x14ac:dyDescent="0.3">
      <c r="A50" s="2" t="str">
        <f t="shared" si="28"/>
        <v>Biodiesel</v>
      </c>
      <c r="B50" s="4">
        <f t="shared" si="29"/>
        <v>84267</v>
      </c>
      <c r="C50" s="4">
        <f t="shared" si="30"/>
        <v>149347</v>
      </c>
      <c r="D50" s="4">
        <f t="shared" si="31"/>
        <v>566670</v>
      </c>
      <c r="E50" s="4">
        <f t="shared" si="32"/>
        <v>718000</v>
      </c>
      <c r="F50" s="4">
        <f t="shared" si="33"/>
        <v>1213910</v>
      </c>
      <c r="G50" s="4">
        <f t="shared" si="34"/>
        <v>1736783</v>
      </c>
      <c r="H50" s="4">
        <f t="shared" si="35"/>
        <v>1379739</v>
      </c>
      <c r="I50" s="4">
        <f t="shared" si="36"/>
        <v>1606554</v>
      </c>
      <c r="J50" s="4">
        <f t="shared" si="37"/>
        <v>1831090</v>
      </c>
      <c r="K50" s="4">
        <f t="shared" si="39"/>
        <v>2213327</v>
      </c>
      <c r="L50" s="4">
        <f t="shared" si="38"/>
        <v>2310599</v>
      </c>
      <c r="M50" s="8">
        <f t="shared" si="40"/>
        <v>2204172</v>
      </c>
    </row>
    <row r="51" spans="1:25" x14ac:dyDescent="0.3">
      <c r="A51" s="2" t="str">
        <f t="shared" si="28"/>
        <v>Renewable Diesel</v>
      </c>
      <c r="B51" s="4">
        <f t="shared" si="29"/>
        <v>17020</v>
      </c>
      <c r="C51" s="4">
        <f t="shared" si="30"/>
        <v>72659</v>
      </c>
      <c r="D51" s="4">
        <f t="shared" si="31"/>
        <v>789929</v>
      </c>
      <c r="E51" s="4">
        <f t="shared" si="32"/>
        <v>844979</v>
      </c>
      <c r="F51" s="4">
        <f t="shared" si="33"/>
        <v>1038171</v>
      </c>
      <c r="G51" s="4">
        <f t="shared" si="34"/>
        <v>2241217</v>
      </c>
      <c r="H51" s="4">
        <f t="shared" si="35"/>
        <v>2966730</v>
      </c>
      <c r="I51" s="4">
        <f t="shared" si="36"/>
        <v>3485391</v>
      </c>
      <c r="J51" s="4">
        <f t="shared" si="37"/>
        <v>4780527</v>
      </c>
      <c r="K51" s="4">
        <f t="shared" si="39"/>
        <v>4571300</v>
      </c>
      <c r="L51" s="4">
        <f t="shared" si="38"/>
        <v>6556463</v>
      </c>
      <c r="M51" s="8">
        <f t="shared" si="40"/>
        <v>9699483</v>
      </c>
    </row>
    <row r="52" spans="1:25" x14ac:dyDescent="0.3">
      <c r="A52" s="2" t="s">
        <v>36</v>
      </c>
      <c r="B52" s="4">
        <f t="shared" si="29"/>
        <v>0</v>
      </c>
      <c r="C52" s="4">
        <f t="shared" si="30"/>
        <v>0</v>
      </c>
      <c r="D52" s="4">
        <f t="shared" si="31"/>
        <v>0</v>
      </c>
      <c r="E52" s="4">
        <f t="shared" si="32"/>
        <v>0</v>
      </c>
      <c r="F52" s="4">
        <f t="shared" si="33"/>
        <v>0</v>
      </c>
      <c r="G52" s="4">
        <f t="shared" si="34"/>
        <v>0</v>
      </c>
      <c r="H52" s="4">
        <f t="shared" si="35"/>
        <v>0</v>
      </c>
      <c r="I52" s="4">
        <f t="shared" si="36"/>
        <v>0</v>
      </c>
      <c r="J52" s="4">
        <f t="shared" si="37"/>
        <v>11103</v>
      </c>
      <c r="K52" s="4">
        <f t="shared" si="39"/>
        <v>27737</v>
      </c>
      <c r="L52" s="4">
        <f t="shared" si="38"/>
        <v>52504</v>
      </c>
      <c r="M52" s="8">
        <f t="shared" si="40"/>
        <v>69562</v>
      </c>
    </row>
    <row r="53" spans="1:25" x14ac:dyDescent="0.3">
      <c r="A53" s="2" t="s">
        <v>37</v>
      </c>
      <c r="B53" s="4">
        <f t="shared" si="29"/>
        <v>0</v>
      </c>
      <c r="C53" s="4">
        <f t="shared" si="30"/>
        <v>0</v>
      </c>
      <c r="D53" s="4">
        <f t="shared" si="31"/>
        <v>0</v>
      </c>
      <c r="E53" s="4">
        <f t="shared" si="32"/>
        <v>0</v>
      </c>
      <c r="F53" s="4">
        <f t="shared" si="33"/>
        <v>0</v>
      </c>
      <c r="G53" s="4">
        <f t="shared" si="34"/>
        <v>0</v>
      </c>
      <c r="H53" s="4">
        <f t="shared" si="35"/>
        <v>0</v>
      </c>
      <c r="I53" s="4">
        <f t="shared" si="36"/>
        <v>1082</v>
      </c>
      <c r="J53" s="4">
        <f t="shared" si="37"/>
        <v>8018</v>
      </c>
      <c r="K53" s="4">
        <f t="shared" si="39"/>
        <v>15921</v>
      </c>
      <c r="L53" s="4">
        <f t="shared" si="38"/>
        <v>49425</v>
      </c>
      <c r="M53" s="8">
        <f t="shared" si="40"/>
        <v>71454</v>
      </c>
      <c r="P53" s="3"/>
    </row>
    <row r="54" spans="1:25" x14ac:dyDescent="0.3">
      <c r="A54" s="2" t="s">
        <v>38</v>
      </c>
      <c r="B54" s="4">
        <f t="shared" si="29"/>
        <v>0</v>
      </c>
      <c r="C54" s="4">
        <f t="shared" si="30"/>
        <v>0</v>
      </c>
      <c r="D54" s="4">
        <f t="shared" si="31"/>
        <v>0</v>
      </c>
      <c r="E54" s="4">
        <f t="shared" si="32"/>
        <v>0</v>
      </c>
      <c r="F54" s="4">
        <f t="shared" si="33"/>
        <v>0</v>
      </c>
      <c r="G54" s="4">
        <f t="shared" si="34"/>
        <v>0</v>
      </c>
      <c r="H54" s="4">
        <f t="shared" si="35"/>
        <v>0</v>
      </c>
      <c r="I54" s="4">
        <f t="shared" si="36"/>
        <v>0</v>
      </c>
      <c r="J54" s="4">
        <f t="shared" si="37"/>
        <v>3694</v>
      </c>
      <c r="K54" s="4">
        <f t="shared" si="39"/>
        <v>21212</v>
      </c>
      <c r="L54" s="4">
        <f t="shared" si="38"/>
        <v>39448</v>
      </c>
      <c r="M54" s="8">
        <f t="shared" si="40"/>
        <v>34856</v>
      </c>
    </row>
    <row r="56" spans="1:25" x14ac:dyDescent="0.3">
      <c r="A56" s="3" t="s">
        <v>21</v>
      </c>
      <c r="B56" s="3">
        <v>2011</v>
      </c>
      <c r="C56" s="3">
        <v>2012</v>
      </c>
      <c r="D56" s="3">
        <v>2013</v>
      </c>
      <c r="E56" s="3">
        <v>2014</v>
      </c>
      <c r="F56" s="3">
        <v>2015</v>
      </c>
      <c r="G56" s="3">
        <v>2016</v>
      </c>
      <c r="H56" s="3">
        <v>2017</v>
      </c>
      <c r="I56" s="3">
        <v>2018</v>
      </c>
      <c r="J56" s="3">
        <v>2019</v>
      </c>
      <c r="K56" s="3">
        <v>2020</v>
      </c>
      <c r="L56" s="3">
        <v>2021</v>
      </c>
      <c r="M56" s="3">
        <v>2022</v>
      </c>
      <c r="N56" s="3" t="s">
        <v>22</v>
      </c>
    </row>
    <row r="57" spans="1:25" x14ac:dyDescent="0.3">
      <c r="A57" s="2" t="s">
        <v>13</v>
      </c>
      <c r="B57" s="4">
        <f>SUM('Fig 2'!C19:F19)/1000000</f>
        <v>13.652477587498922</v>
      </c>
      <c r="C57" s="4">
        <f>SUM('Fig 2'!G19:J19)/1000000</f>
        <v>21.752274392212726</v>
      </c>
      <c r="D57" s="4">
        <f>SUM('Fig 2'!K19:N19)/1000000</f>
        <v>65.227742387723396</v>
      </c>
      <c r="E57" s="4">
        <f>SUM('Fig 2'!O19:R19)/1000000</f>
        <v>72.7380112965553</v>
      </c>
      <c r="F57" s="4">
        <f>SUM('Fig 2'!S19:V19)/1000000</f>
        <v>137.69484042605544</v>
      </c>
      <c r="G57" s="4">
        <f>SUM('Fig 2'!W19:Z19)/1000000</f>
        <v>177.87427224889925</v>
      </c>
      <c r="H57" s="4">
        <f>SUM('Fig 2'!AA19:AD19)/1000000</f>
        <v>184.86281290088925</v>
      </c>
      <c r="I57" s="4">
        <f>SUM('Fig 2'!AE19:AH19)/1000000</f>
        <v>200.82479688603991</v>
      </c>
      <c r="J57" s="4">
        <f>SUM('Fig 2'!AI19:AL19)/1000000</f>
        <v>230.37974117119921</v>
      </c>
      <c r="K57" s="4">
        <f>SUM('Fig 2'!AM19:AP19)/1000000</f>
        <v>290.13778418553056</v>
      </c>
      <c r="L57" s="4">
        <f>SUM('Fig 2'!AQ19:AT19)/1000000</f>
        <v>315.86584648536655</v>
      </c>
      <c r="M57" s="4">
        <f>SUM('Fig 2'!AT19:AW19)/1000000</f>
        <v>308.32611130872834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x14ac:dyDescent="0.3">
      <c r="A58" s="2" t="s">
        <v>15</v>
      </c>
      <c r="B58" s="4">
        <f>SUM('Fig 2'!C20:F20)/1000000</f>
        <v>1.8287560113096777</v>
      </c>
      <c r="C58" s="4">
        <f>SUM('Fig 2'!G20:J20)/1000000</f>
        <v>1.8504746054562722</v>
      </c>
      <c r="D58" s="4">
        <f>SUM('Fig 2'!K20:N20)/1000000</f>
        <v>11.883924109902443</v>
      </c>
      <c r="E58" s="4">
        <f>SUM('Fig 2'!O20:R20)/1000000</f>
        <v>33.367026841837173</v>
      </c>
      <c r="F58" s="4">
        <f>SUM('Fig 2'!S20:V20)/1000000</f>
        <v>77.098967152464823</v>
      </c>
      <c r="G58" s="4">
        <f>SUM('Fig 2'!W20:Z20)/1000000</f>
        <v>103.61048747820081</v>
      </c>
      <c r="H58" s="4">
        <f>SUM('Fig 2'!AA20:AD20)/1000000</f>
        <v>123.96765849305017</v>
      </c>
      <c r="I58" s="4">
        <f>SUM('Fig 2'!AE20:AH20)/1000000</f>
        <v>139.17853502218767</v>
      </c>
      <c r="J58" s="4">
        <f>SUM('Fig 2'!AI20:AL20)/1000000</f>
        <v>161.69648557877926</v>
      </c>
      <c r="K58" s="4">
        <f>SUM('Fig 2'!AM20:AP20)/1000000</f>
        <v>175.98392830294398</v>
      </c>
      <c r="L58" s="4">
        <f>SUM('Fig 2'!AQ20:AT20)/1000000</f>
        <v>202.64662550746786</v>
      </c>
      <c r="M58" s="4">
        <f>SUM('Fig 2'!AT20:AW20)/1000000</f>
        <v>218.17812295683331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x14ac:dyDescent="0.3">
      <c r="A59" s="2" t="s">
        <v>16</v>
      </c>
      <c r="B59" s="4">
        <f>SUM('Fig 2'!C21:F21)/1000000</f>
        <v>85.217063730208068</v>
      </c>
      <c r="C59" s="4">
        <f>SUM('Fig 2'!G21:J21)/1000000</f>
        <v>98.171972953552626</v>
      </c>
      <c r="D59" s="4">
        <f>SUM('Fig 2'!K21:N21)/1000000</f>
        <v>103.45937561124063</v>
      </c>
      <c r="E59" s="4">
        <f>SUM('Fig 2'!O21:R21)/1000000</f>
        <v>112.37210595407063</v>
      </c>
      <c r="F59" s="4">
        <f>SUM('Fig 2'!S21:V21)/1000000</f>
        <v>83.468989718898385</v>
      </c>
      <c r="G59" s="4">
        <f>SUM('Fig 2'!W21:Z21)/1000000</f>
        <v>65.285556496158165</v>
      </c>
      <c r="H59" s="4">
        <f>SUM('Fig 2'!AA21:AD21)/1000000</f>
        <v>59.257889697056029</v>
      </c>
      <c r="I59" s="4">
        <f>SUM('Fig 2'!AE21:AH21)/1000000</f>
        <v>55.915202093671766</v>
      </c>
      <c r="J59" s="4">
        <f>SUM('Fig 2'!AI21:AL21)/1000000</f>
        <v>47.213652224725898</v>
      </c>
      <c r="K59" s="4">
        <f>SUM('Fig 2'!AM21:AP21)/1000000</f>
        <v>14.674661296296295</v>
      </c>
      <c r="L59" s="4">
        <f>SUM('Fig 2'!AQ21:AT21)/1000000</f>
        <v>4.787474473020807</v>
      </c>
      <c r="M59" s="4">
        <f>SUM('Fig 2'!AT21:AW21)/1000000</f>
        <v>7.5833568812052139</v>
      </c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x14ac:dyDescent="0.3">
      <c r="A60" s="2" t="s">
        <v>17</v>
      </c>
      <c r="B60" s="4">
        <f>SUM('Fig 2'!C22:F22)/1000000</f>
        <v>0.374697</v>
      </c>
      <c r="C60" s="4">
        <f>SUM('Fig 2'!G22:J22)/1000000</f>
        <v>1.3154699999999999</v>
      </c>
      <c r="D60" s="4">
        <f>SUM('Fig 2'!K22:N22)/1000000</f>
        <v>3.5998860000000001</v>
      </c>
      <c r="E60" s="4">
        <f>SUM('Fig 2'!O22:R22)/1000000</f>
        <v>8.4526679999999992</v>
      </c>
      <c r="F60" s="4">
        <f>SUM('Fig 2'!S22:V22)/1000000</f>
        <v>12.975826</v>
      </c>
      <c r="G60" s="4">
        <f>SUM('Fig 2'!W22:Z22)/1000000</f>
        <v>60.213889999999999</v>
      </c>
      <c r="H60" s="4">
        <f>SUM('Fig 2'!AA22:AD22)/1000000</f>
        <v>75.181203999999994</v>
      </c>
      <c r="I60" s="4">
        <f>SUM('Fig 2'!AE22:AH22)/1000000</f>
        <v>109.004857</v>
      </c>
      <c r="J60" s="4">
        <f>SUM('Fig 2'!AI22:AL22)/1000000</f>
        <v>122.832708</v>
      </c>
      <c r="K60" s="4">
        <f>SUM('Fig 2'!AM22:AP22)/1000000</f>
        <v>105.35299500000001</v>
      </c>
      <c r="L60" s="4">
        <f>SUM('Fig 2'!AQ22:AT22)/1000000</f>
        <v>153.4648</v>
      </c>
      <c r="M60" s="4">
        <f>SUM('Fig 2'!AT22:AW22)/1000000</f>
        <v>198.209205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x14ac:dyDescent="0.3">
      <c r="A61" s="2" t="s">
        <v>18</v>
      </c>
      <c r="B61" s="4">
        <f>SUM('Fig 2'!C23:F23)/1000000</f>
        <v>1048.6268945185186</v>
      </c>
      <c r="C61" s="4">
        <f>SUM('Fig 2'!G23:J23)/1000000</f>
        <v>1037.6098402222224</v>
      </c>
      <c r="D61" s="4">
        <f>SUM('Fig 2'!K23:N23)/1000000</f>
        <v>1040.6926071111111</v>
      </c>
      <c r="E61" s="4">
        <f>SUM('Fig 2'!O23:R23)/1000000</f>
        <v>1044.8973345555555</v>
      </c>
      <c r="F61" s="4">
        <f>SUM('Fig 2'!S23:V23)/1000000</f>
        <v>1055.010741111111</v>
      </c>
      <c r="G61" s="4">
        <f>SUM('Fig 2'!W23:Z23)/1000000</f>
        <v>1124.2193079259259</v>
      </c>
      <c r="H61" s="4">
        <f>SUM('Fig 2'!AA23:AD23)/1000000</f>
        <v>1108.3040585555557</v>
      </c>
      <c r="I61" s="4">
        <f>SUM('Fig 2'!AE23:AH23)/1000000</f>
        <v>1126.529636851852</v>
      </c>
      <c r="J61" s="4">
        <f>SUM('Fig 2'!AI23:AL23)/1000000</f>
        <v>1095.9478990370371</v>
      </c>
      <c r="K61" s="4">
        <f>SUM('Fig 2'!AM23:AP23)/1000000</f>
        <v>914.15321581481476</v>
      </c>
      <c r="L61" s="4">
        <f>SUM('Fig 2'!AQ23:AT23)/1000000</f>
        <v>999.85651651851845</v>
      </c>
      <c r="M61" s="4">
        <f>SUM('Fig 2'!AT23:AW23)/1000000</f>
        <v>1023.9259008888888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x14ac:dyDescent="0.3">
      <c r="A62" s="2" t="s">
        <v>19</v>
      </c>
      <c r="B62" s="4">
        <f>SUM('Fig 2'!C24:F24)/1000000</f>
        <v>2.0186671777605114</v>
      </c>
      <c r="C62" s="4">
        <f>SUM('Fig 2'!G24:J24)/1000000</f>
        <v>9.8666381123197784</v>
      </c>
      <c r="D62" s="4">
        <f>SUM('Fig 2'!K24:N24)/1000000</f>
        <v>130.8913425045325</v>
      </c>
      <c r="E62" s="4">
        <f>SUM('Fig 2'!O24:R24)/1000000</f>
        <v>126.30870470387637</v>
      </c>
      <c r="F62" s="4">
        <f>SUM('Fig 2'!S24:V24)/1000000</f>
        <v>184.86114972589141</v>
      </c>
      <c r="G62" s="4">
        <f>SUM('Fig 2'!W24:Z24)/1000000</f>
        <v>286.17599503626002</v>
      </c>
      <c r="H62" s="4">
        <f>SUM('Fig 2'!AA24:AD24)/1000000</f>
        <v>375.48958544504882</v>
      </c>
      <c r="I62" s="4">
        <f>SUM('Fig 2'!AE24:AH24)/1000000</f>
        <v>429.33038739057235</v>
      </c>
      <c r="J62" s="4">
        <f>SUM('Fig 2'!AI24:AL24)/1000000</f>
        <v>691.61238999827333</v>
      </c>
      <c r="K62" s="4">
        <f>SUM('Fig 2'!AM24:AP24)/1000000</f>
        <v>659.2654156880775</v>
      </c>
      <c r="L62" s="4">
        <f>SUM('Fig 2'!AQ24:AT24)/1000000</f>
        <v>1053.2809877061211</v>
      </c>
      <c r="M62" s="4">
        <f>SUM('Fig 2'!AT24:AW24)/1000000</f>
        <v>1449.2692779927481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x14ac:dyDescent="0.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x14ac:dyDescent="0.3">
      <c r="A64" s="3" t="s">
        <v>23</v>
      </c>
      <c r="B64" s="3">
        <v>2011</v>
      </c>
      <c r="C64" s="3">
        <v>2012</v>
      </c>
      <c r="D64" s="3">
        <v>2013</v>
      </c>
      <c r="E64" s="3">
        <v>2014</v>
      </c>
      <c r="F64" s="3">
        <v>2015</v>
      </c>
      <c r="G64" s="3">
        <v>2016</v>
      </c>
      <c r="H64" s="3">
        <v>2017</v>
      </c>
      <c r="I64" s="3">
        <v>2018</v>
      </c>
      <c r="J64" s="3">
        <v>2019</v>
      </c>
      <c r="K64" s="3">
        <v>2020</v>
      </c>
      <c r="L64" s="3">
        <v>2021</v>
      </c>
      <c r="M64" s="3">
        <v>2022</v>
      </c>
    </row>
    <row r="65" spans="1:13" x14ac:dyDescent="0.3">
      <c r="A65" s="2" t="s">
        <v>13</v>
      </c>
      <c r="B65" s="5">
        <f>SUM(B50)/1000000</f>
        <v>8.4266999999999995E-2</v>
      </c>
      <c r="C65" s="5">
        <f t="shared" ref="C65:G65" si="41">SUM(C50)/1000000</f>
        <v>0.14934700000000001</v>
      </c>
      <c r="D65" s="5">
        <f t="shared" si="41"/>
        <v>0.56667000000000001</v>
      </c>
      <c r="E65" s="5">
        <f t="shared" si="41"/>
        <v>0.71799999999999997</v>
      </c>
      <c r="F65" s="5">
        <f t="shared" si="41"/>
        <v>1.21391</v>
      </c>
      <c r="G65" s="5">
        <f t="shared" si="41"/>
        <v>1.736783</v>
      </c>
      <c r="H65" s="5">
        <f t="shared" ref="H65:M65" si="42">SUM(H50)/1000000</f>
        <v>1.379739</v>
      </c>
      <c r="I65" s="5">
        <f t="shared" si="42"/>
        <v>1.606554</v>
      </c>
      <c r="J65" s="5">
        <f t="shared" si="42"/>
        <v>1.8310900000000001</v>
      </c>
      <c r="K65" s="5">
        <f t="shared" si="42"/>
        <v>2.213327</v>
      </c>
      <c r="L65" s="5">
        <f t="shared" si="42"/>
        <v>2.3105989999999998</v>
      </c>
      <c r="M65" s="5">
        <f t="shared" si="42"/>
        <v>2.2041719999999998</v>
      </c>
    </row>
    <row r="66" spans="1:13" x14ac:dyDescent="0.3">
      <c r="A66" s="2" t="s">
        <v>15</v>
      </c>
      <c r="B66" s="5">
        <f t="shared" ref="B66:K66" si="43">SUM(B43:B44)/1000000</f>
        <v>1.4715000000000001E-2</v>
      </c>
      <c r="C66" s="5">
        <f t="shared" si="43"/>
        <v>1.4845000000000001E-2</v>
      </c>
      <c r="D66" s="5">
        <f t="shared" si="43"/>
        <v>9.8117999999999997E-2</v>
      </c>
      <c r="E66" s="5">
        <f t="shared" si="43"/>
        <v>0.23955799999999999</v>
      </c>
      <c r="F66" s="5">
        <f t="shared" si="43"/>
        <v>0.57595200000000002</v>
      </c>
      <c r="G66" s="5">
        <f t="shared" si="43"/>
        <v>0.68265500000000001</v>
      </c>
      <c r="H66" s="5">
        <f t="shared" si="43"/>
        <v>0.68098499999999995</v>
      </c>
      <c r="I66" s="5">
        <f t="shared" si="43"/>
        <v>0.75128799999999996</v>
      </c>
      <c r="J66" s="5">
        <f t="shared" si="43"/>
        <v>0.93679199999999996</v>
      </c>
      <c r="K66" s="5">
        <f t="shared" si="43"/>
        <v>1.6647069999999999</v>
      </c>
      <c r="L66" s="5">
        <f t="shared" ref="L66:M66" si="44">SUM(L43:L44)/1000000</f>
        <v>2.7870840000000001</v>
      </c>
      <c r="M66" s="5">
        <f t="shared" si="44"/>
        <v>4.3418890000000001</v>
      </c>
    </row>
    <row r="67" spans="1:13" x14ac:dyDescent="0.3">
      <c r="A67" s="2" t="s">
        <v>16</v>
      </c>
      <c r="B67" s="5">
        <f t="shared" ref="B67:K67" si="45">SUM(B45:B46)/1000000</f>
        <v>0.16439000000000001</v>
      </c>
      <c r="C67" s="5">
        <f t="shared" si="45"/>
        <v>0.18317</v>
      </c>
      <c r="D67" s="5">
        <f t="shared" si="45"/>
        <v>0.221855</v>
      </c>
      <c r="E67" s="5">
        <f t="shared" si="45"/>
        <v>0.24701600000000001</v>
      </c>
      <c r="F67" s="5">
        <f t="shared" si="45"/>
        <v>0.205591</v>
      </c>
      <c r="G67" s="5">
        <f t="shared" si="45"/>
        <v>0.17019100000000001</v>
      </c>
      <c r="H67" s="5">
        <f t="shared" si="45"/>
        <v>5.8493999999999997E-2</v>
      </c>
      <c r="I67" s="5">
        <f t="shared" si="45"/>
        <v>5.8775000000000001E-2</v>
      </c>
      <c r="J67" s="5">
        <f t="shared" si="45"/>
        <v>3.0851E-2</v>
      </c>
      <c r="K67" s="5">
        <f t="shared" si="45"/>
        <v>8.3339999999999994E-3</v>
      </c>
      <c r="L67" s="5">
        <f t="shared" ref="L67:M67" si="46">SUM(L45:L46)/1000000</f>
        <v>2.5049999999999998E-3</v>
      </c>
      <c r="M67" s="5">
        <f t="shared" si="46"/>
        <v>1.2269E-2</v>
      </c>
    </row>
    <row r="68" spans="1:13" x14ac:dyDescent="0.3">
      <c r="A68" s="2" t="s">
        <v>17</v>
      </c>
      <c r="B68" s="5">
        <f t="shared" ref="B68:K68" si="47">SUM(B48:B48)/1000000</f>
        <v>7.7429999999999999E-3</v>
      </c>
      <c r="C68" s="5">
        <f t="shared" si="47"/>
        <v>2.6984000000000001E-2</v>
      </c>
      <c r="D68" s="5">
        <f t="shared" si="47"/>
        <v>9.3952999999999995E-2</v>
      </c>
      <c r="E68" s="5">
        <f t="shared" si="47"/>
        <v>0.22133</v>
      </c>
      <c r="F68" s="5">
        <f t="shared" si="47"/>
        <v>0.33773999999999998</v>
      </c>
      <c r="G68" s="5">
        <f t="shared" si="47"/>
        <v>0.90470300000000003</v>
      </c>
      <c r="H68" s="5">
        <f t="shared" si="47"/>
        <v>1.1980729999999999</v>
      </c>
      <c r="I68" s="5">
        <f t="shared" si="47"/>
        <v>1.7913490000000001</v>
      </c>
      <c r="J68" s="5">
        <f t="shared" si="47"/>
        <v>2.7929430000000002</v>
      </c>
      <c r="K68" s="5">
        <f t="shared" si="47"/>
        <v>2.9430839999999998</v>
      </c>
      <c r="L68" s="5">
        <f t="shared" ref="L68:M68" si="48">SUM(L48:L48)/1000000</f>
        <v>4.467136</v>
      </c>
      <c r="M68" s="5">
        <f t="shared" si="48"/>
        <v>6.5374429999999997</v>
      </c>
    </row>
    <row r="69" spans="1:13" x14ac:dyDescent="0.3">
      <c r="A69" s="2" t="s">
        <v>18</v>
      </c>
      <c r="B69" s="5">
        <f t="shared" ref="B69:K69" si="49">SUM(B49:B49)/1000000</f>
        <v>1.0235529999999999</v>
      </c>
      <c r="C69" s="5">
        <f t="shared" si="49"/>
        <v>1.2190939999999999</v>
      </c>
      <c r="D69" s="5">
        <f t="shared" si="49"/>
        <v>1.983878</v>
      </c>
      <c r="E69" s="5">
        <f t="shared" si="49"/>
        <v>2.0308830000000002</v>
      </c>
      <c r="F69" s="5">
        <f t="shared" si="49"/>
        <v>2.1247539999999998</v>
      </c>
      <c r="G69" s="5">
        <f t="shared" si="49"/>
        <v>3.5193859999999999</v>
      </c>
      <c r="H69" s="5">
        <f t="shared" si="49"/>
        <v>3.4882240000000002</v>
      </c>
      <c r="I69" s="5">
        <f t="shared" si="49"/>
        <v>3.458529</v>
      </c>
      <c r="J69" s="5">
        <f t="shared" si="49"/>
        <v>4.3421320000000003</v>
      </c>
      <c r="K69" s="5">
        <f t="shared" si="49"/>
        <v>3.7366549999999998</v>
      </c>
      <c r="L69" s="5">
        <f t="shared" ref="L69:M69" si="50">SUM(L49:L49)/1000000</f>
        <v>3.8255520000000001</v>
      </c>
      <c r="M69" s="5">
        <f t="shared" si="50"/>
        <v>3.743144</v>
      </c>
    </row>
    <row r="70" spans="1:13" x14ac:dyDescent="0.3">
      <c r="A70" s="2" t="s">
        <v>19</v>
      </c>
      <c r="B70" s="5">
        <f>SUM(B51)/1000000</f>
        <v>1.702E-2</v>
      </c>
      <c r="C70" s="5">
        <f t="shared" ref="C70:G70" si="51">SUM(C51)/1000000</f>
        <v>7.2659000000000001E-2</v>
      </c>
      <c r="D70" s="5">
        <f t="shared" si="51"/>
        <v>0.78992899999999999</v>
      </c>
      <c r="E70" s="5">
        <f t="shared" si="51"/>
        <v>0.84497900000000004</v>
      </c>
      <c r="F70" s="5">
        <f t="shared" si="51"/>
        <v>1.038171</v>
      </c>
      <c r="G70" s="5">
        <f t="shared" si="51"/>
        <v>2.2412169999999998</v>
      </c>
      <c r="H70" s="5">
        <f t="shared" ref="H70:I70" si="52">SUM(H51)/1000000</f>
        <v>2.9667300000000001</v>
      </c>
      <c r="I70" s="5">
        <f t="shared" si="52"/>
        <v>3.4853909999999999</v>
      </c>
      <c r="J70" s="5">
        <f t="shared" ref="J70:K70" si="53">SUM(J51)/1000000</f>
        <v>4.7805270000000002</v>
      </c>
      <c r="K70" s="5">
        <f t="shared" si="53"/>
        <v>4.5712999999999999</v>
      </c>
      <c r="L70" s="5">
        <f t="shared" ref="L70:M70" si="54">SUM(L51)/1000000</f>
        <v>6.5564629999999999</v>
      </c>
      <c r="M70" s="5">
        <f t="shared" si="54"/>
        <v>9.6994830000000007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2</vt:lpstr>
    </vt:vector>
  </TitlesOfParts>
  <Company>CARB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d'Esterhazy</dc:creator>
  <cp:lastModifiedBy>d'Esterhazy, Stephen@ARB</cp:lastModifiedBy>
  <dcterms:created xsi:type="dcterms:W3CDTF">2017-08-02T21:31:01Z</dcterms:created>
  <dcterms:modified xsi:type="dcterms:W3CDTF">2023-04-28T18:55:52Z</dcterms:modified>
</cp:coreProperties>
</file>