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boardwide\arb\LCFS\Confidential_Business_Information\Infrastructure_Applications\FCI\Applicatons\Alternative FCI Application\"/>
    </mc:Choice>
  </mc:AlternateContent>
  <xr:revisionPtr revIDLastSave="0" documentId="13_ncr:1_{5065EFDE-90DD-4F0C-9CB7-83196AB45822}" xr6:coauthVersionLast="47" xr6:coauthVersionMax="47" xr10:uidLastSave="{00000000-0000-0000-0000-000000000000}"/>
  <workbookProtection workbookAlgorithmName="SHA-512" workbookHashValue="/Bzq5GjD4ka2UOK+qCw7HvH1il/yHeT6ia3Iv4DHAF8gQuZxIUdqYOReGhHGc6Mqu4XgO8rUfYRSusSnqko3kg==" workbookSaltValue="459xtkDGntBwVaCmmR+W8A==" workbookSpinCount="100000" lockStructure="1"/>
  <bookViews>
    <workbookView xWindow="-120" yWindow="-120" windowWidth="29040" windowHeight="15840" tabRatio="801" activeTab="1" xr2:uid="{00000000-000D-0000-FFFF-FFFF00000000}"/>
  </bookViews>
  <sheets>
    <sheet name="Read Me" sheetId="8" r:id="rId1"/>
    <sheet name="Application" sheetId="1" r:id="rId2"/>
    <sheet name="Site Availability" sheetId="3" r:id="rId3"/>
    <sheet name="Attestation" sheetId="4" r:id="rId4"/>
    <sheet name="FSE IDs" sheetId="5" r:id="rId5"/>
    <sheet name="&lt;24 hrs" sheetId="7" r:id="rId6"/>
    <sheet name="&gt;2500kW" sheetId="6" r:id="rId7"/>
    <sheet name="HIDE Report" sheetId="2" state="hidden" r:id="rId8"/>
  </sheets>
  <definedNames>
    <definedName name="Number_FSE">Application!$K$52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W24" i="1"/>
  <c r="G49" i="1"/>
  <c r="K9" i="5"/>
  <c r="AX20" i="1"/>
  <c r="AT20" i="1"/>
  <c r="AS20" i="1"/>
  <c r="AR20" i="1"/>
  <c r="AQ20" i="1"/>
  <c r="AP20" i="1"/>
  <c r="AO20" i="1"/>
  <c r="AN20" i="1"/>
  <c r="AL20" i="1"/>
  <c r="AK20" i="1"/>
  <c r="AI20" i="1"/>
  <c r="AH20" i="1"/>
  <c r="AG20" i="1"/>
  <c r="AF20" i="1"/>
  <c r="AE20" i="1"/>
  <c r="AD20" i="1"/>
  <c r="AC20" i="1"/>
  <c r="AB20" i="1"/>
  <c r="AA20" i="1"/>
  <c r="Z20" i="1"/>
  <c r="W20" i="1"/>
  <c r="K52" i="1"/>
  <c r="G53" i="1" s="1"/>
  <c r="V20" i="1"/>
  <c r="U24" i="1" a="1"/>
  <c r="V143" i="1"/>
  <c r="AB143" i="1" s="1"/>
  <c r="V142" i="1"/>
  <c r="AB142" i="1" s="1"/>
  <c r="V141" i="1"/>
  <c r="AB141" i="1"/>
  <c r="V140" i="1"/>
  <c r="AB140" i="1" s="1"/>
  <c r="V139" i="1"/>
  <c r="AB139" i="1" s="1"/>
  <c r="V138" i="1"/>
  <c r="AB138" i="1"/>
  <c r="V137" i="1"/>
  <c r="AB137" i="1"/>
  <c r="V136" i="1"/>
  <c r="AB136" i="1"/>
  <c r="V135" i="1"/>
  <c r="AB135" i="1" s="1"/>
  <c r="V134" i="1"/>
  <c r="AB134" i="1"/>
  <c r="V133" i="1"/>
  <c r="AB133" i="1"/>
  <c r="V132" i="1"/>
  <c r="AB132" i="1"/>
  <c r="V131" i="1"/>
  <c r="AB131" i="1" s="1"/>
  <c r="V130" i="1"/>
  <c r="AB130" i="1"/>
  <c r="V129" i="1"/>
  <c r="AB129" i="1"/>
  <c r="V128" i="1"/>
  <c r="AB128" i="1" s="1"/>
  <c r="V127" i="1"/>
  <c r="AB127" i="1" s="1"/>
  <c r="V126" i="1"/>
  <c r="AB126" i="1" s="1"/>
  <c r="V125" i="1"/>
  <c r="AB125" i="1"/>
  <c r="V124" i="1"/>
  <c r="AB124" i="1" s="1"/>
  <c r="V123" i="1"/>
  <c r="AB123" i="1" s="1"/>
  <c r="V122" i="1"/>
  <c r="AB122" i="1"/>
  <c r="V121" i="1"/>
  <c r="AB121" i="1"/>
  <c r="V120" i="1"/>
  <c r="AB120" i="1"/>
  <c r="V119" i="1"/>
  <c r="AB119" i="1" s="1"/>
  <c r="V118" i="1"/>
  <c r="AB118" i="1"/>
  <c r="V117" i="1"/>
  <c r="AB117" i="1"/>
  <c r="V116" i="1"/>
  <c r="AB116" i="1"/>
  <c r="V115" i="1"/>
  <c r="AB115" i="1" s="1"/>
  <c r="V114" i="1"/>
  <c r="AB114" i="1" s="1"/>
  <c r="V113" i="1"/>
  <c r="AB113" i="1"/>
  <c r="V112" i="1"/>
  <c r="AB112" i="1"/>
  <c r="V111" i="1"/>
  <c r="AB111" i="1" s="1"/>
  <c r="V110" i="1"/>
  <c r="AB110" i="1" s="1"/>
  <c r="V109" i="1"/>
  <c r="AB109" i="1"/>
  <c r="V108" i="1"/>
  <c r="AB108" i="1" s="1"/>
  <c r="V107" i="1"/>
  <c r="AB107" i="1" s="1"/>
  <c r="V106" i="1"/>
  <c r="AB106" i="1"/>
  <c r="V105" i="1"/>
  <c r="AB105" i="1"/>
  <c r="V104" i="1"/>
  <c r="AB104" i="1"/>
  <c r="V103" i="1"/>
  <c r="AB103" i="1" s="1"/>
  <c r="V102" i="1"/>
  <c r="AB102" i="1"/>
  <c r="V101" i="1"/>
  <c r="AB101" i="1"/>
  <c r="V100" i="1"/>
  <c r="AB100" i="1"/>
  <c r="V99" i="1"/>
  <c r="AB99" i="1" s="1"/>
  <c r="V98" i="1"/>
  <c r="AB98" i="1"/>
  <c r="V97" i="1"/>
  <c r="AB97" i="1"/>
  <c r="V96" i="1"/>
  <c r="AB96" i="1" s="1"/>
  <c r="V95" i="1"/>
  <c r="AB95" i="1" s="1"/>
  <c r="V94" i="1"/>
  <c r="AB94" i="1" s="1"/>
  <c r="V93" i="1"/>
  <c r="AB93" i="1"/>
  <c r="V92" i="1"/>
  <c r="AB92" i="1" s="1"/>
  <c r="V91" i="1"/>
  <c r="AB91" i="1" s="1"/>
  <c r="V90" i="1"/>
  <c r="AB90" i="1"/>
  <c r="V89" i="1"/>
  <c r="AB89" i="1"/>
  <c r="V88" i="1"/>
  <c r="AB88" i="1" s="1"/>
  <c r="V87" i="1"/>
  <c r="AB87" i="1" s="1"/>
  <c r="V86" i="1"/>
  <c r="AB86" i="1"/>
  <c r="V85" i="1"/>
  <c r="AB85" i="1"/>
  <c r="V84" i="1"/>
  <c r="AB84" i="1"/>
  <c r="V83" i="1"/>
  <c r="AB83" i="1" s="1"/>
  <c r="V82" i="1"/>
  <c r="AB82" i="1" s="1"/>
  <c r="V81" i="1"/>
  <c r="AB81" i="1"/>
  <c r="V80" i="1"/>
  <c r="AB80" i="1"/>
  <c r="V79" i="1"/>
  <c r="AB79" i="1" s="1"/>
  <c r="V78" i="1"/>
  <c r="AB78" i="1" s="1"/>
  <c r="V77" i="1"/>
  <c r="AB77" i="1"/>
  <c r="V76" i="1"/>
  <c r="AB76" i="1" s="1"/>
  <c r="V75" i="1"/>
  <c r="AB75" i="1" s="1"/>
  <c r="V74" i="1"/>
  <c r="AB74" i="1"/>
  <c r="V73" i="1"/>
  <c r="AB73" i="1"/>
  <c r="V72" i="1"/>
  <c r="AB72" i="1"/>
  <c r="V71" i="1"/>
  <c r="AB71" i="1" s="1"/>
  <c r="V70" i="1"/>
  <c r="AB70" i="1"/>
  <c r="V69" i="1"/>
  <c r="AB69" i="1"/>
  <c r="V68" i="1"/>
  <c r="AB68" i="1"/>
  <c r="V67" i="1"/>
  <c r="AB67" i="1" s="1"/>
  <c r="V66" i="1"/>
  <c r="AB66" i="1"/>
  <c r="V65" i="1"/>
  <c r="AB65" i="1"/>
  <c r="V64" i="1"/>
  <c r="AB64" i="1" s="1"/>
  <c r="V63" i="1"/>
  <c r="AB63" i="1" s="1"/>
  <c r="V62" i="1"/>
  <c r="AB62" i="1" s="1"/>
  <c r="V61" i="1"/>
  <c r="AB61" i="1"/>
  <c r="V60" i="1"/>
  <c r="AB60" i="1" s="1"/>
  <c r="V59" i="1"/>
  <c r="AB59" i="1" s="1"/>
  <c r="V58" i="1"/>
  <c r="AB58" i="1"/>
  <c r="V57" i="1"/>
  <c r="AB57" i="1"/>
  <c r="AB56" i="1"/>
  <c r="V56" i="1"/>
  <c r="AB55" i="1"/>
  <c r="V55" i="1"/>
  <c r="AB54" i="1"/>
  <c r="V54" i="1"/>
  <c r="AB53" i="1"/>
  <c r="V53" i="1"/>
  <c r="AB52" i="1"/>
  <c r="V52" i="1"/>
  <c r="AB51" i="1"/>
  <c r="V51" i="1"/>
  <c r="AB50" i="1"/>
  <c r="V50" i="1"/>
  <c r="AB49" i="1"/>
  <c r="V49" i="1"/>
  <c r="AB48" i="1"/>
  <c r="V48" i="1"/>
  <c r="AB47" i="1"/>
  <c r="V47" i="1"/>
  <c r="AB46" i="1"/>
  <c r="V46" i="1"/>
  <c r="AB45" i="1"/>
  <c r="V45" i="1"/>
  <c r="AB44" i="1"/>
  <c r="V44" i="1"/>
  <c r="AB43" i="1"/>
  <c r="V43" i="1"/>
  <c r="AB42" i="1"/>
  <c r="V42" i="1"/>
  <c r="AB41" i="1"/>
  <c r="V41" i="1"/>
  <c r="AB40" i="1"/>
  <c r="V40" i="1"/>
  <c r="AB39" i="1"/>
  <c r="V39" i="1"/>
  <c r="AB38" i="1"/>
  <c r="V38" i="1"/>
  <c r="AB37" i="1"/>
  <c r="V37" i="1"/>
  <c r="AB36" i="1"/>
  <c r="V36" i="1"/>
  <c r="AB35" i="1"/>
  <c r="V35" i="1"/>
  <c r="AB34" i="1"/>
  <c r="V34" i="1"/>
  <c r="AB33" i="1"/>
  <c r="V33" i="1"/>
  <c r="AB32" i="1"/>
  <c r="V32" i="1"/>
  <c r="R7" i="2"/>
  <c r="B25" i="8"/>
  <c r="E7" i="2"/>
  <c r="L11" i="5"/>
  <c r="L10" i="5"/>
  <c r="L9" i="5"/>
  <c r="F7" i="2"/>
  <c r="AD10" i="2"/>
  <c r="AE10" i="2"/>
  <c r="K46" i="1"/>
  <c r="Q7" i="2"/>
  <c r="N11" i="5"/>
  <c r="N9" i="5"/>
  <c r="N10" i="5"/>
  <c r="M11" i="5"/>
  <c r="M10" i="5"/>
  <c r="M9" i="5"/>
  <c r="J52" i="1"/>
  <c r="K11" i="5"/>
  <c r="K10" i="5"/>
  <c r="J43" i="1"/>
  <c r="B5" i="5"/>
  <c r="AS7" i="2"/>
  <c r="AP7" i="2"/>
  <c r="AO7" i="2"/>
  <c r="AN7" i="2"/>
  <c r="AM7" i="2"/>
  <c r="AL7" i="2"/>
  <c r="AK7" i="2"/>
  <c r="Q130" i="2" s="1"/>
  <c r="AJ7" i="2"/>
  <c r="AG7" i="2"/>
  <c r="AF7" i="2"/>
  <c r="AE7" i="2"/>
  <c r="AD7" i="2"/>
  <c r="AC7" i="2"/>
  <c r="AB7" i="2"/>
  <c r="AA7" i="2"/>
  <c r="X7" i="2"/>
  <c r="W7" i="2"/>
  <c r="V7" i="2"/>
  <c r="U7" i="2"/>
  <c r="T7" i="2"/>
  <c r="S7" i="2"/>
  <c r="M119" i="2" s="1"/>
  <c r="P7" i="2"/>
  <c r="B6" i="5"/>
  <c r="B4" i="5"/>
  <c r="N7" i="2"/>
  <c r="M7" i="2"/>
  <c r="L7" i="2"/>
  <c r="K7" i="2"/>
  <c r="J7" i="2"/>
  <c r="I7" i="2"/>
  <c r="H7" i="2"/>
  <c r="G7" i="2"/>
  <c r="D7" i="2"/>
  <c r="K43" i="1"/>
  <c r="K40" i="1"/>
  <c r="K42" i="1"/>
  <c r="L120" i="2"/>
  <c r="T18" i="2"/>
  <c r="T19" i="2"/>
  <c r="T20" i="2"/>
  <c r="T22" i="2"/>
  <c r="T24" i="2"/>
  <c r="T26" i="2"/>
  <c r="T27" i="2"/>
  <c r="T28" i="2"/>
  <c r="T30" i="2"/>
  <c r="T32" i="2"/>
  <c r="T34" i="2"/>
  <c r="T35" i="2"/>
  <c r="T36"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U12" i="2"/>
  <c r="U13" i="2"/>
  <c r="U14" i="2"/>
  <c r="U15" i="2"/>
  <c r="U16" i="2"/>
  <c r="U17"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V12" i="2"/>
  <c r="V14" i="2"/>
  <c r="V15" i="2"/>
  <c r="V16" i="2"/>
  <c r="V17"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W12" i="2"/>
  <c r="W13" i="2"/>
  <c r="W14" i="2"/>
  <c r="W15" i="2"/>
  <c r="W16" i="2"/>
  <c r="W17" i="2"/>
  <c r="W18" i="2"/>
  <c r="W19" i="2"/>
  <c r="W20"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X13"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Y24" i="2"/>
  <c r="Y28" i="2"/>
  <c r="Y32" i="2"/>
  <c r="Y36" i="2"/>
  <c r="Y40" i="2"/>
  <c r="Y44" i="2"/>
  <c r="Y48" i="2"/>
  <c r="Y52" i="2"/>
  <c r="Y56" i="2"/>
  <c r="Y60" i="2"/>
  <c r="Y64" i="2"/>
  <c r="Y68" i="2"/>
  <c r="Y72" i="2"/>
  <c r="Y76" i="2"/>
  <c r="Y80" i="2"/>
  <c r="Y84" i="2"/>
  <c r="Y88" i="2"/>
  <c r="Y92"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AA14" i="2"/>
  <c r="AA22" i="2"/>
  <c r="AA26" i="2"/>
  <c r="AA34" i="2"/>
  <c r="AA38" i="2"/>
  <c r="AA42" i="2"/>
  <c r="AA46" i="2"/>
  <c r="AA50" i="2"/>
  <c r="AA54" i="2"/>
  <c r="AA58" i="2"/>
  <c r="AA62" i="2"/>
  <c r="AA66" i="2"/>
  <c r="AA70" i="2"/>
  <c r="AA74" i="2"/>
  <c r="AA78" i="2"/>
  <c r="AA82" i="2"/>
  <c r="AA86" i="2"/>
  <c r="AA90" i="2"/>
  <c r="AA94" i="2"/>
  <c r="V97" i="2"/>
  <c r="V98" i="2"/>
  <c r="V99" i="2"/>
  <c r="V100" i="2"/>
  <c r="V101" i="2"/>
  <c r="V102" i="2"/>
  <c r="AA24" i="2"/>
  <c r="AA28" i="2"/>
  <c r="AA32" i="2"/>
  <c r="AA36" i="2"/>
  <c r="AA40" i="2"/>
  <c r="AA44" i="2"/>
  <c r="AA48" i="2"/>
  <c r="AA52" i="2"/>
  <c r="AA56" i="2"/>
  <c r="AA60" i="2"/>
  <c r="AA64" i="2"/>
  <c r="AA68" i="2"/>
  <c r="AA72" i="2"/>
  <c r="AA76" i="2"/>
  <c r="AA80" i="2"/>
  <c r="AA84" i="2"/>
  <c r="AA88" i="2"/>
  <c r="AA92"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Y25" i="2"/>
  <c r="Y29" i="2"/>
  <c r="Y33" i="2"/>
  <c r="Y37" i="2"/>
  <c r="Y41" i="2"/>
  <c r="Y45" i="2"/>
  <c r="Y49" i="2"/>
  <c r="Y53" i="2"/>
  <c r="Y57" i="2"/>
  <c r="Y61" i="2"/>
  <c r="Y65" i="2"/>
  <c r="Y69" i="2"/>
  <c r="Y73" i="2"/>
  <c r="Y77" i="2"/>
  <c r="Y81" i="2"/>
  <c r="Y85" i="2"/>
  <c r="Y89" i="2"/>
  <c r="Y93"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30" i="2"/>
  <c r="AA21" i="2"/>
  <c r="AA25" i="2"/>
  <c r="AA29" i="2"/>
  <c r="AA33" i="2"/>
  <c r="AA37" i="2"/>
  <c r="AA41" i="2"/>
  <c r="AA45" i="2"/>
  <c r="AA49" i="2"/>
  <c r="AA53" i="2"/>
  <c r="AA57" i="2"/>
  <c r="AA61" i="2"/>
  <c r="AA65" i="2"/>
  <c r="AA69" i="2"/>
  <c r="AA73" i="2"/>
  <c r="AA77" i="2"/>
  <c r="AA81" i="2"/>
  <c r="AA85" i="2"/>
  <c r="AA89" i="2"/>
  <c r="AA93"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Y26" i="2"/>
  <c r="Y30" i="2"/>
  <c r="Y34" i="2"/>
  <c r="Y38" i="2"/>
  <c r="Y42" i="2"/>
  <c r="Y46" i="2"/>
  <c r="Y50" i="2"/>
  <c r="Y54" i="2"/>
  <c r="Y58" i="2"/>
  <c r="Y62" i="2"/>
  <c r="Y66" i="2"/>
  <c r="Y70" i="2"/>
  <c r="Y74" i="2"/>
  <c r="Y78" i="2"/>
  <c r="Y82" i="2"/>
  <c r="Y86" i="2"/>
  <c r="Y90" i="2"/>
  <c r="Y94"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Y23" i="2"/>
  <c r="Y27" i="2"/>
  <c r="Y31" i="2"/>
  <c r="Y35" i="2"/>
  <c r="Y39" i="2"/>
  <c r="Y43" i="2"/>
  <c r="Y47" i="2"/>
  <c r="Y51" i="2"/>
  <c r="Y55" i="2"/>
  <c r="Y59" i="2"/>
  <c r="Y63" i="2"/>
  <c r="Y67" i="2"/>
  <c r="Y71" i="2"/>
  <c r="Y75" i="2"/>
  <c r="Y79" i="2"/>
  <c r="Y83" i="2"/>
  <c r="Y87" i="2"/>
  <c r="Y91" i="2"/>
  <c r="Y95"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AA23" i="2"/>
  <c r="AA27" i="2"/>
  <c r="AA31" i="2"/>
  <c r="AA35" i="2"/>
  <c r="AA39" i="2"/>
  <c r="AA43" i="2"/>
  <c r="AA47" i="2"/>
  <c r="AA51" i="2"/>
  <c r="AA55" i="2"/>
  <c r="AA59" i="2"/>
  <c r="AA63" i="2"/>
  <c r="AA67" i="2"/>
  <c r="AA71" i="2"/>
  <c r="AA75" i="2"/>
  <c r="AA79" i="2"/>
  <c r="AA83" i="2"/>
  <c r="AA87" i="2"/>
  <c r="AA91" i="2"/>
  <c r="AA95" i="2"/>
  <c r="X97" i="2"/>
  <c r="X98" i="2"/>
  <c r="X99" i="2"/>
  <c r="X100" i="2"/>
  <c r="X101" i="2"/>
  <c r="AA18" i="2"/>
  <c r="V106" i="2"/>
  <c r="V110" i="2"/>
  <c r="V114" i="2"/>
  <c r="V118" i="2"/>
  <c r="V122" i="2"/>
  <c r="V126" i="2"/>
  <c r="V130" i="2"/>
  <c r="X111" i="2"/>
  <c r="X127" i="2"/>
  <c r="X112" i="2"/>
  <c r="X124" i="2"/>
  <c r="V125" i="2"/>
  <c r="X105" i="2"/>
  <c r="X121" i="2"/>
  <c r="X102" i="2"/>
  <c r="X106" i="2"/>
  <c r="X110" i="2"/>
  <c r="X114" i="2"/>
  <c r="X118" i="2"/>
  <c r="X122" i="2"/>
  <c r="X126" i="2"/>
  <c r="X130" i="2"/>
  <c r="X119" i="2"/>
  <c r="X104" i="2"/>
  <c r="X108" i="2"/>
  <c r="X116" i="2"/>
  <c r="X128" i="2"/>
  <c r="V109" i="2"/>
  <c r="V121" i="2"/>
  <c r="V103" i="2"/>
  <c r="V107" i="2"/>
  <c r="V111" i="2"/>
  <c r="V115" i="2"/>
  <c r="V119" i="2"/>
  <c r="V123" i="2"/>
  <c r="V127" i="2"/>
  <c r="V113" i="2"/>
  <c r="X113" i="2"/>
  <c r="X103" i="2"/>
  <c r="X107" i="2"/>
  <c r="X115" i="2"/>
  <c r="X123" i="2"/>
  <c r="X120" i="2"/>
  <c r="V105" i="2"/>
  <c r="V117" i="2"/>
  <c r="V129" i="2"/>
  <c r="X109" i="2"/>
  <c r="X117" i="2"/>
  <c r="X129" i="2"/>
  <c r="V104" i="2"/>
  <c r="V108" i="2"/>
  <c r="V112" i="2"/>
  <c r="V116" i="2"/>
  <c r="V120" i="2"/>
  <c r="V124" i="2"/>
  <c r="V128" i="2"/>
  <c r="X125" i="2"/>
  <c r="W11" i="2"/>
  <c r="V11" i="2"/>
  <c r="U11" i="2"/>
  <c r="K68" i="1"/>
  <c r="J68" i="1"/>
  <c r="K80" i="1"/>
  <c r="J80" i="1"/>
  <c r="K45" i="1"/>
  <c r="K44" i="1"/>
  <c r="J44" i="1"/>
  <c r="J45" i="1"/>
  <c r="J46" i="1"/>
  <c r="K39" i="1"/>
  <c r="J39" i="1"/>
  <c r="J40" i="1"/>
  <c r="J42" i="1"/>
  <c r="D28" i="1"/>
  <c r="K33" i="1"/>
  <c r="K32" i="1"/>
  <c r="J36" i="1"/>
  <c r="B3" i="7"/>
  <c r="G36" i="1"/>
  <c r="F49" i="1"/>
  <c r="O10" i="5" s="1"/>
  <c r="E49" i="1"/>
  <c r="AV20" i="1" s="1"/>
  <c r="K75" i="1"/>
  <c r="J75" i="1"/>
  <c r="B3" i="4"/>
  <c r="B3" i="3"/>
  <c r="K62" i="1"/>
  <c r="K59" i="1"/>
  <c r="J78" i="1"/>
  <c r="J73" i="1"/>
  <c r="J70" i="1"/>
  <c r="J66" i="1"/>
  <c r="J62" i="1"/>
  <c r="J59" i="1"/>
  <c r="J56" i="1"/>
  <c r="E50" i="1"/>
  <c r="B3" i="6" s="1"/>
  <c r="J11" i="1"/>
  <c r="J12" i="1"/>
  <c r="J27" i="1"/>
  <c r="J28" i="1"/>
  <c r="R8" i="1"/>
  <c r="P31" i="1" s="1"/>
  <c r="O11" i="5"/>
  <c r="AR7" i="2"/>
  <c r="Z22" i="2" s="1"/>
  <c r="J49" i="1"/>
  <c r="J37" i="1"/>
  <c r="J35" i="1"/>
  <c r="J34" i="1"/>
  <c r="J33" i="1"/>
  <c r="J32" i="1"/>
  <c r="J31" i="1"/>
  <c r="J30" i="1"/>
  <c r="J29" i="1"/>
  <c r="J23" i="1"/>
  <c r="J22" i="1"/>
  <c r="J21" i="1"/>
  <c r="J20" i="1"/>
  <c r="J13" i="1"/>
  <c r="J14" i="1"/>
  <c r="J15" i="1"/>
  <c r="J16" i="1"/>
  <c r="J17" i="1"/>
  <c r="K78" i="1"/>
  <c r="K73" i="1"/>
  <c r="K70" i="1"/>
  <c r="K66" i="1"/>
  <c r="O95" i="2" l="1"/>
  <c r="M18" i="2"/>
  <c r="P15" i="2"/>
  <c r="G114" i="2"/>
  <c r="Q19" i="2"/>
  <c r="L40" i="2"/>
  <c r="O124" i="2"/>
  <c r="R121" i="2"/>
  <c r="I108" i="2"/>
  <c r="N112" i="2"/>
  <c r="Q129" i="2"/>
  <c r="D94" i="2"/>
  <c r="I121" i="2"/>
  <c r="O56" i="2"/>
  <c r="Q105" i="2"/>
  <c r="G13" i="2"/>
  <c r="T33" i="2"/>
  <c r="T25" i="2"/>
  <c r="I125" i="2"/>
  <c r="P112" i="2"/>
  <c r="H127" i="2"/>
  <c r="F18" i="2"/>
  <c r="N103" i="2"/>
  <c r="Q73" i="2"/>
  <c r="T31" i="2"/>
  <c r="T23" i="2"/>
  <c r="E130" i="2"/>
  <c r="P126" i="2"/>
  <c r="I115" i="2"/>
  <c r="H121" i="2"/>
  <c r="M89" i="2"/>
  <c r="D122" i="2"/>
  <c r="O97" i="2"/>
  <c r="D110" i="2"/>
  <c r="V13" i="2"/>
  <c r="T37" i="2"/>
  <c r="T29" i="2"/>
  <c r="T21" i="2"/>
  <c r="R119" i="2"/>
  <c r="O114" i="2"/>
  <c r="Q125" i="2"/>
  <c r="L128" i="2"/>
  <c r="F19" i="2"/>
  <c r="M130" i="2"/>
  <c r="H125" i="2"/>
  <c r="D121" i="2"/>
  <c r="Q113" i="2"/>
  <c r="F96" i="2"/>
  <c r="F67" i="2"/>
  <c r="P117" i="2"/>
  <c r="Q15" i="2"/>
  <c r="I127" i="2"/>
  <c r="L122" i="2"/>
  <c r="G116" i="2"/>
  <c r="Q97" i="2"/>
  <c r="F54" i="2"/>
  <c r="Q16" i="2"/>
  <c r="I128" i="2"/>
  <c r="D123" i="2"/>
  <c r="D116" i="2"/>
  <c r="Q99" i="2"/>
  <c r="E129" i="2"/>
  <c r="D12" i="2"/>
  <c r="R122" i="2"/>
  <c r="D108" i="2"/>
  <c r="P50" i="2"/>
  <c r="L13" i="2"/>
  <c r="Q122" i="2"/>
  <c r="I113" i="2"/>
  <c r="L20" i="2"/>
  <c r="H122" i="2"/>
  <c r="Q13" i="2"/>
  <c r="L119" i="2"/>
  <c r="I106" i="2"/>
  <c r="F47" i="2"/>
  <c r="I101" i="2"/>
  <c r="O21" i="2"/>
  <c r="N122" i="2"/>
  <c r="L17" i="2"/>
  <c r="L129" i="2"/>
  <c r="G124" i="2"/>
  <c r="Q118" i="2"/>
  <c r="E111" i="2"/>
  <c r="Q91" i="2"/>
  <c r="E43" i="2"/>
  <c r="D92" i="2"/>
  <c r="N12" i="2"/>
  <c r="H126" i="2"/>
  <c r="R120" i="2"/>
  <c r="O113" i="2"/>
  <c r="M93" i="2"/>
  <c r="E17" i="2"/>
  <c r="F13" i="2"/>
  <c r="O126" i="2"/>
  <c r="Q120" i="2"/>
  <c r="N114" i="2"/>
  <c r="M95" i="2"/>
  <c r="E109" i="2"/>
  <c r="P128" i="2"/>
  <c r="H120" i="2"/>
  <c r="O103" i="2"/>
  <c r="R126" i="2"/>
  <c r="P129" i="2"/>
  <c r="O120" i="2"/>
  <c r="G97" i="2"/>
  <c r="L14" i="2"/>
  <c r="E119" i="2"/>
  <c r="Q89" i="2"/>
  <c r="I107" i="2"/>
  <c r="D101" i="2"/>
  <c r="N105" i="2"/>
  <c r="G71" i="2"/>
  <c r="D120" i="2"/>
  <c r="D17" i="2"/>
  <c r="D129" i="2"/>
  <c r="N123" i="2"/>
  <c r="I118" i="2"/>
  <c r="R108" i="2"/>
  <c r="O89" i="2"/>
  <c r="N20" i="2"/>
  <c r="P20" i="2"/>
  <c r="F12" i="2"/>
  <c r="O125" i="2"/>
  <c r="Q119" i="2"/>
  <c r="M112" i="2"/>
  <c r="I89" i="2"/>
  <c r="Q78" i="2"/>
  <c r="M12" i="2"/>
  <c r="G126" i="2"/>
  <c r="I120" i="2"/>
  <c r="N113" i="2"/>
  <c r="I91" i="2"/>
  <c r="O87" i="2"/>
  <c r="H128" i="2"/>
  <c r="N118" i="2"/>
  <c r="I97" i="2"/>
  <c r="G123" i="2"/>
  <c r="O128" i="2"/>
  <c r="G120" i="2"/>
  <c r="E95" i="2"/>
  <c r="P130" i="2"/>
  <c r="H117" i="2"/>
  <c r="F17" i="2"/>
  <c r="L94" i="2"/>
  <c r="N95" i="2"/>
  <c r="O98" i="2"/>
  <c r="N107" i="2"/>
  <c r="I116" i="2"/>
  <c r="R15" i="2"/>
  <c r="R127" i="2"/>
  <c r="F123" i="2"/>
  <c r="M117" i="2"/>
  <c r="P106" i="2"/>
  <c r="M87" i="2"/>
  <c r="L16" i="2"/>
  <c r="M19" i="2"/>
  <c r="M11" i="2"/>
  <c r="G125" i="2"/>
  <c r="I119" i="2"/>
  <c r="N110" i="2"/>
  <c r="F83" i="2"/>
  <c r="Q20" i="2"/>
  <c r="L11" i="2"/>
  <c r="N125" i="2"/>
  <c r="P119" i="2"/>
  <c r="H112" i="2"/>
  <c r="R82" i="2"/>
  <c r="R18" i="2"/>
  <c r="G127" i="2"/>
  <c r="E118" i="2"/>
  <c r="R90" i="2"/>
  <c r="F114" i="2"/>
  <c r="N127" i="2"/>
  <c r="F119" i="2"/>
  <c r="N88" i="2"/>
  <c r="H130" i="2"/>
  <c r="M109" i="2"/>
  <c r="G130" i="2"/>
  <c r="E85" i="2"/>
  <c r="D93" i="2"/>
  <c r="D95" i="2"/>
  <c r="H101" i="2"/>
  <c r="R106" i="2"/>
  <c r="Q14" i="2"/>
  <c r="Q126" i="2"/>
  <c r="M122" i="2"/>
  <c r="R116" i="2"/>
  <c r="N104" i="2"/>
  <c r="D84" i="2"/>
  <c r="M129" i="2"/>
  <c r="L18" i="2"/>
  <c r="L130" i="2"/>
  <c r="N124" i="2"/>
  <c r="P118" i="2"/>
  <c r="H104" i="2"/>
  <c r="M77" i="2"/>
  <c r="L19" i="2"/>
  <c r="D11" i="2"/>
  <c r="F125" i="2"/>
  <c r="H119" i="2"/>
  <c r="L110" i="2"/>
  <c r="F77" i="2"/>
  <c r="Q17" i="2"/>
  <c r="F126" i="2"/>
  <c r="O116" i="2"/>
  <c r="I86" i="2"/>
  <c r="Q18" i="2"/>
  <c r="M126" i="2"/>
  <c r="D118" i="2"/>
  <c r="H36" i="2"/>
  <c r="F128" i="2"/>
  <c r="E101" i="2"/>
  <c r="D127" i="2"/>
  <c r="I114" i="2"/>
  <c r="E87" i="2"/>
  <c r="P84" i="2"/>
  <c r="R87" i="2"/>
  <c r="R43" i="2"/>
  <c r="N11" i="2"/>
  <c r="I126" i="2"/>
  <c r="E122" i="2"/>
  <c r="H116" i="2"/>
  <c r="L102" i="2"/>
  <c r="N78" i="2"/>
  <c r="H124" i="2"/>
  <c r="D18" i="2"/>
  <c r="D130" i="2"/>
  <c r="F124" i="2"/>
  <c r="L117" i="2"/>
  <c r="F102" i="2"/>
  <c r="P71" i="2"/>
  <c r="D19" i="2"/>
  <c r="R129" i="2"/>
  <c r="M124" i="2"/>
  <c r="O118" i="2"/>
  <c r="F104" i="2"/>
  <c r="H65" i="2"/>
  <c r="N14" i="2"/>
  <c r="L124" i="2"/>
  <c r="H115" i="2"/>
  <c r="Q81" i="2"/>
  <c r="N15" i="2"/>
  <c r="E126" i="2"/>
  <c r="Q115" i="2"/>
  <c r="N18" i="2"/>
  <c r="D126" i="2"/>
  <c r="H85" i="2"/>
  <c r="I124" i="2"/>
  <c r="G112" i="2"/>
  <c r="L81" i="2"/>
  <c r="L75" i="2"/>
  <c r="E99" i="2"/>
  <c r="P12" i="2"/>
  <c r="D16" i="2"/>
  <c r="N19" i="2"/>
  <c r="F11" i="2"/>
  <c r="P125" i="2"/>
  <c r="L121" i="2"/>
  <c r="P114" i="2"/>
  <c r="H98" i="2"/>
  <c r="Q72" i="2"/>
  <c r="E121" i="2"/>
  <c r="R16" i="2"/>
  <c r="R128" i="2"/>
  <c r="E123" i="2"/>
  <c r="Q116" i="2"/>
  <c r="D100" i="2"/>
  <c r="R65" i="2"/>
  <c r="R17" i="2"/>
  <c r="Q128" i="2"/>
  <c r="E124" i="2"/>
  <c r="P116" i="2"/>
  <c r="D102" i="2"/>
  <c r="N39" i="2"/>
  <c r="M13" i="2"/>
  <c r="D124" i="2"/>
  <c r="F112" i="2"/>
  <c r="E76" i="2"/>
  <c r="M14" i="2"/>
  <c r="D125" i="2"/>
  <c r="G115" i="2"/>
  <c r="Q114" i="2"/>
  <c r="Q123" i="2"/>
  <c r="E69" i="2"/>
  <c r="F121" i="2"/>
  <c r="L109" i="2"/>
  <c r="R62" i="2"/>
  <c r="Q109" i="2"/>
  <c r="B8" i="5"/>
  <c r="E8" i="5" s="1"/>
  <c r="AB29" i="1"/>
  <c r="AB27" i="1"/>
  <c r="V26" i="1"/>
  <c r="AB25" i="1"/>
  <c r="V28" i="1"/>
  <c r="V29" i="1"/>
  <c r="V30" i="1"/>
  <c r="AB30" i="1"/>
  <c r="P13" i="2"/>
  <c r="B3" i="5"/>
  <c r="R13" i="2"/>
  <c r="AI7" i="2"/>
  <c r="Z19" i="2" s="1"/>
  <c r="G89" i="2"/>
  <c r="N115" i="2"/>
  <c r="F14" i="2"/>
  <c r="O127" i="2"/>
  <c r="Q121" i="2"/>
  <c r="R115" i="2"/>
  <c r="M101" i="2"/>
  <c r="I70" i="2"/>
  <c r="R19" i="2"/>
  <c r="I130" i="2"/>
  <c r="L125" i="2"/>
  <c r="N119" i="2"/>
  <c r="E112" i="2"/>
  <c r="P90" i="2"/>
  <c r="O123" i="2"/>
  <c r="M15" i="2"/>
  <c r="N128" i="2"/>
  <c r="P122" i="2"/>
  <c r="R117" i="2"/>
  <c r="G103" i="2"/>
  <c r="M74" i="2"/>
  <c r="D128" i="2"/>
  <c r="P19" i="2"/>
  <c r="O130" i="2"/>
  <c r="Q124" i="2"/>
  <c r="E120" i="2"/>
  <c r="M111" i="2"/>
  <c r="F88" i="2"/>
  <c r="H113" i="2"/>
  <c r="Q106" i="2"/>
  <c r="L101" i="2"/>
  <c r="M94" i="2"/>
  <c r="D83" i="2"/>
  <c r="D54" i="2"/>
  <c r="G106" i="2"/>
  <c r="L95" i="2"/>
  <c r="I81" i="2"/>
  <c r="L104" i="2"/>
  <c r="D81" i="2"/>
  <c r="Q102" i="2"/>
  <c r="P110" i="2"/>
  <c r="H96" i="2"/>
  <c r="L12" i="2"/>
  <c r="N126" i="2"/>
  <c r="P120" i="2"/>
  <c r="M114" i="2"/>
  <c r="E93" i="2"/>
  <c r="E37" i="2"/>
  <c r="P17" i="2"/>
  <c r="H129" i="2"/>
  <c r="R123" i="2"/>
  <c r="M118" i="2"/>
  <c r="Q107" i="2"/>
  <c r="N75" i="2"/>
  <c r="L100" i="2"/>
  <c r="D14" i="2"/>
  <c r="M127" i="2"/>
  <c r="O121" i="2"/>
  <c r="P115" i="2"/>
  <c r="R98" i="2"/>
  <c r="I47" i="2"/>
  <c r="D117" i="2"/>
  <c r="M16" i="2"/>
  <c r="N129" i="2"/>
  <c r="P123" i="2"/>
  <c r="D119" i="2"/>
  <c r="G105" i="2"/>
  <c r="M68" i="2"/>
  <c r="N111" i="2"/>
  <c r="P105" i="2"/>
  <c r="R99" i="2"/>
  <c r="Q90" i="2"/>
  <c r="O78" i="2"/>
  <c r="R36" i="2"/>
  <c r="M104" i="2"/>
  <c r="I92" i="2"/>
  <c r="P69" i="2"/>
  <c r="H100" i="2"/>
  <c r="Q58" i="2"/>
  <c r="M98" i="2"/>
  <c r="H79" i="2"/>
  <c r="M103" i="2"/>
  <c r="F70" i="2"/>
  <c r="I73" i="2"/>
  <c r="R12" i="2"/>
  <c r="E127" i="2"/>
  <c r="G121" i="2"/>
  <c r="F115" i="2"/>
  <c r="N94" i="2"/>
  <c r="H33" i="2"/>
  <c r="G111" i="2"/>
  <c r="E16" i="2"/>
  <c r="F129" i="2"/>
  <c r="H123" i="2"/>
  <c r="Q117" i="2"/>
  <c r="R100" i="2"/>
  <c r="L59" i="2"/>
  <c r="F111" i="2"/>
  <c r="H105" i="2"/>
  <c r="I98" i="2"/>
  <c r="P89" i="2"/>
  <c r="D76" i="2"/>
  <c r="R32" i="2"/>
  <c r="D103" i="2"/>
  <c r="G90" i="2"/>
  <c r="E53" i="2"/>
  <c r="M97" i="2"/>
  <c r="E49" i="2"/>
  <c r="Q94" i="2"/>
  <c r="G94" i="2"/>
  <c r="I53" i="2"/>
  <c r="R20" i="2"/>
  <c r="R130" i="2"/>
  <c r="M125" i="2"/>
  <c r="G119" i="2"/>
  <c r="F110" i="2"/>
  <c r="P88" i="2"/>
  <c r="N130" i="2"/>
  <c r="F15" i="2"/>
  <c r="G128" i="2"/>
  <c r="I122" i="2"/>
  <c r="L116" i="2"/>
  <c r="I99" i="2"/>
  <c r="Q49" i="2"/>
  <c r="D20" i="2"/>
  <c r="Q11" i="2"/>
  <c r="L126" i="2"/>
  <c r="N120" i="2"/>
  <c r="G113" i="2"/>
  <c r="L92" i="2"/>
  <c r="F20" i="2"/>
  <c r="N102" i="2"/>
  <c r="L15" i="2"/>
  <c r="M128" i="2"/>
  <c r="O122" i="2"/>
  <c r="O115" i="2"/>
  <c r="P98" i="2"/>
  <c r="L46" i="2"/>
  <c r="M110" i="2"/>
  <c r="O104" i="2"/>
  <c r="H97" i="2"/>
  <c r="H89" i="2"/>
  <c r="O71" i="2"/>
  <c r="L111" i="2"/>
  <c r="Q100" i="2"/>
  <c r="N89" i="2"/>
  <c r="H46" i="2"/>
  <c r="Q93" i="2"/>
  <c r="H42" i="2"/>
  <c r="G92" i="2"/>
  <c r="O111" i="2"/>
  <c r="H88" i="2"/>
  <c r="M17" i="2"/>
  <c r="F94" i="2"/>
  <c r="D15" i="2"/>
  <c r="E128" i="2"/>
  <c r="N121" i="2"/>
  <c r="R114" i="2"/>
  <c r="N96" i="2"/>
  <c r="Q31" i="2"/>
  <c r="E110" i="2"/>
  <c r="G104" i="2"/>
  <c r="O96" i="2"/>
  <c r="O88" i="2"/>
  <c r="O68" i="2"/>
  <c r="R109" i="2"/>
  <c r="P99" i="2"/>
  <c r="F89" i="2"/>
  <c r="E113" i="2"/>
  <c r="N90" i="2"/>
  <c r="Q110" i="2"/>
  <c r="D89" i="2"/>
  <c r="R92" i="2"/>
  <c r="R14" i="2"/>
  <c r="P18" i="2"/>
  <c r="G129" i="2"/>
  <c r="I123" i="2"/>
  <c r="L118" i="2"/>
  <c r="I105" i="2"/>
  <c r="I80" i="2"/>
  <c r="F130" i="2"/>
  <c r="G84" i="2"/>
  <c r="P11" i="2"/>
  <c r="R125" i="2"/>
  <c r="M120" i="2"/>
  <c r="F113" i="2"/>
  <c r="H90" i="2"/>
  <c r="P113" i="2"/>
  <c r="D109" i="2"/>
  <c r="M102" i="2"/>
  <c r="F95" i="2"/>
  <c r="F85" i="2"/>
  <c r="E60" i="2"/>
  <c r="O106" i="2"/>
  <c r="F97" i="2"/>
  <c r="M82" i="2"/>
  <c r="N106" i="2"/>
  <c r="D88" i="2"/>
  <c r="L105" i="2"/>
  <c r="D114" i="2"/>
  <c r="I100" i="2"/>
  <c r="H91" i="2"/>
  <c r="I78" i="2"/>
  <c r="L112" i="2"/>
  <c r="O99" i="2"/>
  <c r="O86" i="2"/>
  <c r="L113" i="2"/>
  <c r="O100" i="2"/>
  <c r="F75" i="2"/>
  <c r="D61" i="2"/>
  <c r="P72" i="2"/>
  <c r="P108" i="2"/>
  <c r="D96" i="2"/>
  <c r="O76" i="2"/>
  <c r="P109" i="2"/>
  <c r="D97" i="2"/>
  <c r="H52" i="2"/>
  <c r="E78" i="2"/>
  <c r="O117" i="2"/>
  <c r="H58" i="2"/>
  <c r="E96" i="2"/>
  <c r="Q86" i="2"/>
  <c r="D67" i="2"/>
  <c r="F106" i="2"/>
  <c r="P92" i="2"/>
  <c r="N69" i="2"/>
  <c r="F107" i="2"/>
  <c r="I94" i="2"/>
  <c r="G51" i="1"/>
  <c r="C10" i="2"/>
  <c r="S25" i="2" s="1"/>
  <c r="M66" i="2"/>
  <c r="R104" i="2"/>
  <c r="P81" i="2"/>
  <c r="M38" i="2"/>
  <c r="M85" i="2"/>
  <c r="L54" i="2"/>
  <c r="M84" i="2"/>
  <c r="R112" i="2"/>
  <c r="P103" i="2"/>
  <c r="Q111" i="2"/>
  <c r="L106" i="2"/>
  <c r="L74" i="2"/>
  <c r="Q98" i="2"/>
  <c r="E94" i="2"/>
  <c r="N87" i="2"/>
  <c r="H77" i="2"/>
  <c r="H57" i="2"/>
  <c r="D111" i="2"/>
  <c r="F105" i="2"/>
  <c r="H99" i="2"/>
  <c r="R93" i="2"/>
  <c r="E88" i="2"/>
  <c r="E77" i="2"/>
  <c r="L56" i="2"/>
  <c r="R110" i="2"/>
  <c r="E105" i="2"/>
  <c r="F98" i="2"/>
  <c r="O91" i="2"/>
  <c r="N83" i="2"/>
  <c r="N61" i="2"/>
  <c r="R111" i="2"/>
  <c r="E106" i="2"/>
  <c r="N99" i="2"/>
  <c r="O92" i="2"/>
  <c r="N86" i="2"/>
  <c r="M69" i="2"/>
  <c r="H118" i="2"/>
  <c r="I111" i="2"/>
  <c r="G101" i="2"/>
  <c r="D68" i="2"/>
  <c r="M75" i="2"/>
  <c r="M60" i="2"/>
  <c r="R91" i="2"/>
  <c r="G86" i="2"/>
  <c r="D73" i="2"/>
  <c r="L50" i="2"/>
  <c r="Q108" i="2"/>
  <c r="E104" i="2"/>
  <c r="N97" i="2"/>
  <c r="P91" i="2"/>
  <c r="Q85" i="2"/>
  <c r="E74" i="2"/>
  <c r="O49" i="2"/>
  <c r="I109" i="2"/>
  <c r="R102" i="2"/>
  <c r="L96" i="2"/>
  <c r="F90" i="2"/>
  <c r="G78" i="2"/>
  <c r="Q55" i="2"/>
  <c r="I110" i="2"/>
  <c r="D105" i="2"/>
  <c r="E98" i="2"/>
  <c r="F91" i="2"/>
  <c r="L83" i="2"/>
  <c r="I64" i="2"/>
  <c r="G117" i="2"/>
  <c r="O109" i="2"/>
  <c r="D98" i="2"/>
  <c r="N117" i="2"/>
  <c r="G69" i="2"/>
  <c r="M90" i="2"/>
  <c r="F78" i="2"/>
  <c r="L61" i="2"/>
  <c r="N116" i="2"/>
  <c r="F108" i="2"/>
  <c r="H94" i="2"/>
  <c r="P111" i="2"/>
  <c r="N50" i="2"/>
  <c r="I75" i="2"/>
  <c r="E102" i="2"/>
  <c r="G96" i="2"/>
  <c r="I90" i="2"/>
  <c r="E84" i="2"/>
  <c r="G70" i="2"/>
  <c r="O43" i="2"/>
  <c r="H107" i="2"/>
  <c r="R101" i="2"/>
  <c r="M96" i="2"/>
  <c r="O90" i="2"/>
  <c r="O83" i="2"/>
  <c r="H71" i="2"/>
  <c r="Q42" i="2"/>
  <c r="G107" i="2"/>
  <c r="P100" i="2"/>
  <c r="R94" i="2"/>
  <c r="L88" i="2"/>
  <c r="R73" i="2"/>
  <c r="M45" i="2"/>
  <c r="H109" i="2"/>
  <c r="P101" i="2"/>
  <c r="R95" i="2"/>
  <c r="E90" i="2"/>
  <c r="M76" i="2"/>
  <c r="N58" i="2"/>
  <c r="L114" i="2"/>
  <c r="E107" i="2"/>
  <c r="N92" i="2"/>
  <c r="F109" i="2"/>
  <c r="N54" i="2"/>
  <c r="G62" i="2"/>
  <c r="D112" i="2"/>
  <c r="M105" i="2"/>
  <c r="G99" i="2"/>
  <c r="H92" i="2"/>
  <c r="P85" i="2"/>
  <c r="R66" i="2"/>
  <c r="D113" i="2"/>
  <c r="M106" i="2"/>
  <c r="G100" i="2"/>
  <c r="H93" i="2"/>
  <c r="I87" i="2"/>
  <c r="I72" i="2"/>
  <c r="G35" i="2"/>
  <c r="Q103" i="2"/>
  <c r="L73" i="2"/>
  <c r="N63" i="2"/>
  <c r="P73" i="2"/>
  <c r="M107" i="2"/>
  <c r="M99" i="2"/>
  <c r="E82" i="2"/>
  <c r="E116" i="2"/>
  <c r="L44" i="2"/>
  <c r="E41" i="2"/>
  <c r="R49" i="2"/>
  <c r="G81" i="2"/>
  <c r="Q53" i="2"/>
  <c r="G85" i="2"/>
  <c r="N109" i="2"/>
  <c r="H69" i="2"/>
  <c r="G93" i="2"/>
  <c r="I103" i="2"/>
  <c r="G109" i="2"/>
  <c r="E115" i="2"/>
  <c r="P48" i="2"/>
  <c r="Q70" i="2"/>
  <c r="N85" i="2"/>
  <c r="N91" i="2"/>
  <c r="L97" i="2"/>
  <c r="I102" i="2"/>
  <c r="G108" i="2"/>
  <c r="P38" i="2"/>
  <c r="G68" i="2"/>
  <c r="O84" i="2"/>
  <c r="G91" i="2"/>
  <c r="E97" i="2"/>
  <c r="Q101" i="2"/>
  <c r="O107" i="2"/>
  <c r="D36" i="2"/>
  <c r="L68" i="2"/>
  <c r="P79" i="2"/>
  <c r="M88" i="2"/>
  <c r="Q92" i="2"/>
  <c r="G98" i="2"/>
  <c r="L103" i="2"/>
  <c r="P107" i="2"/>
  <c r="H40" i="2"/>
  <c r="P65" i="2"/>
  <c r="H80" i="2"/>
  <c r="G88" i="2"/>
  <c r="L93" i="2"/>
  <c r="P97" i="2"/>
  <c r="F103" i="2"/>
  <c r="R107" i="2"/>
  <c r="O112" i="2"/>
  <c r="R79" i="2"/>
  <c r="E103" i="2"/>
  <c r="E117" i="2"/>
  <c r="G122" i="2"/>
  <c r="L127" i="2"/>
  <c r="Q12" i="2"/>
  <c r="M20" i="2"/>
  <c r="P124" i="2"/>
  <c r="H60" i="2"/>
  <c r="P96" i="2"/>
  <c r="H114" i="2"/>
  <c r="F120" i="2"/>
  <c r="R124" i="2"/>
  <c r="O129" i="2"/>
  <c r="F16" i="2"/>
  <c r="R118" i="2"/>
  <c r="F86" i="2"/>
  <c r="O105" i="2"/>
  <c r="I117" i="2"/>
  <c r="P121" i="2"/>
  <c r="F127" i="2"/>
  <c r="R11" i="2"/>
  <c r="L67" i="2"/>
  <c r="F63" i="2"/>
  <c r="G95" i="2"/>
  <c r="M113" i="2"/>
  <c r="O119" i="2"/>
  <c r="E125" i="2"/>
  <c r="I129" i="2"/>
  <c r="P16" i="2"/>
  <c r="F122" i="2"/>
  <c r="R86" i="2"/>
  <c r="H106" i="2"/>
  <c r="F118" i="2"/>
  <c r="L123" i="2"/>
  <c r="P127" i="2"/>
  <c r="N13" i="2"/>
  <c r="M121" i="2"/>
  <c r="F87" i="2"/>
  <c r="L108" i="2"/>
  <c r="G118" i="2"/>
  <c r="M123" i="2"/>
  <c r="Q127" i="2"/>
  <c r="P14" i="2"/>
  <c r="P104" i="2"/>
  <c r="P102" i="2"/>
  <c r="L90" i="2"/>
  <c r="P44" i="2"/>
  <c r="L91" i="2"/>
  <c r="F48" i="2"/>
  <c r="O53" i="2"/>
  <c r="N55" i="2"/>
  <c r="F116" i="2"/>
  <c r="N108" i="2"/>
  <c r="H102" i="2"/>
  <c r="Q87" i="2"/>
  <c r="L34" i="2"/>
  <c r="Q88" i="2"/>
  <c r="M39" i="2"/>
  <c r="G45" i="2"/>
  <c r="N80" i="2"/>
  <c r="H83" i="2"/>
  <c r="N57" i="2"/>
  <c r="Q59" i="2"/>
  <c r="N47" i="2"/>
  <c r="D32" i="2"/>
  <c r="D87" i="2"/>
  <c r="N81" i="2"/>
  <c r="Q76" i="2"/>
  <c r="Q95" i="2"/>
  <c r="D90" i="2"/>
  <c r="P77" i="2"/>
  <c r="E55" i="2"/>
  <c r="L115" i="2"/>
  <c r="F101" i="2"/>
  <c r="H84" i="2"/>
  <c r="F84" i="2"/>
  <c r="Q65" i="2"/>
  <c r="I35" i="2"/>
  <c r="L38" i="2"/>
  <c r="G72" i="2"/>
  <c r="G39" i="2"/>
  <c r="M71" i="2"/>
  <c r="D46" i="2"/>
  <c r="E72" i="2"/>
  <c r="D41" i="2"/>
  <c r="F69" i="5"/>
  <c r="P94" i="2"/>
  <c r="R88" i="2"/>
  <c r="L76" i="2"/>
  <c r="G48" i="2"/>
  <c r="R113" i="2"/>
  <c r="E100" i="2"/>
  <c r="G79" i="2"/>
  <c r="M83" i="2"/>
  <c r="E63" i="2"/>
  <c r="R28" i="2"/>
  <c r="H34" i="2"/>
  <c r="R67" i="2"/>
  <c r="N36" i="2"/>
  <c r="I67" i="2"/>
  <c r="D40" i="2"/>
  <c r="M62" i="2"/>
  <c r="L99" i="2"/>
  <c r="N70" i="2"/>
  <c r="Q79" i="2"/>
  <c r="P58" i="2"/>
  <c r="F62" i="2"/>
  <c r="I31" i="2"/>
  <c r="O62" i="2"/>
  <c r="I27" i="2"/>
  <c r="H66" i="2"/>
  <c r="L36" i="2"/>
  <c r="M47" i="2"/>
  <c r="O28" i="2"/>
  <c r="F100" i="2"/>
  <c r="O93" i="2"/>
  <c r="H87" i="2"/>
  <c r="O70" i="2"/>
  <c r="I41" i="2"/>
  <c r="O110" i="2"/>
  <c r="P95" i="2"/>
  <c r="N67" i="2"/>
  <c r="H78" i="2"/>
  <c r="I57" i="2"/>
  <c r="G57" i="2"/>
  <c r="R83" i="2"/>
  <c r="I61" i="2"/>
  <c r="D86" i="2"/>
  <c r="P64" i="2"/>
  <c r="L87" i="2"/>
  <c r="G75" i="2"/>
  <c r="L98" i="2"/>
  <c r="M91" i="2"/>
  <c r="P80" i="2"/>
  <c r="P63" i="2"/>
  <c r="M116" i="2"/>
  <c r="R105" i="2"/>
  <c r="R89" i="2"/>
  <c r="I34" i="2"/>
  <c r="D74" i="2"/>
  <c r="H41" i="2"/>
  <c r="E47" i="2"/>
  <c r="L77" i="2"/>
  <c r="O47" i="2"/>
  <c r="D78" i="2"/>
  <c r="R51" i="2"/>
  <c r="P35" i="2"/>
  <c r="M72" i="2"/>
  <c r="L80" i="2"/>
  <c r="N41" i="2"/>
  <c r="M52" i="2"/>
  <c r="H67" i="2"/>
  <c r="Q63" i="2"/>
  <c r="E24" i="2"/>
  <c r="F30" i="2"/>
  <c r="F56" i="2"/>
  <c r="O39" i="2"/>
  <c r="D65" i="2"/>
  <c r="L53" i="2"/>
  <c r="G37" i="2"/>
  <c r="N59" i="2"/>
  <c r="E29" i="2"/>
  <c r="G18" i="5"/>
  <c r="N73" i="2"/>
  <c r="D45" i="2"/>
  <c r="I52" i="2"/>
  <c r="E98" i="5"/>
  <c r="G15" i="5"/>
  <c r="E56" i="5"/>
  <c r="F31" i="5"/>
  <c r="E21" i="5"/>
  <c r="G16" i="5"/>
  <c r="O59" i="2"/>
  <c r="I37" i="2"/>
  <c r="D72" i="2"/>
  <c r="F55" i="2"/>
  <c r="M64" i="2"/>
  <c r="M48" i="2"/>
  <c r="E32" i="2"/>
  <c r="O27" i="2"/>
  <c r="Q54" i="2"/>
  <c r="M26" i="2"/>
  <c r="N37" i="2"/>
  <c r="P24" i="2"/>
  <c r="M35" i="2"/>
  <c r="I69" i="2"/>
  <c r="G49" i="2"/>
  <c r="L63" i="2"/>
  <c r="L47" i="2"/>
  <c r="D31" i="2"/>
  <c r="F26" i="2"/>
  <c r="I46" i="2"/>
  <c r="P21" i="2"/>
  <c r="F37" i="2"/>
  <c r="G23" i="2"/>
  <c r="E76" i="5"/>
  <c r="F47" i="1"/>
  <c r="K50" i="1"/>
  <c r="E47" i="1"/>
  <c r="J47" i="1" s="1"/>
  <c r="J8" i="1" s="1"/>
  <c r="K51" i="1"/>
  <c r="O7" i="2"/>
  <c r="O12" i="2" s="1"/>
  <c r="G47" i="1"/>
  <c r="AQ7" i="2" s="1"/>
  <c r="N82" i="2"/>
  <c r="P68" i="2"/>
  <c r="M46" i="2"/>
  <c r="P59" i="2"/>
  <c r="D47" i="2"/>
  <c r="R29" i="2"/>
  <c r="M25" i="2"/>
  <c r="P45" i="2"/>
  <c r="H30" i="2"/>
  <c r="I32" i="2"/>
  <c r="P25" i="2"/>
  <c r="I11" i="2"/>
  <c r="E14" i="2"/>
  <c r="D38" i="2"/>
  <c r="D115" i="2"/>
  <c r="E108" i="2"/>
  <c r="R97" i="2"/>
  <c r="P87" i="2"/>
  <c r="R57" i="2"/>
  <c r="L82" i="2"/>
  <c r="H70" i="2"/>
  <c r="N56" i="2"/>
  <c r="N31" i="2"/>
  <c r="O48" i="2"/>
  <c r="Q27" i="2"/>
  <c r="O72" i="2"/>
  <c r="H56" i="2"/>
  <c r="Q35" i="2"/>
  <c r="Q75" i="2"/>
  <c r="G61" i="2"/>
  <c r="E45" i="2"/>
  <c r="G82" i="2"/>
  <c r="I68" i="2"/>
  <c r="N52" i="2"/>
  <c r="M81" i="2"/>
  <c r="I65" i="2"/>
  <c r="O45" i="2"/>
  <c r="G58" i="2"/>
  <c r="O42" i="2"/>
  <c r="G26" i="2"/>
  <c r="L65" i="2"/>
  <c r="E42" i="2"/>
  <c r="I56" i="2"/>
  <c r="H31" i="2"/>
  <c r="G30" i="2"/>
  <c r="O101" i="2"/>
  <c r="R96" i="2"/>
  <c r="F92" i="2"/>
  <c r="M86" i="2"/>
  <c r="D75" i="2"/>
  <c r="F58" i="2"/>
  <c r="G25" i="2"/>
  <c r="I112" i="2"/>
  <c r="I104" i="2"/>
  <c r="O94" i="2"/>
  <c r="R81" i="2"/>
  <c r="O37" i="2"/>
  <c r="P78" i="2"/>
  <c r="N68" i="2"/>
  <c r="R48" i="2"/>
  <c r="M63" i="2"/>
  <c r="F46" i="2"/>
  <c r="I82" i="2"/>
  <c r="L69" i="2"/>
  <c r="R52" i="2"/>
  <c r="L86" i="2"/>
  <c r="N72" i="2"/>
  <c r="E59" i="2"/>
  <c r="H38" i="2"/>
  <c r="D79" i="2"/>
  <c r="O66" i="2"/>
  <c r="Q45" i="2"/>
  <c r="P76" i="2"/>
  <c r="G63" i="2"/>
  <c r="E38" i="2"/>
  <c r="D55" i="2"/>
  <c r="Q36" i="2"/>
  <c r="M33" i="2"/>
  <c r="O60" i="2"/>
  <c r="R39" i="2"/>
  <c r="L51" i="2"/>
  <c r="G31" i="2"/>
  <c r="O9" i="5"/>
  <c r="G10" i="5" s="1"/>
  <c r="E65" i="2"/>
  <c r="M31" i="2"/>
  <c r="H108" i="2"/>
  <c r="D104" i="2"/>
  <c r="N98" i="2"/>
  <c r="I93" i="2"/>
  <c r="E89" i="2"/>
  <c r="O79" i="2"/>
  <c r="L64" i="2"/>
  <c r="E114" i="2"/>
  <c r="O108" i="2"/>
  <c r="R103" i="2"/>
  <c r="F99" i="2"/>
  <c r="P93" i="2"/>
  <c r="L89" i="2"/>
  <c r="Q80" i="2"/>
  <c r="E68" i="2"/>
  <c r="D42" i="2"/>
  <c r="M115" i="2"/>
  <c r="H110" i="2"/>
  <c r="D106" i="2"/>
  <c r="N100" i="2"/>
  <c r="I95" i="2"/>
  <c r="E91" i="2"/>
  <c r="L84" i="2"/>
  <c r="H72" i="2"/>
  <c r="M51" i="2"/>
  <c r="F117" i="2"/>
  <c r="H111" i="2"/>
  <c r="O102" i="2"/>
  <c r="F93" i="2"/>
  <c r="G76" i="2"/>
  <c r="P86" i="2"/>
  <c r="G77" i="2"/>
  <c r="O63" i="2"/>
  <c r="R42" i="2"/>
  <c r="N60" i="2"/>
  <c r="I39" i="2"/>
  <c r="F79" i="2"/>
  <c r="Q66" i="2"/>
  <c r="E46" i="2"/>
  <c r="H82" i="2"/>
  <c r="E71" i="2"/>
  <c r="P52" i="2"/>
  <c r="P26" i="2"/>
  <c r="I76" i="2"/>
  <c r="F61" i="2"/>
  <c r="E39" i="2"/>
  <c r="N74" i="2"/>
  <c r="D56" i="2"/>
  <c r="N65" i="2"/>
  <c r="P51" i="2"/>
  <c r="H35" i="2"/>
  <c r="R30" i="2"/>
  <c r="F59" i="2"/>
  <c r="F27" i="2"/>
  <c r="G46" i="2"/>
  <c r="I15" i="2"/>
  <c r="I18" i="2"/>
  <c r="I14" i="2"/>
  <c r="I16" i="2"/>
  <c r="I13" i="2"/>
  <c r="I12" i="2"/>
  <c r="I20" i="2"/>
  <c r="I17" i="2"/>
  <c r="I19" i="2"/>
  <c r="G111" i="5"/>
  <c r="G12" i="5"/>
  <c r="F95" i="5"/>
  <c r="G97" i="5"/>
  <c r="G23" i="5"/>
  <c r="E68" i="5"/>
  <c r="E18" i="2"/>
  <c r="E19" i="2"/>
  <c r="E13" i="2"/>
  <c r="G68" i="5"/>
  <c r="F127" i="5"/>
  <c r="G33" i="5"/>
  <c r="E23" i="5"/>
  <c r="F53" i="5"/>
  <c r="F52" i="5"/>
  <c r="E73" i="5"/>
  <c r="G62" i="5"/>
  <c r="E15" i="2"/>
  <c r="E20" i="2"/>
  <c r="Q26" i="2"/>
  <c r="O23" i="2"/>
  <c r="N30" i="2"/>
  <c r="Q24" i="2"/>
  <c r="P31" i="2"/>
  <c r="G38" i="2"/>
  <c r="F45" i="2"/>
  <c r="E52" i="2"/>
  <c r="Q23" i="2"/>
  <c r="P30" i="2"/>
  <c r="G28" i="2"/>
  <c r="F35" i="2"/>
  <c r="L41" i="2"/>
  <c r="R47" i="2"/>
  <c r="I54" i="2"/>
  <c r="G60" i="2"/>
  <c r="E66" i="2"/>
  <c r="N26" i="2"/>
  <c r="E33" i="2"/>
  <c r="N25" i="2"/>
  <c r="L31" i="2"/>
  <c r="I36" i="2"/>
  <c r="G42" i="2"/>
  <c r="E48" i="2"/>
  <c r="Q52" i="2"/>
  <c r="H59" i="2"/>
  <c r="F65" i="2"/>
  <c r="R38" i="2"/>
  <c r="H48" i="2"/>
  <c r="P56" i="2"/>
  <c r="N64" i="2"/>
  <c r="Q69" i="2"/>
  <c r="H76" i="2"/>
  <c r="F82" i="2"/>
  <c r="F38" i="2"/>
  <c r="N46" i="2"/>
  <c r="G55" i="2"/>
  <c r="Q61" i="2"/>
  <c r="P67" i="2"/>
  <c r="F73" i="2"/>
  <c r="R77" i="2"/>
  <c r="O82" i="2"/>
  <c r="L22" i="2"/>
  <c r="F39" i="2"/>
  <c r="P46" i="2"/>
  <c r="M53" i="2"/>
  <c r="L60" i="2"/>
  <c r="P66" i="2"/>
  <c r="F72" i="2"/>
  <c r="R76" i="2"/>
  <c r="O81" i="2"/>
  <c r="E23" i="2"/>
  <c r="L37" i="2"/>
  <c r="R46" i="2"/>
  <c r="M54" i="2"/>
  <c r="E62" i="2"/>
  <c r="D69" i="2"/>
  <c r="H73" i="2"/>
  <c r="M78" i="2"/>
  <c r="Q82" i="2"/>
  <c r="O32" i="2"/>
  <c r="G40" i="2"/>
  <c r="Q47" i="2"/>
  <c r="M55" i="2"/>
  <c r="P62" i="2"/>
  <c r="G33" i="2"/>
  <c r="F42" i="2"/>
  <c r="P49" i="2"/>
  <c r="D58" i="2"/>
  <c r="G65" i="2"/>
  <c r="O69" i="2"/>
  <c r="E75" i="2"/>
  <c r="I79" i="2"/>
  <c r="N84" i="2"/>
  <c r="G41" i="2"/>
  <c r="F69" i="2"/>
  <c r="G83" i="2"/>
  <c r="D91" i="2"/>
  <c r="H95" i="2"/>
  <c r="M100" i="2"/>
  <c r="Q104" i="2"/>
  <c r="G110" i="2"/>
  <c r="L21" i="2"/>
  <c r="L29" i="2"/>
  <c r="I25" i="2"/>
  <c r="O31" i="2"/>
  <c r="L27" i="2"/>
  <c r="Q32" i="2"/>
  <c r="P39" i="2"/>
  <c r="O46" i="2"/>
  <c r="F53" i="2"/>
  <c r="L26" i="2"/>
  <c r="Q22" i="2"/>
  <c r="P29" i="2"/>
  <c r="G36" i="2"/>
  <c r="F43" i="2"/>
  <c r="E50" i="2"/>
  <c r="R55" i="2"/>
  <c r="H61" i="2"/>
  <c r="R22" i="2"/>
  <c r="H28" i="2"/>
  <c r="F34" i="2"/>
  <c r="O26" i="2"/>
  <c r="M32" i="2"/>
  <c r="R37" i="2"/>
  <c r="H43" i="2"/>
  <c r="N49" i="2"/>
  <c r="L55" i="2"/>
  <c r="I60" i="2"/>
  <c r="G66" i="2"/>
  <c r="N40" i="2"/>
  <c r="D50" i="2"/>
  <c r="R58" i="2"/>
  <c r="N66" i="2"/>
  <c r="L72" i="2"/>
  <c r="I77" i="2"/>
  <c r="H26" i="2"/>
  <c r="Q39" i="2"/>
  <c r="H49" i="2"/>
  <c r="Q56" i="2"/>
  <c r="H63" i="2"/>
  <c r="Q68" i="2"/>
  <c r="G74" i="2"/>
  <c r="L79" i="2"/>
  <c r="P83" i="2"/>
  <c r="E31" i="2"/>
  <c r="P40" i="2"/>
  <c r="L48" i="2"/>
  <c r="I55" i="2"/>
  <c r="D62" i="2"/>
  <c r="Q67" i="2"/>
  <c r="G73" i="2"/>
  <c r="L78" i="2"/>
  <c r="P82" i="2"/>
  <c r="F31" i="2"/>
  <c r="F40" i="2"/>
  <c r="N48" i="2"/>
  <c r="E57" i="2"/>
  <c r="G64" i="2"/>
  <c r="E70" i="2"/>
  <c r="I74" i="2"/>
  <c r="N79" i="2"/>
  <c r="D85" i="2"/>
  <c r="E35" i="2"/>
  <c r="Q41" i="2"/>
  <c r="M49" i="2"/>
  <c r="Q57" i="2"/>
  <c r="H64" i="2"/>
  <c r="F36" i="2"/>
  <c r="Q43" i="2"/>
  <c r="G53" i="2"/>
  <c r="F60" i="2"/>
  <c r="L66" i="2"/>
  <c r="P70" i="2"/>
  <c r="F76" i="2"/>
  <c r="R80" i="2"/>
  <c r="O85" i="2"/>
  <c r="D48" i="2"/>
  <c r="R71" i="2"/>
  <c r="I85" i="2"/>
  <c r="E92" i="2"/>
  <c r="I96" i="2"/>
  <c r="N101" i="2"/>
  <c r="D107" i="2"/>
  <c r="M22" i="2"/>
  <c r="M30" i="2"/>
  <c r="Q25" i="2"/>
  <c r="P32" i="2"/>
  <c r="E28" i="2"/>
  <c r="D35" i="2"/>
  <c r="Q40" i="2"/>
  <c r="H47" i="2"/>
  <c r="G54" i="2"/>
  <c r="E27" i="2"/>
  <c r="R23" i="2"/>
  <c r="I30" i="2"/>
  <c r="O36" i="2"/>
  <c r="N43" i="2"/>
  <c r="M50" i="2"/>
  <c r="D57" i="2"/>
  <c r="I62" i="2"/>
  <c r="D24" i="2"/>
  <c r="P28" i="2"/>
  <c r="R21" i="2"/>
  <c r="H27" i="2"/>
  <c r="F33" i="2"/>
  <c r="D39" i="2"/>
  <c r="I44" i="2"/>
  <c r="G50" i="2"/>
  <c r="E56" i="2"/>
  <c r="Q60" i="2"/>
  <c r="O25" i="2"/>
  <c r="I42" i="2"/>
  <c r="Q50" i="2"/>
  <c r="E61" i="2"/>
  <c r="G67" i="2"/>
  <c r="E73" i="2"/>
  <c r="Q77" i="2"/>
  <c r="L30" i="2"/>
  <c r="O40" i="2"/>
  <c r="F50" i="2"/>
  <c r="M57" i="2"/>
  <c r="D64" i="2"/>
  <c r="R69" i="2"/>
  <c r="O74" i="2"/>
  <c r="E80" i="2"/>
  <c r="I84" i="2"/>
  <c r="P33" i="2"/>
  <c r="O41" i="2"/>
  <c r="I49" i="2"/>
  <c r="G56" i="2"/>
  <c r="N62" i="2"/>
  <c r="R68" i="2"/>
  <c r="O73" i="2"/>
  <c r="E79" i="2"/>
  <c r="I83" i="2"/>
  <c r="N32" i="2"/>
  <c r="R40" i="2"/>
  <c r="I50" i="2"/>
  <c r="P57" i="2"/>
  <c r="Q64" i="2"/>
  <c r="M70" i="2"/>
  <c r="Q74" i="2"/>
  <c r="G80" i="2"/>
  <c r="L85" i="2"/>
  <c r="R35" i="2"/>
  <c r="P42" i="2"/>
  <c r="I51" i="2"/>
  <c r="L58" i="2"/>
  <c r="R64" i="2"/>
  <c r="D37" i="2"/>
  <c r="N44" i="2"/>
  <c r="E54" i="2"/>
  <c r="R60" i="2"/>
  <c r="E67" i="2"/>
  <c r="I71" i="2"/>
  <c r="N76" i="2"/>
  <c r="D82" i="2"/>
  <c r="H86" i="2"/>
  <c r="P54" i="2"/>
  <c r="R74" i="2"/>
  <c r="G87" i="2"/>
  <c r="M92" i="2"/>
  <c r="Q96" i="2"/>
  <c r="G102" i="2"/>
  <c r="L107" i="2"/>
  <c r="N23" i="2"/>
  <c r="E21" i="2"/>
  <c r="R26" i="2"/>
  <c r="I33" i="2"/>
  <c r="M28" i="2"/>
  <c r="L35" i="2"/>
  <c r="R41" i="2"/>
  <c r="P47" i="2"/>
  <c r="O54" i="2"/>
  <c r="M27" i="2"/>
  <c r="L25" i="2"/>
  <c r="Q30" i="2"/>
  <c r="P37" i="2"/>
  <c r="O44" i="2"/>
  <c r="F51" i="2"/>
  <c r="E58" i="2"/>
  <c r="Q62" i="2"/>
  <c r="L24" i="2"/>
  <c r="I29" i="2"/>
  <c r="D23" i="2"/>
  <c r="P27" i="2"/>
  <c r="N33" i="2"/>
  <c r="E40" i="2"/>
  <c r="Q44" i="2"/>
  <c r="O50" i="2"/>
  <c r="M56" i="2"/>
  <c r="R61" i="2"/>
  <c r="D30" i="2"/>
  <c r="G43" i="2"/>
  <c r="L52" i="2"/>
  <c r="O61" i="2"/>
  <c r="O67" i="2"/>
  <c r="M73" i="2"/>
  <c r="R78" i="2"/>
  <c r="G32" i="2"/>
  <c r="I43" i="2"/>
  <c r="R50" i="2"/>
  <c r="I58" i="2"/>
  <c r="O64" i="2"/>
  <c r="D71" i="2"/>
  <c r="H75" i="2"/>
  <c r="M80" i="2"/>
  <c r="Q84" i="2"/>
  <c r="Q34" i="2"/>
  <c r="L42" i="2"/>
  <c r="H50" i="2"/>
  <c r="R56" i="2"/>
  <c r="I63" i="2"/>
  <c r="D70" i="2"/>
  <c r="H74" i="2"/>
  <c r="M79" i="2"/>
  <c r="Q83" i="2"/>
  <c r="D34" i="2"/>
  <c r="P41" i="2"/>
  <c r="G51" i="2"/>
  <c r="G59" i="2"/>
  <c r="M65" i="2"/>
  <c r="F71" i="2"/>
  <c r="R75" i="2"/>
  <c r="O80" i="2"/>
  <c r="E86" i="2"/>
  <c r="P36" i="2"/>
  <c r="M43" i="2"/>
  <c r="F52" i="2"/>
  <c r="I59" i="2"/>
  <c r="O65" i="2"/>
  <c r="Q37" i="2"/>
  <c r="L45" i="2"/>
  <c r="R54" i="2"/>
  <c r="M61" i="2"/>
  <c r="M67" i="2"/>
  <c r="Q71" i="2"/>
  <c r="H25" i="2"/>
  <c r="M21" i="2"/>
  <c r="L28" i="2"/>
  <c r="N21" i="2"/>
  <c r="N29" i="2"/>
  <c r="M36" i="2"/>
  <c r="D43" i="2"/>
  <c r="Q48" i="2"/>
  <c r="P55" i="2"/>
  <c r="N28" i="2"/>
  <c r="E26" i="2"/>
  <c r="R31" i="2"/>
  <c r="I38" i="2"/>
  <c r="H45" i="2"/>
  <c r="N51" i="2"/>
  <c r="M58" i="2"/>
  <c r="R63" i="2"/>
  <c r="E25" i="2"/>
  <c r="Q29" i="2"/>
  <c r="L23" i="2"/>
  <c r="I28" i="2"/>
  <c r="O34" i="2"/>
  <c r="M40" i="2"/>
  <c r="R45" i="2"/>
  <c r="H51" i="2"/>
  <c r="F57" i="2"/>
  <c r="D63" i="2"/>
  <c r="F32" i="2"/>
  <c r="R44" i="2"/>
  <c r="H54" i="2"/>
  <c r="L62" i="2"/>
  <c r="H68" i="2"/>
  <c r="F74" i="2"/>
  <c r="D80" i="2"/>
  <c r="P34" i="2"/>
  <c r="F44" i="2"/>
  <c r="Q51" i="2"/>
  <c r="D59" i="2"/>
  <c r="F66" i="2"/>
  <c r="L71" i="2"/>
  <c r="P75" i="2"/>
  <c r="F81" i="2"/>
  <c r="R85" i="2"/>
  <c r="O35" i="2"/>
  <c r="H44" i="2"/>
  <c r="E51" i="2"/>
  <c r="O57" i="2"/>
  <c r="F64" i="2"/>
  <c r="L70" i="2"/>
  <c r="P74" i="2"/>
  <c r="F80" i="2"/>
  <c r="R84" i="2"/>
  <c r="R34" i="2"/>
  <c r="N42" i="2"/>
  <c r="D52" i="2"/>
  <c r="R59" i="2"/>
  <c r="I66" i="2"/>
  <c r="N71" i="2"/>
  <c r="D77" i="2"/>
  <c r="H81" i="2"/>
  <c r="M23" i="2"/>
  <c r="M37" i="2"/>
  <c r="I45" i="2"/>
  <c r="D53" i="2"/>
  <c r="D60" i="2"/>
  <c r="N24" i="2"/>
  <c r="N38" i="2"/>
  <c r="G47" i="2"/>
  <c r="O55" i="2"/>
  <c r="H62" i="2"/>
  <c r="F68" i="2"/>
  <c r="R72" i="2"/>
  <c r="O77" i="2"/>
  <c r="E83" i="2"/>
  <c r="F24" i="2"/>
  <c r="P60" i="2"/>
  <c r="N77" i="2"/>
  <c r="I88" i="2"/>
  <c r="N93" i="2"/>
  <c r="D99" i="2"/>
  <c r="H103" i="2"/>
  <c r="M108" i="2"/>
  <c r="Q112" i="2"/>
  <c r="E34" i="5"/>
  <c r="F42" i="5"/>
  <c r="F84" i="5"/>
  <c r="G43" i="5"/>
  <c r="E70" i="5"/>
  <c r="E11" i="2"/>
  <c r="H53" i="2"/>
  <c r="N35" i="2"/>
  <c r="G29" i="2"/>
  <c r="M44" i="2"/>
  <c r="D27" i="2"/>
  <c r="F22" i="2"/>
  <c r="F63" i="5"/>
  <c r="F74" i="5"/>
  <c r="F116" i="5"/>
  <c r="G122" i="5"/>
  <c r="G72" i="5"/>
  <c r="G109" i="5"/>
  <c r="E12" i="2"/>
  <c r="F41" i="2"/>
  <c r="F25" i="2"/>
  <c r="I21" i="2"/>
  <c r="O52" i="2"/>
  <c r="E34" i="2"/>
  <c r="D26" i="2"/>
  <c r="L43" i="2"/>
  <c r="I24" i="2"/>
  <c r="D29" i="2"/>
  <c r="F106" i="5"/>
  <c r="F29" i="5"/>
  <c r="G58" i="5"/>
  <c r="E120" i="5"/>
  <c r="G21" i="5"/>
  <c r="D49" i="2"/>
  <c r="L33" i="2"/>
  <c r="I23" i="2"/>
  <c r="H39" i="2"/>
  <c r="H23" i="2"/>
  <c r="I26" i="2"/>
  <c r="D13" i="2"/>
  <c r="T11" i="2"/>
  <c r="AA20" i="2"/>
  <c r="G13" i="5"/>
  <c r="O18" i="2"/>
  <c r="F46" i="5"/>
  <c r="F78" i="5"/>
  <c r="F110" i="5"/>
  <c r="F35" i="5"/>
  <c r="F67" i="5"/>
  <c r="F99" i="5"/>
  <c r="F24" i="5"/>
  <c r="F56" i="5"/>
  <c r="F88" i="5"/>
  <c r="F120" i="5"/>
  <c r="F61" i="5"/>
  <c r="F101" i="5"/>
  <c r="F81" i="5"/>
  <c r="G114" i="5"/>
  <c r="G50" i="5"/>
  <c r="E90" i="5"/>
  <c r="E26" i="5"/>
  <c r="G89" i="5"/>
  <c r="G25" i="5"/>
  <c r="E65" i="5"/>
  <c r="G128" i="5"/>
  <c r="G64" i="5"/>
  <c r="E112" i="5"/>
  <c r="E48" i="5"/>
  <c r="G103" i="5"/>
  <c r="E119" i="5"/>
  <c r="G107" i="5"/>
  <c r="G38" i="5"/>
  <c r="E62" i="5"/>
  <c r="G101" i="5"/>
  <c r="E117" i="5"/>
  <c r="G123" i="5"/>
  <c r="G44" i="5"/>
  <c r="E60" i="5"/>
  <c r="AA19" i="2"/>
  <c r="G24" i="2"/>
  <c r="G14" i="5"/>
  <c r="F50" i="5"/>
  <c r="F82" i="5"/>
  <c r="F114" i="5"/>
  <c r="F39" i="5"/>
  <c r="F71" i="5"/>
  <c r="F103" i="5"/>
  <c r="F28" i="5"/>
  <c r="F60" i="5"/>
  <c r="F92" i="5"/>
  <c r="F124" i="5"/>
  <c r="F93" i="5"/>
  <c r="F41" i="5"/>
  <c r="F85" i="5"/>
  <c r="G106" i="5"/>
  <c r="G42" i="5"/>
  <c r="E82" i="5"/>
  <c r="G91" i="5"/>
  <c r="G81" i="5"/>
  <c r="E121" i="5"/>
  <c r="E57" i="5"/>
  <c r="G120" i="5"/>
  <c r="G56" i="5"/>
  <c r="E104" i="5"/>
  <c r="E40" i="5"/>
  <c r="G95" i="5"/>
  <c r="E95" i="5"/>
  <c r="G51" i="5"/>
  <c r="G30" i="5"/>
  <c r="E46" i="5"/>
  <c r="G93" i="5"/>
  <c r="E93" i="5"/>
  <c r="G67" i="5"/>
  <c r="G36" i="5"/>
  <c r="E44" i="5"/>
  <c r="T17" i="2"/>
  <c r="F54" i="5"/>
  <c r="F118" i="5"/>
  <c r="F43" i="5"/>
  <c r="F75" i="5"/>
  <c r="F107" i="5"/>
  <c r="F32" i="5"/>
  <c r="F64" i="5"/>
  <c r="F96" i="5"/>
  <c r="F128" i="5"/>
  <c r="F125" i="5"/>
  <c r="F73" i="5"/>
  <c r="F113" i="5"/>
  <c r="G83" i="5"/>
  <c r="G98" i="5"/>
  <c r="G34" i="5"/>
  <c r="E74" i="5"/>
  <c r="E83" i="5"/>
  <c r="G73" i="5"/>
  <c r="E113" i="5"/>
  <c r="E49" i="5"/>
  <c r="G112" i="5"/>
  <c r="G48" i="5"/>
  <c r="E96" i="5"/>
  <c r="E32" i="5"/>
  <c r="G87" i="5"/>
  <c r="E87" i="5"/>
  <c r="G126" i="5"/>
  <c r="G22" i="5"/>
  <c r="E22" i="5"/>
  <c r="G85" i="5"/>
  <c r="E85" i="5"/>
  <c r="E75" i="5"/>
  <c r="G28" i="5"/>
  <c r="T14" i="2"/>
  <c r="Z20" i="2"/>
  <c r="F22" i="5"/>
  <c r="G17" i="5"/>
  <c r="Z18" i="2"/>
  <c r="F26" i="5"/>
  <c r="F58" i="5"/>
  <c r="F90" i="5"/>
  <c r="F122" i="5"/>
  <c r="F47" i="5"/>
  <c r="F79" i="5"/>
  <c r="F111" i="5"/>
  <c r="F36" i="5"/>
  <c r="F68" i="5"/>
  <c r="F100" i="5"/>
  <c r="F25" i="5"/>
  <c r="F33" i="5"/>
  <c r="F105" i="5"/>
  <c r="F117" i="5"/>
  <c r="G35" i="5"/>
  <c r="G90" i="5"/>
  <c r="G26" i="5"/>
  <c r="E66" i="5"/>
  <c r="E43" i="5"/>
  <c r="G65" i="5"/>
  <c r="E105" i="5"/>
  <c r="E41" i="5"/>
  <c r="G104" i="5"/>
  <c r="G40" i="5"/>
  <c r="E88" i="5"/>
  <c r="E24" i="5"/>
  <c r="G71" i="5"/>
  <c r="E79" i="5"/>
  <c r="G102" i="5"/>
  <c r="E126" i="5"/>
  <c r="G99" i="5"/>
  <c r="G69" i="5"/>
  <c r="E77" i="5"/>
  <c r="G108" i="5"/>
  <c r="E124" i="5"/>
  <c r="F86" i="5"/>
  <c r="F30" i="5"/>
  <c r="F62" i="5"/>
  <c r="F94" i="5"/>
  <c r="F126" i="5"/>
  <c r="F51" i="5"/>
  <c r="F83" i="5"/>
  <c r="F115" i="5"/>
  <c r="F40" i="5"/>
  <c r="F72" i="5"/>
  <c r="F104" i="5"/>
  <c r="F57" i="5"/>
  <c r="F65" i="5"/>
  <c r="F45" i="5"/>
  <c r="F21" i="5"/>
  <c r="E107" i="5"/>
  <c r="G82" i="5"/>
  <c r="E122" i="5"/>
  <c r="E58" i="5"/>
  <c r="G121" i="5"/>
  <c r="G57" i="5"/>
  <c r="E97" i="5"/>
  <c r="E33" i="5"/>
  <c r="G96" i="5"/>
  <c r="G32" i="5"/>
  <c r="E80" i="5"/>
  <c r="G75" i="5"/>
  <c r="G47" i="5"/>
  <c r="E71" i="5"/>
  <c r="G94" i="5"/>
  <c r="E110" i="5"/>
  <c r="G59" i="5"/>
  <c r="G45" i="5"/>
  <c r="E69" i="5"/>
  <c r="G100" i="5"/>
  <c r="E108" i="5"/>
  <c r="G19" i="5"/>
  <c r="F34" i="5"/>
  <c r="F66" i="5"/>
  <c r="F98" i="5"/>
  <c r="F23" i="5"/>
  <c r="F55" i="5"/>
  <c r="F87" i="5"/>
  <c r="F119" i="5"/>
  <c r="F44" i="5"/>
  <c r="F76" i="5"/>
  <c r="F108" i="5"/>
  <c r="F89" i="5"/>
  <c r="F97" i="5"/>
  <c r="F77" i="5"/>
  <c r="F49" i="5"/>
  <c r="E59" i="5"/>
  <c r="G74" i="5"/>
  <c r="E114" i="5"/>
  <c r="E50" i="5"/>
  <c r="G113" i="5"/>
  <c r="G49" i="5"/>
  <c r="E89" i="5"/>
  <c r="E25" i="5"/>
  <c r="G88" i="5"/>
  <c r="G24" i="5"/>
  <c r="E72" i="5"/>
  <c r="G27" i="5"/>
  <c r="G39" i="5"/>
  <c r="E55" i="5"/>
  <c r="G86" i="5"/>
  <c r="E86" i="5"/>
  <c r="E115" i="5"/>
  <c r="G37" i="5"/>
  <c r="E53" i="5"/>
  <c r="G92" i="5"/>
  <c r="E84" i="5"/>
  <c r="E9" i="5"/>
  <c r="G20" i="5"/>
  <c r="F38" i="5"/>
  <c r="F70" i="5"/>
  <c r="F102" i="5"/>
  <c r="F27" i="5"/>
  <c r="F59" i="5"/>
  <c r="F91" i="5"/>
  <c r="F123" i="5"/>
  <c r="F48" i="5"/>
  <c r="F80" i="5"/>
  <c r="F112" i="5"/>
  <c r="F121" i="5"/>
  <c r="F37" i="5"/>
  <c r="F109" i="5"/>
  <c r="E27" i="5"/>
  <c r="G66" i="5"/>
  <c r="E106" i="5"/>
  <c r="E42" i="5"/>
  <c r="G105" i="5"/>
  <c r="G41" i="5"/>
  <c r="E81" i="5"/>
  <c r="G115" i="5"/>
  <c r="G80" i="5"/>
  <c r="E128" i="5"/>
  <c r="E64" i="5"/>
  <c r="E51" i="5"/>
  <c r="G31" i="5"/>
  <c r="E31" i="5"/>
  <c r="G78" i="5"/>
  <c r="E78" i="5"/>
  <c r="E35" i="5"/>
  <c r="G29" i="5"/>
  <c r="E29" i="5"/>
  <c r="G84" i="5"/>
  <c r="O17" i="2"/>
  <c r="E22" i="2"/>
  <c r="N17" i="2"/>
  <c r="AW20" i="1"/>
  <c r="AJ20" i="1"/>
  <c r="T12" i="2"/>
  <c r="O38" i="2"/>
  <c r="F21" i="2"/>
  <c r="P37" i="1"/>
  <c r="Y22" i="2"/>
  <c r="Y21" i="2"/>
  <c r="G19" i="2"/>
  <c r="G11" i="2"/>
  <c r="G12" i="2"/>
  <c r="G14" i="2"/>
  <c r="G18" i="2"/>
  <c r="G17" i="2"/>
  <c r="X16" i="2"/>
  <c r="X17" i="2"/>
  <c r="X12" i="2"/>
  <c r="U18" i="2"/>
  <c r="U19" i="2"/>
  <c r="Y20" i="2"/>
  <c r="H22" i="2"/>
  <c r="H17" i="2"/>
  <c r="H14" i="2"/>
  <c r="H11" i="2"/>
  <c r="H20" i="2"/>
  <c r="H15" i="2"/>
  <c r="AA12" i="2"/>
  <c r="AA16" i="2"/>
  <c r="V18" i="2"/>
  <c r="V19" i="2"/>
  <c r="W21" i="2"/>
  <c r="W22" i="2"/>
  <c r="H19" i="2"/>
  <c r="G21" i="2"/>
  <c r="F9" i="5"/>
  <c r="G9" i="5"/>
  <c r="E14" i="5"/>
  <c r="E18" i="5"/>
  <c r="H10" i="5"/>
  <c r="F10" i="5"/>
  <c r="H11" i="5"/>
  <c r="F11" i="5"/>
  <c r="H12" i="5"/>
  <c r="F12" i="5"/>
  <c r="H13" i="5"/>
  <c r="F13" i="5"/>
  <c r="H14" i="5"/>
  <c r="F14" i="5"/>
  <c r="H15" i="5"/>
  <c r="F15" i="5"/>
  <c r="H9" i="5"/>
  <c r="E17" i="5"/>
  <c r="E12" i="5"/>
  <c r="E20" i="5"/>
  <c r="E28" i="5"/>
  <c r="E92" i="5"/>
  <c r="G52" i="5"/>
  <c r="G116" i="5"/>
  <c r="E37" i="5"/>
  <c r="E101" i="5"/>
  <c r="G53" i="5"/>
  <c r="G117" i="5"/>
  <c r="E30" i="5"/>
  <c r="E94" i="5"/>
  <c r="G46" i="5"/>
  <c r="G110" i="5"/>
  <c r="E39" i="5"/>
  <c r="E103" i="5"/>
  <c r="G55" i="5"/>
  <c r="G119" i="5"/>
  <c r="E11" i="5"/>
  <c r="E19" i="5"/>
  <c r="E36" i="5"/>
  <c r="E100" i="5"/>
  <c r="G60" i="5"/>
  <c r="G124" i="5"/>
  <c r="E45" i="5"/>
  <c r="E109" i="5"/>
  <c r="G61" i="5"/>
  <c r="G125" i="5"/>
  <c r="E38" i="5"/>
  <c r="E102" i="5"/>
  <c r="G54" i="5"/>
  <c r="G118" i="5"/>
  <c r="E47" i="5"/>
  <c r="E111" i="5"/>
  <c r="G63" i="5"/>
  <c r="G127" i="5"/>
  <c r="E10" i="5"/>
  <c r="E52" i="5"/>
  <c r="E116" i="5"/>
  <c r="G76" i="5"/>
  <c r="E123" i="5"/>
  <c r="E61" i="5"/>
  <c r="E125" i="5"/>
  <c r="G77" i="5"/>
  <c r="E67" i="5"/>
  <c r="E54" i="5"/>
  <c r="E118" i="5"/>
  <c r="G70" i="5"/>
  <c r="E99" i="5"/>
  <c r="E63" i="5"/>
  <c r="E127" i="5"/>
  <c r="G79" i="5"/>
  <c r="E91" i="5"/>
  <c r="E15" i="5"/>
  <c r="AA15" i="2"/>
  <c r="AA13" i="2"/>
  <c r="U20" i="2"/>
  <c r="P33" i="1"/>
  <c r="Y18" i="2"/>
  <c r="O20" i="2"/>
  <c r="P18" i="1"/>
  <c r="O14" i="2"/>
  <c r="H12" i="2"/>
  <c r="G20" i="2"/>
  <c r="H18" i="2"/>
  <c r="G22" i="2"/>
  <c r="O15" i="2"/>
  <c r="AA17" i="2"/>
  <c r="AA11" i="2"/>
  <c r="G11" i="5"/>
  <c r="Z21" i="2"/>
  <c r="O16" i="2"/>
  <c r="P15" i="1"/>
  <c r="Z7" i="2"/>
  <c r="G16" i="2"/>
  <c r="E16" i="5"/>
  <c r="P16" i="1"/>
  <c r="O22" i="2"/>
  <c r="P21" i="1"/>
  <c r="X15" i="2"/>
  <c r="H16" i="2"/>
  <c r="E13" i="5"/>
  <c r="P10" i="1"/>
  <c r="X11" i="2"/>
  <c r="X14" i="2"/>
  <c r="H13" i="2"/>
  <c r="G15" i="2"/>
  <c r="H21" i="2"/>
  <c r="T16" i="2"/>
  <c r="D22" i="2"/>
  <c r="D21" i="2"/>
  <c r="T15" i="2"/>
  <c r="N16" i="2"/>
  <c r="P53" i="2"/>
  <c r="L49" i="2"/>
  <c r="G44" i="2"/>
  <c r="Q38" i="2"/>
  <c r="M34" i="2"/>
  <c r="H29" i="2"/>
  <c r="D25" i="2"/>
  <c r="O29" i="2"/>
  <c r="R24" i="2"/>
  <c r="H55" i="2"/>
  <c r="D51" i="2"/>
  <c r="N45" i="2"/>
  <c r="I40" i="2"/>
  <c r="E36" i="2"/>
  <c r="O30" i="2"/>
  <c r="R25" i="2"/>
  <c r="Q33" i="2"/>
  <c r="M29" i="2"/>
  <c r="H24" i="2"/>
  <c r="E30" i="2"/>
  <c r="O24" i="2"/>
  <c r="J15" i="2"/>
  <c r="J19" i="2"/>
  <c r="J23" i="2"/>
  <c r="J27" i="2"/>
  <c r="J31" i="2"/>
  <c r="J35" i="2"/>
  <c r="J39" i="2"/>
  <c r="J43" i="2"/>
  <c r="J47" i="2"/>
  <c r="J51" i="2"/>
  <c r="J55" i="2"/>
  <c r="J59" i="2"/>
  <c r="J63" i="2"/>
  <c r="J67" i="2"/>
  <c r="J71" i="2"/>
  <c r="J75" i="2"/>
  <c r="J79" i="2"/>
  <c r="J83" i="2"/>
  <c r="J87" i="2"/>
  <c r="J91" i="2"/>
  <c r="J95" i="2"/>
  <c r="J99" i="2"/>
  <c r="J103" i="2"/>
  <c r="J107" i="2"/>
  <c r="J111" i="2"/>
  <c r="J115" i="2"/>
  <c r="J119" i="2"/>
  <c r="J123" i="2"/>
  <c r="J127" i="2"/>
  <c r="K11" i="2"/>
  <c r="K15" i="2"/>
  <c r="K19" i="2"/>
  <c r="K23" i="2"/>
  <c r="K27" i="2"/>
  <c r="K31" i="2"/>
  <c r="K35" i="2"/>
  <c r="K39" i="2"/>
  <c r="K43" i="2"/>
  <c r="K47" i="2"/>
  <c r="K51" i="2"/>
  <c r="K55" i="2"/>
  <c r="K59" i="2"/>
  <c r="K63" i="2"/>
  <c r="K67" i="2"/>
  <c r="K71" i="2"/>
  <c r="K75" i="2"/>
  <c r="K79" i="2"/>
  <c r="K83" i="2"/>
  <c r="K87" i="2"/>
  <c r="K91" i="2"/>
  <c r="K95" i="2"/>
  <c r="K99" i="2"/>
  <c r="K103" i="2"/>
  <c r="K107" i="2"/>
  <c r="K111" i="2"/>
  <c r="K115" i="2"/>
  <c r="K119" i="2"/>
  <c r="K123" i="2"/>
  <c r="K127" i="2"/>
  <c r="J11" i="2"/>
  <c r="J12" i="2"/>
  <c r="J16" i="2"/>
  <c r="J20" i="2"/>
  <c r="J24" i="2"/>
  <c r="J28" i="2"/>
  <c r="J32" i="2"/>
  <c r="J36" i="2"/>
  <c r="J40" i="2"/>
  <c r="J44" i="2"/>
  <c r="J48" i="2"/>
  <c r="J52" i="2"/>
  <c r="J56" i="2"/>
  <c r="J60" i="2"/>
  <c r="J64" i="2"/>
  <c r="J68" i="2"/>
  <c r="J72" i="2"/>
  <c r="J76" i="2"/>
  <c r="J80" i="2"/>
  <c r="J84" i="2"/>
  <c r="J88" i="2"/>
  <c r="J92" i="2"/>
  <c r="J96" i="2"/>
  <c r="J100" i="2"/>
  <c r="J104" i="2"/>
  <c r="J108" i="2"/>
  <c r="J112" i="2"/>
  <c r="J116" i="2"/>
  <c r="J120" i="2"/>
  <c r="J124" i="2"/>
  <c r="J128" i="2"/>
  <c r="K12" i="2"/>
  <c r="K16" i="2"/>
  <c r="K20" i="2"/>
  <c r="K24" i="2"/>
  <c r="K28" i="2"/>
  <c r="K32" i="2"/>
  <c r="K36" i="2"/>
  <c r="K40" i="2"/>
  <c r="K44" i="2"/>
  <c r="K48" i="2"/>
  <c r="K52" i="2"/>
  <c r="K56" i="2"/>
  <c r="K60" i="2"/>
  <c r="K64" i="2"/>
  <c r="K68" i="2"/>
  <c r="K72" i="2"/>
  <c r="K76" i="2"/>
  <c r="K80" i="2"/>
  <c r="K84" i="2"/>
  <c r="K88" i="2"/>
  <c r="K92" i="2"/>
  <c r="K96" i="2"/>
  <c r="K100" i="2"/>
  <c r="K104" i="2"/>
  <c r="K108" i="2"/>
  <c r="K112" i="2"/>
  <c r="K116" i="2"/>
  <c r="K120" i="2"/>
  <c r="K124" i="2"/>
  <c r="K128" i="2"/>
  <c r="J13" i="2"/>
  <c r="J17" i="2"/>
  <c r="J21" i="2"/>
  <c r="J25" i="2"/>
  <c r="J29" i="2"/>
  <c r="J33" i="2"/>
  <c r="J37" i="2"/>
  <c r="J41" i="2"/>
  <c r="J45" i="2"/>
  <c r="J49" i="2"/>
  <c r="J53" i="2"/>
  <c r="J57" i="2"/>
  <c r="J61" i="2"/>
  <c r="J65" i="2"/>
  <c r="J69" i="2"/>
  <c r="J73" i="2"/>
  <c r="J77" i="2"/>
  <c r="J81" i="2"/>
  <c r="J85" i="2"/>
  <c r="J89" i="2"/>
  <c r="J93" i="2"/>
  <c r="J97" i="2"/>
  <c r="J101" i="2"/>
  <c r="J105" i="2"/>
  <c r="J109" i="2"/>
  <c r="J113" i="2"/>
  <c r="J117" i="2"/>
  <c r="J121" i="2"/>
  <c r="J125" i="2"/>
  <c r="J129" i="2"/>
  <c r="K13" i="2"/>
  <c r="K17" i="2"/>
  <c r="K21" i="2"/>
  <c r="K25" i="2"/>
  <c r="K29" i="2"/>
  <c r="K33" i="2"/>
  <c r="K37" i="2"/>
  <c r="K41" i="2"/>
  <c r="K45" i="2"/>
  <c r="K49" i="2"/>
  <c r="K53" i="2"/>
  <c r="K57" i="2"/>
  <c r="K61" i="2"/>
  <c r="K65" i="2"/>
  <c r="K69" i="2"/>
  <c r="K73" i="2"/>
  <c r="K77" i="2"/>
  <c r="K81" i="2"/>
  <c r="K85" i="2"/>
  <c r="K89" i="2"/>
  <c r="K93" i="2"/>
  <c r="K97" i="2"/>
  <c r="K101" i="2"/>
  <c r="K105" i="2"/>
  <c r="K109" i="2"/>
  <c r="K113" i="2"/>
  <c r="K117" i="2"/>
  <c r="K121" i="2"/>
  <c r="K125" i="2"/>
  <c r="K129" i="2"/>
  <c r="J14" i="2"/>
  <c r="J18" i="2"/>
  <c r="J22" i="2"/>
  <c r="J26" i="2"/>
  <c r="J30" i="2"/>
  <c r="J34" i="2"/>
  <c r="J38" i="2"/>
  <c r="J42" i="2"/>
  <c r="J46" i="2"/>
  <c r="J50" i="2"/>
  <c r="J54" i="2"/>
  <c r="J58" i="2"/>
  <c r="J62" i="2"/>
  <c r="J66" i="2"/>
  <c r="J70" i="2"/>
  <c r="J74" i="2"/>
  <c r="J78" i="2"/>
  <c r="J82" i="2"/>
  <c r="J86" i="2"/>
  <c r="J90" i="2"/>
  <c r="J94" i="2"/>
  <c r="J98" i="2"/>
  <c r="J102" i="2"/>
  <c r="J106" i="2"/>
  <c r="J110" i="2"/>
  <c r="J114" i="2"/>
  <c r="J118" i="2"/>
  <c r="J122" i="2"/>
  <c r="J126" i="2"/>
  <c r="J130" i="2"/>
  <c r="K14" i="2"/>
  <c r="K18" i="2"/>
  <c r="K22" i="2"/>
  <c r="K26" i="2"/>
  <c r="K30" i="2"/>
  <c r="K34" i="2"/>
  <c r="K38" i="2"/>
  <c r="K42" i="2"/>
  <c r="K46" i="2"/>
  <c r="K50" i="2"/>
  <c r="K54" i="2"/>
  <c r="K58" i="2"/>
  <c r="K62" i="2"/>
  <c r="K66" i="2"/>
  <c r="K70" i="2"/>
  <c r="K74" i="2"/>
  <c r="K78" i="2"/>
  <c r="K82" i="2"/>
  <c r="K86" i="2"/>
  <c r="K90" i="2"/>
  <c r="K94" i="2"/>
  <c r="K98" i="2"/>
  <c r="K102" i="2"/>
  <c r="K106" i="2"/>
  <c r="K110" i="2"/>
  <c r="K114" i="2"/>
  <c r="K118" i="2"/>
  <c r="K122" i="2"/>
  <c r="K126" i="2"/>
  <c r="K130" i="2"/>
  <c r="T13" i="2"/>
  <c r="M41" i="2"/>
  <c r="O33" i="2"/>
  <c r="E81" i="2"/>
  <c r="O75" i="2"/>
  <c r="R70" i="2"/>
  <c r="D66" i="2"/>
  <c r="M59" i="2"/>
  <c r="O51" i="2"/>
  <c r="D44" i="2"/>
  <c r="N34" i="2"/>
  <c r="E64" i="2"/>
  <c r="O58" i="2"/>
  <c r="R53" i="2"/>
  <c r="F49" i="2"/>
  <c r="P43" i="2"/>
  <c r="L39" i="2"/>
  <c r="G34" i="2"/>
  <c r="Q28" i="2"/>
  <c r="M24" i="2"/>
  <c r="L32" i="2"/>
  <c r="G27" i="2"/>
  <c r="Q21" i="2"/>
  <c r="P61" i="2"/>
  <c r="L57" i="2"/>
  <c r="G52" i="2"/>
  <c r="Q46" i="2"/>
  <c r="M42" i="2"/>
  <c r="H37" i="2"/>
  <c r="D33" i="2"/>
  <c r="N27" i="2"/>
  <c r="I22" i="2"/>
  <c r="F28" i="2"/>
  <c r="P22" i="2"/>
  <c r="N53" i="2"/>
  <c r="I48" i="2"/>
  <c r="E44" i="2"/>
  <c r="R33" i="2"/>
  <c r="F29" i="2"/>
  <c r="P23" i="2"/>
  <c r="H32" i="2"/>
  <c r="D28" i="2"/>
  <c r="N22" i="2"/>
  <c r="R27" i="2"/>
  <c r="F23" i="2"/>
  <c r="AB26" i="1"/>
  <c r="V31" i="1"/>
  <c r="V27" i="1"/>
  <c r="AB31" i="1"/>
  <c r="U24" i="1"/>
  <c r="AB24" i="1" s="1"/>
  <c r="AB28" i="1"/>
  <c r="V25" i="1"/>
  <c r="P23" i="1"/>
  <c r="P13" i="1"/>
  <c r="P28" i="1"/>
  <c r="P20" i="1"/>
  <c r="P19" i="1"/>
  <c r="P38" i="1"/>
  <c r="P30" i="1"/>
  <c r="P12" i="1"/>
  <c r="P27" i="1"/>
  <c r="P29" i="1"/>
  <c r="P36" i="1"/>
  <c r="P25" i="1"/>
  <c r="P22" i="1"/>
  <c r="P34" i="1"/>
  <c r="P11" i="1"/>
  <c r="P17" i="1"/>
  <c r="P35" i="1"/>
  <c r="P32" i="1"/>
  <c r="P24" i="1"/>
  <c r="P14" i="1"/>
  <c r="F16" i="5"/>
  <c r="F17" i="5"/>
  <c r="F18" i="5"/>
  <c r="H16" i="5"/>
  <c r="H17" i="5"/>
  <c r="H18"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F19" i="5"/>
  <c r="F20" i="5"/>
  <c r="H19" i="5"/>
  <c r="H20" i="5"/>
  <c r="F8" i="5" l="1"/>
  <c r="C8" i="5"/>
  <c r="X25" i="1" s="1"/>
  <c r="AM20" i="1"/>
  <c r="G8" i="5"/>
  <c r="D8" i="5"/>
  <c r="W63" i="1"/>
  <c r="W127" i="1"/>
  <c r="W135" i="1"/>
  <c r="W39" i="1"/>
  <c r="W32" i="1"/>
  <c r="W56" i="1"/>
  <c r="W88" i="1"/>
  <c r="W96" i="1"/>
  <c r="W120" i="1"/>
  <c r="S54" i="2"/>
  <c r="S23" i="2"/>
  <c r="K47" i="1"/>
  <c r="K8" i="1" s="1"/>
  <c r="S64" i="2"/>
  <c r="O13" i="2"/>
  <c r="S126" i="2"/>
  <c r="S67" i="2"/>
  <c r="S96" i="2"/>
  <c r="S53" i="2"/>
  <c r="S129" i="2"/>
  <c r="S109" i="2"/>
  <c r="S58" i="2"/>
  <c r="S104" i="2"/>
  <c r="S85" i="2"/>
  <c r="S108" i="2"/>
  <c r="S43" i="2"/>
  <c r="S51" i="2"/>
  <c r="S52" i="2"/>
  <c r="S33" i="2"/>
  <c r="S91" i="2"/>
  <c r="S124" i="2"/>
  <c r="S99" i="2"/>
  <c r="S105" i="2"/>
  <c r="S47" i="2"/>
  <c r="S113" i="2"/>
  <c r="S117" i="2"/>
  <c r="S72" i="2"/>
  <c r="S111" i="2"/>
  <c r="S94" i="2"/>
  <c r="S74" i="2"/>
  <c r="S11" i="2"/>
  <c r="S103" i="2"/>
  <c r="S92" i="2"/>
  <c r="S41" i="2"/>
  <c r="S69" i="2"/>
  <c r="S35" i="2"/>
  <c r="S45" i="2"/>
  <c r="S110" i="2"/>
  <c r="S80" i="2"/>
  <c r="S100" i="2"/>
  <c r="S84" i="2"/>
  <c r="S90" i="2"/>
  <c r="S79" i="2"/>
  <c r="S28" i="2"/>
  <c r="S17" i="2"/>
  <c r="AH7" i="2"/>
  <c r="Y19" i="2" s="1"/>
  <c r="S106" i="2"/>
  <c r="S14" i="2"/>
  <c r="S121" i="2"/>
  <c r="S20" i="2"/>
  <c r="S101" i="2"/>
  <c r="S97" i="2"/>
  <c r="S12" i="2"/>
  <c r="S42" i="2"/>
  <c r="S118" i="2"/>
  <c r="S73" i="2"/>
  <c r="S127" i="2"/>
  <c r="S123" i="2"/>
  <c r="S87" i="2"/>
  <c r="S39" i="2"/>
  <c r="S75" i="2"/>
  <c r="S68" i="2"/>
  <c r="S34" i="2"/>
  <c r="S65" i="2"/>
  <c r="S21" i="2"/>
  <c r="S89" i="2"/>
  <c r="S115" i="2"/>
  <c r="S70" i="2"/>
  <c r="S81" i="2"/>
  <c r="S32" i="2"/>
  <c r="S125" i="2"/>
  <c r="S107" i="2"/>
  <c r="S116" i="2"/>
  <c r="S30" i="2"/>
  <c r="S13" i="2"/>
  <c r="S98" i="2"/>
  <c r="S78" i="2"/>
  <c r="S29" i="2"/>
  <c r="S61" i="2"/>
  <c r="S31" i="2"/>
  <c r="S37" i="2"/>
  <c r="S119" i="2"/>
  <c r="S59" i="2"/>
  <c r="S86" i="2"/>
  <c r="S55" i="2"/>
  <c r="S56" i="2"/>
  <c r="S27" i="2"/>
  <c r="S22" i="2"/>
  <c r="S24" i="2"/>
  <c r="S50" i="2"/>
  <c r="S18" i="2"/>
  <c r="S128" i="2"/>
  <c r="S83" i="2"/>
  <c r="S112" i="2"/>
  <c r="S63" i="2"/>
  <c r="S38" i="2"/>
  <c r="S114" i="2"/>
  <c r="S76" i="2"/>
  <c r="S130" i="2"/>
  <c r="S19" i="2"/>
  <c r="S77" i="2"/>
  <c r="S93" i="2"/>
  <c r="S36" i="2"/>
  <c r="S44" i="2"/>
  <c r="S57" i="2"/>
  <c r="S60" i="2"/>
  <c r="S26" i="2"/>
  <c r="S95" i="2"/>
  <c r="S71" i="2"/>
  <c r="S102" i="2"/>
  <c r="S48" i="2"/>
  <c r="S82" i="2"/>
  <c r="S16" i="2"/>
  <c r="S120" i="2"/>
  <c r="S88" i="2"/>
  <c r="S15" i="2"/>
  <c r="S40" i="2"/>
  <c r="S62" i="2"/>
  <c r="S66" i="2"/>
  <c r="S46" i="2"/>
  <c r="S49" i="2"/>
  <c r="S122" i="2"/>
  <c r="G48" i="1"/>
  <c r="Y7" i="2"/>
  <c r="AU20" i="1"/>
  <c r="O19" i="2"/>
  <c r="O11" i="2"/>
  <c r="X32" i="1"/>
  <c r="X88" i="1"/>
  <c r="X41" i="1"/>
  <c r="X49" i="1"/>
  <c r="X113" i="1"/>
  <c r="X58" i="1"/>
  <c r="X66" i="1"/>
  <c r="X122" i="1"/>
  <c r="X75" i="1"/>
  <c r="X83" i="1"/>
  <c r="X36" i="1"/>
  <c r="X92" i="1"/>
  <c r="X100" i="1"/>
  <c r="X45" i="1"/>
  <c r="X109" i="1"/>
  <c r="X117" i="1"/>
  <c r="X70" i="1"/>
  <c r="X126" i="1"/>
  <c r="X134" i="1"/>
  <c r="X79" i="1"/>
  <c r="X143" i="1"/>
  <c r="Z13" i="2"/>
  <c r="Z11" i="2"/>
  <c r="Z12" i="2"/>
  <c r="Z14" i="2"/>
  <c r="Z16" i="2"/>
  <c r="Z15" i="2"/>
  <c r="Z17" i="2"/>
  <c r="X135" i="1"/>
  <c r="X71" i="1"/>
  <c r="X54" i="1"/>
  <c r="X101" i="1"/>
  <c r="X37" i="1"/>
  <c r="X84" i="1"/>
  <c r="X67" i="1"/>
  <c r="X114" i="1"/>
  <c r="X97" i="1"/>
  <c r="X33" i="1"/>
  <c r="X80" i="1"/>
  <c r="X127" i="1"/>
  <c r="X110" i="1"/>
  <c r="X46" i="1"/>
  <c r="X140" i="1"/>
  <c r="X76" i="1"/>
  <c r="X123" i="1"/>
  <c r="X59" i="1"/>
  <c r="X42" i="1"/>
  <c r="X89" i="1"/>
  <c r="X72" i="1"/>
  <c r="X119" i="1"/>
  <c r="X55" i="1"/>
  <c r="X102" i="1"/>
  <c r="X85" i="1"/>
  <c r="X132" i="1"/>
  <c r="X115" i="1"/>
  <c r="X51" i="1"/>
  <c r="X98" i="1"/>
  <c r="X34" i="1"/>
  <c r="X128" i="1"/>
  <c r="X64" i="1"/>
  <c r="X47" i="1"/>
  <c r="X94" i="1"/>
  <c r="X141" i="1"/>
  <c r="X77" i="1"/>
  <c r="X60" i="1"/>
  <c r="X107" i="1"/>
  <c r="X90" i="1"/>
  <c r="X137" i="1"/>
  <c r="X73" i="1"/>
  <c r="X120" i="1"/>
  <c r="V24" i="1"/>
  <c r="X24" i="1"/>
  <c r="X39" i="1"/>
  <c r="X86" i="1"/>
  <c r="X133" i="1"/>
  <c r="X69" i="1"/>
  <c r="X52" i="1"/>
  <c r="X99" i="1"/>
  <c r="X82" i="1"/>
  <c r="X129" i="1"/>
  <c r="X65" i="1"/>
  <c r="X112" i="1"/>
  <c r="Y15" i="2"/>
  <c r="Y16" i="2"/>
  <c r="Y17" i="2"/>
  <c r="Y13" i="2"/>
  <c r="Y11" i="2"/>
  <c r="Y14" i="2"/>
  <c r="Y12" i="2"/>
  <c r="X142" i="1"/>
  <c r="X78" i="1"/>
  <c r="X61" i="1"/>
  <c r="X108" i="1"/>
  <c r="X44" i="1"/>
  <c r="X91" i="1"/>
  <c r="X74" i="1"/>
  <c r="X121" i="1"/>
  <c r="X104" i="1"/>
  <c r="X138" i="1" l="1"/>
  <c r="X95" i="1"/>
  <c r="X48" i="1"/>
  <c r="X116" i="1"/>
  <c r="X56" i="1"/>
  <c r="X124" i="1"/>
  <c r="X81" i="1"/>
  <c r="X38" i="1"/>
  <c r="X106" i="1"/>
  <c r="X63" i="1"/>
  <c r="X131" i="1"/>
  <c r="X87" i="1"/>
  <c r="X53" i="1"/>
  <c r="X130" i="1"/>
  <c r="X96" i="1"/>
  <c r="W104" i="1"/>
  <c r="W40" i="1"/>
  <c r="W143" i="1"/>
  <c r="W31" i="1"/>
  <c r="X40" i="1"/>
  <c r="W80" i="1"/>
  <c r="W87" i="1"/>
  <c r="W103" i="1"/>
  <c r="W72" i="1"/>
  <c r="W71" i="1"/>
  <c r="W95" i="1"/>
  <c r="X27" i="1"/>
  <c r="X57" i="1"/>
  <c r="X125" i="1"/>
  <c r="X35" i="1"/>
  <c r="X103" i="1"/>
  <c r="X43" i="1"/>
  <c r="X111" i="1"/>
  <c r="X68" i="1"/>
  <c r="X136" i="1"/>
  <c r="X93" i="1"/>
  <c r="X50" i="1"/>
  <c r="X118" i="1"/>
  <c r="X62" i="1"/>
  <c r="X139" i="1"/>
  <c r="X105" i="1"/>
  <c r="W128" i="1"/>
  <c r="W64" i="1"/>
  <c r="W55" i="1"/>
  <c r="W79" i="1"/>
  <c r="X26" i="1"/>
  <c r="W112" i="1"/>
  <c r="W48" i="1"/>
  <c r="X28" i="1"/>
  <c r="W47" i="1"/>
  <c r="W136" i="1"/>
  <c r="X31" i="1"/>
  <c r="W134" i="1"/>
  <c r="W124" i="1"/>
  <c r="W114" i="1"/>
  <c r="W102" i="1"/>
  <c r="W92" i="1"/>
  <c r="W82" i="1"/>
  <c r="W70" i="1"/>
  <c r="W60" i="1"/>
  <c r="W50" i="1"/>
  <c r="W38" i="1"/>
  <c r="W28" i="1"/>
  <c r="W133" i="1"/>
  <c r="W113" i="1"/>
  <c r="W91" i="1"/>
  <c r="W59" i="1"/>
  <c r="W37" i="1"/>
  <c r="W46" i="1"/>
  <c r="W106" i="1"/>
  <c r="W62" i="1"/>
  <c r="W69" i="1"/>
  <c r="W138" i="1"/>
  <c r="W42" i="1"/>
  <c r="W142" i="1"/>
  <c r="W132" i="1"/>
  <c r="W122" i="1"/>
  <c r="W110" i="1"/>
  <c r="W100" i="1"/>
  <c r="W90" i="1"/>
  <c r="W78" i="1"/>
  <c r="W68" i="1"/>
  <c r="W58" i="1"/>
  <c r="W36" i="1"/>
  <c r="W84" i="1"/>
  <c r="W141" i="1"/>
  <c r="W131" i="1"/>
  <c r="W121" i="1"/>
  <c r="W109" i="1"/>
  <c r="W99" i="1"/>
  <c r="W89" i="1"/>
  <c r="W77" i="1"/>
  <c r="W67" i="1"/>
  <c r="W57" i="1"/>
  <c r="W45" i="1"/>
  <c r="W35" i="1"/>
  <c r="W25" i="1"/>
  <c r="W76" i="1"/>
  <c r="W54" i="1"/>
  <c r="W34" i="1"/>
  <c r="W139" i="1"/>
  <c r="W117" i="1"/>
  <c r="W85" i="1"/>
  <c r="W65" i="1"/>
  <c r="W43" i="1"/>
  <c r="W126" i="1"/>
  <c r="W52" i="1"/>
  <c r="W140" i="1"/>
  <c r="W130" i="1"/>
  <c r="W118" i="1"/>
  <c r="W108" i="1"/>
  <c r="W98" i="1"/>
  <c r="W86" i="1"/>
  <c r="W66" i="1"/>
  <c r="W44" i="1"/>
  <c r="W129" i="1"/>
  <c r="W97" i="1"/>
  <c r="W75" i="1"/>
  <c r="W53" i="1"/>
  <c r="W33" i="1"/>
  <c r="W74" i="1"/>
  <c r="W30" i="1"/>
  <c r="W107" i="1"/>
  <c r="W116" i="1"/>
  <c r="W137" i="1"/>
  <c r="W125" i="1"/>
  <c r="W115" i="1"/>
  <c r="W105" i="1"/>
  <c r="W93" i="1"/>
  <c r="W83" i="1"/>
  <c r="W73" i="1"/>
  <c r="W61" i="1"/>
  <c r="W51" i="1"/>
  <c r="W41" i="1"/>
  <c r="W29" i="1"/>
  <c r="W123" i="1"/>
  <c r="W101" i="1"/>
  <c r="W81" i="1"/>
  <c r="W49" i="1"/>
  <c r="W27" i="1"/>
  <c r="W26" i="1"/>
  <c r="W94" i="1"/>
  <c r="X29" i="1"/>
  <c r="W119" i="1"/>
  <c r="X30" i="1"/>
  <c r="W111" i="1"/>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C10" authorId="0" shapeId="0" xr:uid="{00000000-0006-0000-0000-000001000000}">
      <text>
        <r>
          <rPr>
            <sz val="9"/>
            <color indexed="81"/>
            <rFont val="Tahoma"/>
            <family val="2"/>
          </rPr>
          <t>Only owners of the site FSE can apply to the FCI program and be issued FCI credits.  Applicant Representatives must apply through the FSE Owner's LCFS Reporting Tool (LRT) account.</t>
        </r>
      </text>
    </comment>
    <comment ref="D10" authorId="0" shapeId="0" xr:uid="{00000000-0006-0000-0000-000002000000}">
      <text>
        <r>
          <rPr>
            <sz val="9"/>
            <color indexed="81"/>
            <rFont val="Tahoma"/>
            <family val="2"/>
          </rPr>
          <t>Only owners of the site FSE can apply to the FCI program and be issued FCI credits.  Applicant Representatives must apply through the FSE Owner's LCFS Reporting Tool (LRT) account.</t>
        </r>
      </text>
    </comment>
    <comment ref="D11" authorId="0" shapeId="0" xr:uid="{00000000-0006-0000-0000-000003000000}">
      <text>
        <r>
          <rPr>
            <sz val="9"/>
            <color indexed="81"/>
            <rFont val="Tahoma"/>
            <family val="2"/>
          </rPr>
          <t>Use the same name used in the LCFS Reporting Tool.</t>
        </r>
      </text>
    </comment>
    <comment ref="V16" authorId="0" shapeId="0" xr:uid="{987EF6B0-ACF6-45C6-B45C-282DF79B847B}">
      <text>
        <r>
          <rPr>
            <sz val="9"/>
            <color indexed="81"/>
            <rFont val="Tahoma"/>
            <family val="2"/>
          </rPr>
          <t>This is the LRT correspondence number of the correspondence that includes the application.  All LRT correspondence regarding this application should be through this correspondence thread.</t>
        </r>
      </text>
    </comment>
    <comment ref="W16" authorId="0" shapeId="0" xr:uid="{5B68986B-6B36-4A61-891F-B6B90987A0E1}">
      <text>
        <r>
          <rPr>
            <sz val="9"/>
            <color indexed="81"/>
            <rFont val="Tahoma"/>
            <family val="2"/>
          </rPr>
          <t>This is the timestamp on the correspondence in which this application was submitted.</t>
        </r>
      </text>
    </comment>
    <comment ref="C19" authorId="0" shapeId="0" xr:uid="{00000000-0006-0000-0000-000004000000}">
      <text>
        <r>
          <rPr>
            <sz val="9"/>
            <color indexed="81"/>
            <rFont val="Tahoma"/>
            <family val="2"/>
          </rPr>
          <t>Only owners of the site FSE can apply to the FCI program and be issued FCI credits.  Applicant Representatives must apply through the FSE Owner's LCFS Reporting Tool (LRT) account.</t>
        </r>
      </text>
    </comment>
    <comment ref="D19" authorId="0" shapeId="0" xr:uid="{00000000-0006-0000-0000-000005000000}">
      <text>
        <r>
          <rPr>
            <sz val="9"/>
            <color indexed="81"/>
            <rFont val="Tahoma"/>
            <family val="2"/>
          </rPr>
          <t>Only owners of the site FSE can apply to the FCI program and be issued FCI credits.  Applicant Representatives must apply through the FSE Owner's LCFS Reporting Tool (LRT) account.</t>
        </r>
      </text>
    </comment>
    <comment ref="C25" authorId="0" shapeId="0" xr:uid="{00000000-0006-0000-0000-000006000000}">
      <text>
        <r>
          <rPr>
            <sz val="9"/>
            <color indexed="81"/>
            <rFont val="Tahoma"/>
            <family val="2"/>
          </rPr>
          <t>If this is an expansion or transferral of an existing FCI site, include all FSEs that will be present at the revised site, both existing and new FSEs, but not removed FSEs.</t>
        </r>
      </text>
    </comment>
    <comment ref="D25" authorId="0" shapeId="0" xr:uid="{00000000-0006-0000-0000-000007000000}">
      <text>
        <r>
          <rPr>
            <sz val="9"/>
            <color indexed="81"/>
            <rFont val="Tahoma"/>
            <family val="2"/>
          </rPr>
          <t>If this is an expansion or transferral of an existing FCI site, include all FSEs that will be present at the revised site, both existing and new FSEs, but not removed FSEs.</t>
        </r>
      </text>
    </comment>
    <comment ref="D26" authorId="0" shapeId="0" xr:uid="{FD024F9B-FFDA-4238-BA33-2F48D62E3793}">
      <text>
        <r>
          <rPr>
            <sz val="9"/>
            <color indexed="81"/>
            <rFont val="Tahoma"/>
            <family val="2"/>
          </rPr>
          <t>Is this application for a new site that is not yet part of the FCI program, or an expansion or transfer of an existing FCI site?  
A new site can share the same address of an existing site with a different owner.  A new site can be adjacent to an existing site of the same owner if they have separate addresses, billings, and relevant licenses, permits, and taxes, and each site independently meets the definition of an FCI site. 
A resubmitted site is for a site that was previously approved, but did not register for an FSE ID at the site within one year of FCI approval.  The crediting window of approved resubmitted sites is two years. 
An expansion cannot be approved until the existing FCI site is already generating infrastructure credits. An expansion can include a change in the number of chargers or a change in the power ratings of the existing number of chargers.  
A transferred site is sold from one organization to another.  The new owner is the recipient of FCI credits for the remainder of the site's FCI credit window.
Transfers that are also expansions should be identified as transfers.
FCI eligible chargers can be co-located with FCI ineligible chargers, but all chargers at the site must meet site requirements.</t>
        </r>
      </text>
    </comment>
    <comment ref="D27" authorId="0" shapeId="0" xr:uid="{00000000-0006-0000-0000-000008000000}">
      <text>
        <r>
          <rPr>
            <sz val="9"/>
            <color indexed="81"/>
            <rFont val="Tahoma"/>
            <family val="2"/>
          </rPr>
          <t>Is this application for a new site that is not yet part of the FCI program, or an expansion or transfer of an existing FCI site?  
A new site can share the same address of an existing site with a different owner.  A new site can be adjacent to an existing site of the same owner if they have separate addresses, billings, and relevant licenses, permits, and taxes, and each site independently meets the definition of an FCI site.  
An expansion cannot be approved until the existing FCI site is already generating infrastructure credits. An expansion can include a change in the number of chargers or a change in the power ratings of the existing number of chargers.  
A transferred site is sold from one organization to another.  The new owner is the recipient of FCI credits for the remainder of the site's FCI credit window.
Transfers that are also expansions should be identified as transfers.
FCI eligible chargers can be co-located with FCI ineligible chargers, but all chargers at the site must meet site requirements.</t>
        </r>
      </text>
    </comment>
    <comment ref="D28" authorId="0" shapeId="0" xr:uid="{00000000-0006-0000-0000-000009000000}">
      <text>
        <r>
          <rPr>
            <sz val="9"/>
            <color indexed="81"/>
            <rFont val="Tahoma"/>
            <family val="2"/>
          </rPr>
          <t>List the quarter that the existing FCI site began generating infrastructure credits for the FCI program, up to the current quarter.  Do not apply for an expansion of an existing FCI site if the existing FSEs at the site will not have been registered in the LCFS Reporting Tool and have been operating before the end of the current quarter.</t>
        </r>
      </text>
    </comment>
    <comment ref="E28" authorId="0" shapeId="0" xr:uid="{00000000-0006-0000-0000-00000A000000}">
      <text>
        <r>
          <rPr>
            <sz val="9"/>
            <color indexed="81"/>
            <rFont val="Tahoma"/>
            <family val="2"/>
          </rPr>
          <t>If the drop down field is blank, scroll up to find available quarters.</t>
        </r>
      </text>
    </comment>
    <comment ref="D29" authorId="0" shapeId="0" xr:uid="{00000000-0006-0000-0000-00000B000000}">
      <text>
        <r>
          <rPr>
            <sz val="9"/>
            <color indexed="81"/>
            <rFont val="Tahoma"/>
            <family val="2"/>
          </rPr>
          <t>Create a unique name for the site.  This name will be used by CARB in the publicly available Approved FCI site list.</t>
        </r>
      </text>
    </comment>
    <comment ref="D30" authorId="0" shapeId="0" xr:uid="{00000000-0006-0000-0000-00000C000000}">
      <text>
        <r>
          <rPr>
            <sz val="9"/>
            <color indexed="81"/>
            <rFont val="Tahoma"/>
            <family val="2"/>
          </rPr>
          <t>The address where the site is located.  This address must match with the address provided on the Site Availability document and with the address of the FSEs at the site registered in the LCFS Reporting Tool.</t>
        </r>
      </text>
    </comment>
    <comment ref="D32" authorId="0" shapeId="0" xr:uid="{00000000-0006-0000-0000-00000D000000}">
      <text>
        <r>
          <rPr>
            <sz val="9"/>
            <color indexed="81"/>
            <rFont val="Tahoma"/>
            <family val="2"/>
          </rPr>
          <t>Provide site's latitude in decimal format, with accuracy to at least the fifth digit past the decimal point. Can be equal or similar to any FSE's registered latitude at the site.</t>
        </r>
      </text>
    </comment>
    <comment ref="K32" authorId="0" shapeId="0" xr:uid="{00000000-0006-0000-0000-00000F000000}">
      <text>
        <r>
          <rPr>
            <sz val="9"/>
            <color indexed="81"/>
            <rFont val="Tahoma"/>
            <family val="2"/>
          </rPr>
          <t>Checks to make sure that an accuracy of five decimal points and within CA boundaries is input.</t>
        </r>
      </text>
    </comment>
    <comment ref="D33" authorId="0" shapeId="0" xr:uid="{00000000-0006-0000-0000-000010000000}">
      <text>
        <r>
          <rPr>
            <sz val="9"/>
            <color indexed="81"/>
            <rFont val="Tahoma"/>
            <family val="2"/>
          </rPr>
          <t>Provide longitude in decimal format, with accuracy to at least the fifth digit past the decimal point.  Can be equal or similar to any FSE's registered longitude at the site.</t>
        </r>
      </text>
    </comment>
    <comment ref="K33" authorId="0" shapeId="0" xr:uid="{00000000-0006-0000-0000-000012000000}">
      <text>
        <r>
          <rPr>
            <sz val="9"/>
            <color indexed="81"/>
            <rFont val="Tahoma"/>
            <family val="2"/>
          </rPr>
          <t>Checks to make sure that an accuracy of five decimal points and within the boundaries of CA is input.</t>
        </r>
      </text>
    </comment>
    <comment ref="D34" authorId="0" shapeId="0" xr:uid="{00000000-0006-0000-0000-000013000000}">
      <text>
        <r>
          <rPr>
            <sz val="9"/>
            <color indexed="81"/>
            <rFont val="Tahoma"/>
            <family val="2"/>
          </rPr>
          <t>Applicant's expected date that new site is operational or expand site is complete.  If the site is already operational, input the operational date from the earliest FCI eligible registered FSE.
If a new site does not become operational within twelve months from the date of approval, the FCI crediting window for that site decreases from five years to two years.</t>
        </r>
      </text>
    </comment>
    <comment ref="D35" authorId="0" shapeId="0" xr:uid="{00000000-0006-0000-0000-000014000000}">
      <text>
        <r>
          <rPr>
            <sz val="9"/>
            <color indexed="81"/>
            <rFont val="Tahoma"/>
            <family val="2"/>
          </rPr>
          <t>A site can only operate less than 24 hours if limited by a permitting authority. 
Reporting uptime is required to earn FCI credits.  Uptime must be reported as a fraction of all hours in a quarter, not just the permitted hours.</t>
        </r>
      </text>
    </comment>
    <comment ref="D37" authorId="0" shapeId="0" xr:uid="{00000000-0006-0000-0000-000015000000}">
      <text>
        <r>
          <rPr>
            <sz val="9"/>
            <color indexed="81"/>
            <rFont val="Tahoma"/>
            <family val="2"/>
          </rPr>
          <t>This the amount of power available to the charging site from the distribution system.  It can be less than or greater than the sum of nameplate power rating of the chargers.</t>
        </r>
      </text>
    </comment>
    <comment ref="D39" authorId="0" shapeId="0" xr:uid="{00000000-0006-0000-0000-000016000000}">
      <text>
        <r>
          <rPr>
            <sz val="9"/>
            <color indexed="81"/>
            <rFont val="Tahoma"/>
            <family val="2"/>
          </rPr>
          <t xml:space="preserve">For non-residential EV charging, FSE refers to each piece of equipment capable of measuring the electricity dispensed for EV charging and FSE registration requires the unique serial number assigned to the FSE by the OEM. An FSE may have multiple ports.  
Include all FSEs at the site, including pre-existing DCFC chargers with power ratings greater than 50kW.
For sites with different charger characteristics, segregate information by charger type. Contact CARB staff if the site has more than three charger types.
</t>
        </r>
      </text>
    </comment>
    <comment ref="D40" authorId="0" shapeId="0" xr:uid="{00000000-0006-0000-0000-000017000000}">
      <text>
        <r>
          <rPr>
            <sz val="9"/>
            <color indexed="81"/>
            <rFont val="Tahoma"/>
            <family val="2"/>
          </rPr>
          <t>The nameplate capacity for electrical power delivered to the EV for this FSE type, in kilowatts.  Applicants may input a smaller value than stated on the model specifications to meet Effective Simultaneous Power Rating requirements, but must use this value for all future applications for the charger model.</t>
        </r>
      </text>
    </comment>
    <comment ref="D42" authorId="0" shapeId="0" xr:uid="{00000000-0006-0000-0000-000018000000}">
      <text>
        <r>
          <rPr>
            <sz val="9"/>
            <color indexed="81"/>
            <rFont val="Tahoma"/>
            <family val="2"/>
          </rPr>
          <t>The EV charger model.  CARB staff should be able to find a specification sheet for the model based on this input.</t>
        </r>
      </text>
    </comment>
    <comment ref="D43" authorId="0" shapeId="0" xr:uid="{9C3889DF-7347-48CE-9170-73E5378DDC30}">
      <text>
        <r>
          <rPr>
            <sz val="9"/>
            <color indexed="81"/>
            <rFont val="Tahoma"/>
            <family val="2"/>
          </rPr>
          <t xml:space="preserve">Some sites may consist eligible and ineligible chargers.  
List eligible chargers first.
An FSE is ineliglbe if:
- The FSE is not available to the public.
- The FSE operated before 1/1/2019.
- The FSE is receiving or spending funds pursuant to any settlement related to any California or Federal regulation enforcement.
- The FSE does not a have a minimum nameplate power rating of 50 kW.
- The FSE is not networked, or is not capable of monitoring and reporting its availability for charging.
- The FSE is charging or will charge a fee for service but does not accept a major credit or debit card as payment.
</t>
        </r>
      </text>
    </comment>
    <comment ref="D44" authorId="0" shapeId="0" xr:uid="{00000000-0006-0000-0000-000019000000}">
      <text>
        <r>
          <rPr>
            <sz val="9"/>
            <color indexed="81"/>
            <rFont val="Tahoma"/>
            <family val="2"/>
          </rPr>
          <t>The total number of CHAdeMO ports for the total number of FSEs of this type.</t>
        </r>
      </text>
    </comment>
    <comment ref="D45" authorId="0" shapeId="0" xr:uid="{00000000-0006-0000-0000-00001A000000}">
      <text>
        <r>
          <rPr>
            <sz val="9"/>
            <color indexed="81"/>
            <rFont val="Tahoma"/>
            <family val="2"/>
          </rPr>
          <t>The total number of SAE CCS ports for the total number of FSEs of this type.</t>
        </r>
      </text>
    </comment>
    <comment ref="D46" authorId="0" shapeId="0" xr:uid="{00000000-0006-0000-0000-00001B000000}">
      <text>
        <r>
          <rPr>
            <sz val="9"/>
            <color indexed="81"/>
            <rFont val="Tahoma"/>
            <family val="2"/>
          </rPr>
          <t>The total number of Tesla ports for the total number of FSEs of this type.</t>
        </r>
      </text>
    </comment>
    <comment ref="D47" authorId="0" shapeId="0" xr:uid="{00000000-0006-0000-0000-00001C000000}">
      <text>
        <r>
          <rPr>
            <sz val="9"/>
            <color indexed="81"/>
            <rFont val="Tahoma"/>
            <family val="2"/>
          </rPr>
          <t>This is the amount of power each charger could provide if all chargers at the site are charging simultaneously.  It is calculated per LCFS Regulation 95486.2(b)(2)(F).  It cannot be less than 50% of each FSE's Power Rating.</t>
        </r>
      </text>
    </comment>
    <comment ref="D49" authorId="0" shapeId="0" xr:uid="{00000000-0006-0000-0000-00001D000000}">
      <text>
        <r>
          <rPr>
            <sz val="9"/>
            <color indexed="81"/>
            <rFont val="Tahoma"/>
            <family val="2"/>
          </rPr>
          <t>This is amount of charging for which the applicant will receive FCI credits, less any electricity dispensed by the charger.  It is calculated per LCFS Regulation 95486.2(b)(2)(G).</t>
        </r>
      </text>
    </comment>
    <comment ref="D50" authorId="0" shapeId="0" xr:uid="{00000000-0006-0000-0000-00001E000000}">
      <text>
        <r>
          <rPr>
            <sz val="9"/>
            <color indexed="81"/>
            <rFont val="Tahoma"/>
            <family val="2"/>
          </rPr>
          <t>This is the sum of the power ratings of all FSEs at the site.  If this number is larger than 2,500 kW, applicant must provide evidence as to why that power rating is justified.  This number cannot be larger than 6,000 kW.</t>
        </r>
      </text>
    </comment>
    <comment ref="D52" authorId="0" shapeId="0" xr:uid="{00000000-0006-0000-0000-00001F000000}">
      <text>
        <r>
          <rPr>
            <sz val="9"/>
            <color indexed="81"/>
            <rFont val="Tahoma"/>
            <family val="2"/>
          </rPr>
          <t>Are the EV chargers registered in the LCFS Reporting Tool (LRT) and assigned Fuel Service Equipment Identification (FSE IDs)? 
Applicants must report FSE IDs for a FCI site via LRT Correspondence before FCI credits can be generated for that site.
If the site application is approved and the EV chargers do not yet have FSE IDs, resubmit this application with the approved FSE IDs in the same LRT Correspondence thread for EV chargers to be eligible to generate FCI credits.</t>
        </r>
      </text>
    </comment>
    <comment ref="C55" authorId="0" shapeId="0" xr:uid="{00000000-0006-0000-0000-000020000000}">
      <text>
        <r>
          <rPr>
            <sz val="9"/>
            <color indexed="81"/>
            <rFont val="Tahoma"/>
            <family val="2"/>
          </rPr>
          <t>A brief description of where the chargers are located at the site address, sufficient for CARB staff at the Site Address to find the chargers. Any irregularities can be described here.  Text can overrun length of text box.</t>
        </r>
      </text>
    </comment>
    <comment ref="D55" authorId="0" shapeId="0" xr:uid="{00000000-0006-0000-0000-000021000000}">
      <text>
        <r>
          <rPr>
            <sz val="9"/>
            <color indexed="81"/>
            <rFont val="Tahoma"/>
            <family val="2"/>
          </rPr>
          <t>A brief description of where the chargers are located at the site address, sufficient for CARB staff at the Site Address to find the chargers. Any irregularities can be described here.  Text can overrun length of text box.</t>
        </r>
      </text>
    </comment>
    <comment ref="C58" authorId="0" shapeId="0" xr:uid="{00000000-0006-0000-0000-000022000000}">
      <text>
        <r>
          <rPr>
            <sz val="9"/>
            <color indexed="81"/>
            <rFont val="Tahoma"/>
            <family val="2"/>
          </rPr>
          <t xml:space="preserve">The Site Availability document shows that 
1. The applicant owns the FSEs at the site address.
2. The applicant can operate the FSEs at the site address.
Acceptable Site Availability documents include:
- Contract or franchise agreement between the applicant and the site owner to install and operate chargers.
- Purchase order of chargers by applicant, to be delivered to site address.
- Permits or licenses for applicant to install or operate chargers at site address.
- Electric bill for applicant at site address.
- Design Plans for chargers at site address.
- Deed or property tax form indicating that applicant is owner of site address.
</t>
        </r>
      </text>
    </comment>
    <comment ref="D58" authorId="0" shapeId="0" xr:uid="{00000000-0006-0000-0000-000023000000}">
      <text>
        <r>
          <rPr>
            <sz val="9"/>
            <color indexed="81"/>
            <rFont val="Tahoma"/>
            <family val="2"/>
          </rPr>
          <t xml:space="preserve">The Site Availability document shows that 
1. The applicant owns the FSEs at the site address.
2. The applicant can operate the FSEs at the site address.
Acceptable Site Availability documents include:
- Contract or franchise agreement between the applicant and the site owner to install and operate chargers.
- Purchase order of chargers by applicant, to be delivered to site address.
- Permits or licenses for applicant to install or operate chargers at site address.
- Electric bill for applicant at site address.
- Design Plans for chargers at site address.
- Deed or property tax form indicating that applicant is owner of site address.
</t>
        </r>
      </text>
    </comment>
    <comment ref="D59" authorId="0" shapeId="0" xr:uid="{00000000-0006-0000-0000-000024000000}">
      <text>
        <r>
          <rPr>
            <sz val="9"/>
            <color indexed="81"/>
            <rFont val="Tahoma"/>
            <family val="2"/>
          </rPr>
          <t>Please attempt attaching the document to the worksheet before submitting seperately.</t>
        </r>
      </text>
    </comment>
    <comment ref="C61" authorId="0" shapeId="0" xr:uid="{00000000-0006-0000-0000-000025000000}">
      <text>
        <r>
          <rPr>
            <sz val="9"/>
            <color indexed="81"/>
            <rFont val="Tahoma"/>
            <family val="2"/>
          </rPr>
          <t>See LCFS Regulation 95486.2(b)(2)(J) for Attestation Letter Language.</t>
        </r>
      </text>
    </comment>
    <comment ref="D61" authorId="0" shapeId="0" xr:uid="{00000000-0006-0000-0000-000026000000}">
      <text>
        <r>
          <rPr>
            <sz val="9"/>
            <color indexed="81"/>
            <rFont val="Tahoma"/>
            <family val="2"/>
          </rPr>
          <t>See LCFS Regulation 95486.2(b)(2)(J) for Attestation Letter Language.</t>
        </r>
      </text>
    </comment>
    <comment ref="D62" authorId="0" shapeId="0" xr:uid="{00000000-0006-0000-0000-000027000000}">
      <text>
        <r>
          <rPr>
            <sz val="9"/>
            <color indexed="81"/>
            <rFont val="Tahoma"/>
            <family val="2"/>
          </rPr>
          <t>Please attempt attaching the document to the worksheet before submitting seperately.</t>
        </r>
      </text>
    </comment>
    <comment ref="C66" authorId="0" shapeId="0" xr:uid="{00000000-0006-0000-0000-000028000000}">
      <text>
        <r>
          <rPr>
            <sz val="9"/>
            <color indexed="81"/>
            <rFont val="Tahoma"/>
            <family val="2"/>
          </rPr>
          <t>CARB defines "open to the public" such that whenever the site's chargers are operational, they are accessible to the public.  Chargers with reservation systems are not eligible for FCI infrastructure credits.</t>
        </r>
      </text>
    </comment>
    <comment ref="C75" authorId="0" shapeId="0" xr:uid="{00000000-0006-0000-0000-000029000000}">
      <text>
        <r>
          <rPr>
            <sz val="9"/>
            <color indexed="81"/>
            <rFont val="Tahoma"/>
            <family val="2"/>
          </rPr>
          <t>FCI sites are issued FCI infrastructure credits until the estimated value of the credits exceeds the capital expenditure on the site, less any capital expenditure grants or other funding.  Capital expenditures include the cost of purchasing and installing the FCI-eligible chargers, and the necessary improvements to the site to accomodate those chargers.  
A charging site that has received grants or other funding for capital expenditures at the site that is cumulatively more than or equal to these capital expenditures is not eligible to receive FCI infrastructure credits.  "Other funding" includes grants from any government agency or non-governmental organization, and includes holdback credit proceeds.</t>
        </r>
      </text>
    </comment>
    <comment ref="C80" authorId="0" shapeId="0" xr:uid="{75E7311E-E3D7-4410-AB42-66D3176FCFDD}">
      <text>
        <r>
          <rPr>
            <sz val="9"/>
            <color indexed="81"/>
            <rFont val="Tahoma"/>
            <family val="2"/>
          </rPr>
          <t>A FSE that will not require payment during the FCI crediting period can mark this box "TRUE".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B11" authorId="0" shapeId="0" xr:uid="{00000000-0006-0000-0100-000001000000}">
      <text>
        <r>
          <rPr>
            <sz val="9"/>
            <color indexed="81"/>
            <rFont val="Tahoma"/>
            <family val="2"/>
          </rPr>
          <t>If you are unable to attach the document to this worksheet, instead attach the document to the site's LRT correspondence thread.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B12" authorId="0" shapeId="0" xr:uid="{00000000-0006-0000-0200-000001000000}">
      <text>
        <r>
          <rPr>
            <sz val="9"/>
            <color indexed="81"/>
            <rFont val="Tahoma"/>
            <family val="2"/>
          </rPr>
          <t>If you are unable to attach the document to this worksheet, instead attach the document to the site's LRT correspondence thread.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C8" authorId="0" shapeId="0" xr:uid="{00000000-0006-0000-0500-000001000000}">
      <text>
        <r>
          <rPr>
            <sz val="9"/>
            <color indexed="81"/>
            <rFont val="Tahoma"/>
            <family val="2"/>
          </rPr>
          <t>Enter the FSE ID used for each charger as registered in the LCFS Reporting Tool.  FSE IDs must be unique.</t>
        </r>
      </text>
    </comment>
    <comment ref="D8" authorId="0" shapeId="0" xr:uid="{00000000-0006-0000-0500-000002000000}">
      <text>
        <r>
          <rPr>
            <sz val="9"/>
            <color indexed="81"/>
            <rFont val="Tahoma"/>
            <family val="2"/>
          </rPr>
          <t>Enter the operational date registered for this FSE in the LCFS Reporting Tool.</t>
        </r>
      </text>
    </comment>
    <comment ref="E8" authorId="0" shapeId="0" xr:uid="{9A8309FB-1B06-4A3F-B060-1A1BF8B30E49}">
      <text>
        <r>
          <rPr>
            <sz val="9"/>
            <color indexed="81"/>
            <rFont val="Tahoma"/>
            <family val="2"/>
          </rPr>
          <t>This is the Model for this FSE from the "Application" worksheet.</t>
        </r>
      </text>
    </comment>
    <comment ref="F8" authorId="0" shapeId="0" xr:uid="{9C530C95-D785-4BB8-AD64-F07C16BA1F68}">
      <text>
        <r>
          <rPr>
            <sz val="9"/>
            <color indexed="81"/>
            <rFont val="Tahoma"/>
            <family val="2"/>
          </rPr>
          <t>This is the Approved Power Rating for this FSE from the "Application" worksheet.</t>
        </r>
      </text>
    </comment>
    <comment ref="G8" authorId="0" shapeId="0" xr:uid="{00000000-0006-0000-0500-000003000000}">
      <text>
        <r>
          <rPr>
            <sz val="9"/>
            <color indexed="81"/>
            <rFont val="Tahoma"/>
            <family val="2"/>
          </rPr>
          <t>This is the daily average capacity for which FCI credits will be generated for this FSE from the "Application" worksheet.</t>
        </r>
      </text>
    </comment>
    <comment ref="H8" authorId="0" shapeId="0" xr:uid="{32465251-CAE6-4214-8AF0-E6FD98EBF1AB}">
      <text>
        <r>
          <rPr>
            <sz val="9"/>
            <color indexed="81"/>
            <rFont val="Tahoma"/>
            <family val="2"/>
          </rPr>
          <t>Will be evaluated for approval in the FCI Program.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B4" authorId="0" shapeId="0" xr:uid="{00000000-0006-0000-0300-000001000000}">
      <text>
        <r>
          <rPr>
            <sz val="9"/>
            <color indexed="81"/>
            <rFont val="Tahoma"/>
            <family val="2"/>
          </rPr>
          <t>An example of documentation is, for a FCI site at a parking garage, the posted hours for that parking garage.  The FCI site cannot dispense fuel outside of permitted hours.  Uptime for FSEs should be reported as a fraction of the 24 hour day, not as a fraction of the permitted hours.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B4" authorId="0" shapeId="0" xr:uid="{00000000-0006-0000-0400-000001000000}">
      <text>
        <r>
          <rPr>
            <sz val="9"/>
            <color indexed="81"/>
            <rFont val="Tahoma"/>
            <family val="2"/>
          </rPr>
          <t>If using data from nearby sites, the data must show not only that a new site is required, but that the new site's capacity should be greater than 2,500 kW.</t>
        </r>
      </text>
    </comment>
    <comment ref="C14" authorId="0" shapeId="0" xr:uid="{00000000-0006-0000-0400-000002000000}">
      <text>
        <r>
          <rPr>
            <sz val="9"/>
            <color indexed="81"/>
            <rFont val="Tahoma"/>
            <family val="2"/>
          </rPr>
          <t>Insert rows as necessary.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C10" authorId="0" shapeId="0" xr:uid="{8F96E72A-212A-4D78-8552-C86BD224A10F}">
      <text>
        <r>
          <rPr>
            <sz val="9"/>
            <color indexed="81"/>
            <rFont val="Tahoma"/>
            <family val="2"/>
          </rPr>
          <t>The number of FCI-Eligible FSEs at the Site</t>
        </r>
      </text>
    </comment>
    <comment ref="AD10" authorId="0" shapeId="0" xr:uid="{6D9B968F-634C-46DC-9414-1932CCF51BB7}">
      <text>
        <r>
          <rPr>
            <sz val="9"/>
            <color indexed="81"/>
            <rFont val="Tahoma"/>
            <family val="2"/>
          </rPr>
          <t>This is the Approved Power Rating for this FSE from the "Application" worksheet.</t>
        </r>
      </text>
    </comment>
    <comment ref="AE10" authorId="0" shapeId="0" xr:uid="{308DA162-5BB3-4067-9A33-015276DE5442}">
      <text>
        <r>
          <rPr>
            <sz val="9"/>
            <color indexed="81"/>
            <rFont val="Tahoma"/>
            <family val="2"/>
          </rPr>
          <t>Enter the Approved Power Rating for this FSE from the "Application"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<sst xmlns="http://schemas.openxmlformats.org/spreadsheetml/2006/main" count="2021" uniqueCount="1796">
  <si>
    <t>Site Name</t>
  </si>
  <si>
    <t>Latitude</t>
  </si>
  <si>
    <t>Longitude</t>
  </si>
  <si>
    <t>Expected Date of Site Operation</t>
  </si>
  <si>
    <t>Expected Daily Permitted Hours</t>
  </si>
  <si>
    <t>Maximum Total Site Power (kW)</t>
  </si>
  <si>
    <t>Number of FSEs at Site</t>
  </si>
  <si>
    <t>FSE Type #1</t>
  </si>
  <si>
    <t>FSE Type #2</t>
  </si>
  <si>
    <t>FSE Type #3</t>
  </si>
  <si>
    <t>kW</t>
  </si>
  <si>
    <t>Model of Charger</t>
  </si>
  <si>
    <t>Number of SAE CCS Ports</t>
  </si>
  <si>
    <t>Number of Tesla Ports</t>
  </si>
  <si>
    <t xml:space="preserve">Total Nameplate Power Rating </t>
  </si>
  <si>
    <t>Name</t>
  </si>
  <si>
    <t>Site Details</t>
  </si>
  <si>
    <t>Address</t>
  </si>
  <si>
    <t>City</t>
  </si>
  <si>
    <t>State/Province</t>
  </si>
  <si>
    <t>Zip Code</t>
  </si>
  <si>
    <t>Country</t>
  </si>
  <si>
    <t>Federal Employee Identification No.</t>
  </si>
  <si>
    <t>Applicant Representative</t>
  </si>
  <si>
    <t>Contact Name</t>
  </si>
  <si>
    <t>Title Position</t>
  </si>
  <si>
    <t>Email</t>
  </si>
  <si>
    <t>Description of Site</t>
  </si>
  <si>
    <t>Proof of Site Availability</t>
  </si>
  <si>
    <t>Signed Attestation Letter</t>
  </si>
  <si>
    <t>Number of CHAdeMO Ports</t>
  </si>
  <si>
    <t>hr/day</t>
  </si>
  <si>
    <t>Charging Capacity (kWh/FSE/day)</t>
  </si>
  <si>
    <t>Site Availability Document</t>
  </si>
  <si>
    <t>Confirm that you have successfully attached the document as an object.</t>
  </si>
  <si>
    <t>Application Color Codes</t>
  </si>
  <si>
    <t>Green</t>
  </si>
  <si>
    <t>Required Input</t>
  </si>
  <si>
    <t>Blue</t>
  </si>
  <si>
    <t>Optional Input</t>
  </si>
  <si>
    <t>Grey</t>
  </si>
  <si>
    <t>Calculation</t>
  </si>
  <si>
    <t>Red</t>
  </si>
  <si>
    <t>Error</t>
  </si>
  <si>
    <t>Fuel Supply Equipment (FSE) Identification Numbers</t>
  </si>
  <si>
    <t>FSE ID</t>
  </si>
  <si>
    <t>See LCFS Regulation 95486.2(b)(2)(J) for Attestation Letter Language.</t>
  </si>
  <si>
    <t>Power Rating for each FSE (kW/FSE)</t>
  </si>
  <si>
    <t>Justification for &gt;2,500 kW Site</t>
  </si>
  <si>
    <t>Justification must explain why site should be above 2,500 kW.</t>
  </si>
  <si>
    <t>Use data from January 1, 2019 or later for the justification.</t>
  </si>
  <si>
    <t>Do the site FSEs already have FSE IDs?</t>
  </si>
  <si>
    <t>Applicant</t>
  </si>
  <si>
    <t>Expected Date of Station Operation</t>
  </si>
  <si>
    <t>Maximum Total Site Power [kW]</t>
  </si>
  <si>
    <t>FSEIDs Included?</t>
  </si>
  <si>
    <t>New Application/
Resubmission/Expansion</t>
  </si>
  <si>
    <t>Input?</t>
  </si>
  <si>
    <t>Effective Simultaneous Power (kW/FSE)</t>
  </si>
  <si>
    <t>1. Applicant will attach this as an object in the "Site Availability" worksheet.</t>
  </si>
  <si>
    <t>1. Applicant will attach this as an object in the "Attestation" worksheet.</t>
  </si>
  <si>
    <t>`</t>
  </si>
  <si>
    <t>2. Applicant will send this in the application's LRT Correspondence thread.</t>
  </si>
  <si>
    <t>Expansion of Existing FCI Site</t>
  </si>
  <si>
    <t>Q1 2022</t>
  </si>
  <si>
    <t>Q1 2019</t>
  </si>
  <si>
    <t>Q2 2019</t>
  </si>
  <si>
    <t>Q3 2019</t>
  </si>
  <si>
    <t>Q4 2019</t>
  </si>
  <si>
    <t>Q1 2020</t>
  </si>
  <si>
    <t>Q2 2020</t>
  </si>
  <si>
    <t>Q3 2020</t>
  </si>
  <si>
    <t>Q4 2020</t>
  </si>
  <si>
    <t>Q1 2021</t>
  </si>
  <si>
    <t>Q2 2021</t>
  </si>
  <si>
    <t>Q3 2021</t>
  </si>
  <si>
    <t>Q4 2021</t>
  </si>
  <si>
    <t>Q2 2022</t>
  </si>
  <si>
    <t>Q3 2022</t>
  </si>
  <si>
    <t>Q4 2022</t>
  </si>
  <si>
    <t>Q1 2023</t>
  </si>
  <si>
    <t>Q2 2023</t>
  </si>
  <si>
    <t>Q3 2023</t>
  </si>
  <si>
    <t>Q4 2023</t>
  </si>
  <si>
    <t>Q1 2024</t>
  </si>
  <si>
    <t>Q2 2024</t>
  </si>
  <si>
    <t>Q3 2024</t>
  </si>
  <si>
    <t>Q4 2024</t>
  </si>
  <si>
    <t>Q1 2025</t>
  </si>
  <si>
    <t>Q2 2025</t>
  </si>
  <si>
    <t>Q3 2025</t>
  </si>
  <si>
    <t>Q4 2025</t>
  </si>
  <si>
    <t>New FCI Site</t>
  </si>
  <si>
    <t>DropDown</t>
  </si>
  <si>
    <t>FCI Quarters</t>
  </si>
  <si>
    <t>Good Input?</t>
  </si>
  <si>
    <t>Phone</t>
  </si>
  <si>
    <t>Confirm that you have successfully provided justification.</t>
  </si>
  <si>
    <t>I have written a justification below.</t>
  </si>
  <si>
    <t>Today's Date</t>
  </si>
  <si>
    <t>Possible Quarters</t>
  </si>
  <si>
    <t>Number of Tesla 
Ports</t>
  </si>
  <si>
    <t>HIDE</t>
  </si>
  <si>
    <t>HIDE THIS WORKSHEET</t>
  </si>
  <si>
    <t>Click for instructions how to embed a file into this worksheet.</t>
  </si>
  <si>
    <t>I have successfully attached a file that provides justification.</t>
  </si>
  <si>
    <t>Confirm that you have successfully attached the file as an object.</t>
  </si>
  <si>
    <t>I have successfully attached the Signed Attestation Letter.</t>
  </si>
  <si>
    <t>I have successfully attached the Site Availability document.</t>
  </si>
  <si>
    <t>Click for instructions how to insert a file into this worksheet.</t>
  </si>
  <si>
    <t>I have sent this documentation in the application's LRT Correspondence thread.</t>
  </si>
  <si>
    <t>Documentation for &lt; 24 hr/day Site</t>
  </si>
  <si>
    <t xml:space="preserve">Documentation from a permitting authority demonstrating that daily </t>
  </si>
  <si>
    <t>permitted hours for the FCI site are limited.</t>
  </si>
  <si>
    <t>FCI Site operating hours must be equal to authority's permitted hours.</t>
  </si>
  <si>
    <t>I have successfully attached a file that documents the permitted hours.</t>
  </si>
  <si>
    <t>Fast Charging Infrastructure (FCI) Application</t>
  </si>
  <si>
    <r>
      <rPr>
        <sz val="12"/>
        <color theme="1"/>
        <rFont val="Calibri"/>
        <family val="2"/>
      </rPr>
      <t>•</t>
    </r>
    <r>
      <rPr>
        <sz val="12"/>
        <color theme="1"/>
        <rFont val="Avenir LT Std 55 Roman"/>
        <family val="2"/>
      </rPr>
      <t xml:space="preserve"> Do not select the "Display as Icon" check box.</t>
    </r>
  </si>
  <si>
    <t>• Excel should show the first page of the document on this sheet.</t>
  </si>
  <si>
    <t>• A completely loaded file will open with a double click.</t>
  </si>
  <si>
    <t>• Do not select the "Display as Icon" check box.</t>
  </si>
  <si>
    <t>Confirm that you have successfully provided documentation.</t>
  </si>
  <si>
    <t xml:space="preserve">• If you have issues attaching the document here, please add the document as </t>
  </si>
  <si>
    <t xml:space="preserve">  a comment in the application's LRT Correspondence thread.</t>
  </si>
  <si>
    <t>any CapEx grants and funding for the site prior to program participation.</t>
  </si>
  <si>
    <t>California Air Resources Board</t>
  </si>
  <si>
    <t>Low Carbon Fuel Standard</t>
  </si>
  <si>
    <t>Zero Emission Infrastructure Program for the</t>
  </si>
  <si>
    <t>DC Fast Charging Infrastructure Pathway</t>
  </si>
  <si>
    <t>This is the application for the Direct Current Fast Charging Infrastructure Pathway (FCI), part of the California Air Resources Board's (CARB) Low Carbon Fuels Standard's (LCFS)  Zero Emission Infrastructure Program.  This application is meant for entities in the LCFS who wish to receive infrastructure credits for installing direct current fast chargers (DCFC) in California.</t>
  </si>
  <si>
    <t>In addition to the reporting requirements for the light duty/medium duty - battery electric vehicle of plug-in hybrid electric vehicle pathway (LDV-MDV- BEV, or PHEV), the FCI pathway requires uptime information for each FSE.  Entities must also submit each quarter the Cost and Revenue Report for their FCI sites as an Additional Supporting Document.  FCI credits will not be issued without this information.</t>
  </si>
  <si>
    <r>
      <rPr>
        <sz val="12"/>
        <rFont val="Avenir LT Std 55 Roman"/>
        <family val="2"/>
      </rPr>
      <t xml:space="preserve">The FCI Pathway was created with the Board approval of the 2018 amendments to CARB's LCFS regulation.  The FCI Pathway is decribed in Section 95486.2(b) of the regulation; an online version is available at </t>
    </r>
    <r>
      <rPr>
        <b/>
        <u/>
        <sz val="12"/>
        <color theme="10"/>
        <rFont val="Avenir LT Std 55 Roman"/>
        <family val="2"/>
      </rPr>
      <t>this link.</t>
    </r>
  </si>
  <si>
    <r>
      <rPr>
        <sz val="12"/>
        <rFont val="Avenir LT Std 55 Roman"/>
        <family val="2"/>
      </rPr>
      <t>The webpage for the Zero Emission Infrastructure Program, which includes:
  ◦ a PowerPoint overview of the program;
  ◦ this application template;
  ◦ a list and map of approved FCI stations; and
  ◦ a calculation of the estimated potential FCI credits
can be found at</t>
    </r>
    <r>
      <rPr>
        <sz val="12"/>
        <color theme="10"/>
        <rFont val="Avenir LT Std 55 Roman"/>
        <family val="2"/>
      </rPr>
      <t xml:space="preserve"> </t>
    </r>
    <r>
      <rPr>
        <b/>
        <u/>
        <sz val="12"/>
        <color theme="10"/>
        <rFont val="Avenir LT Std 55 Roman"/>
        <family val="2"/>
      </rPr>
      <t>this link.</t>
    </r>
  </si>
  <si>
    <r>
      <rPr>
        <sz val="12"/>
        <rFont val="Avenir LT Std 55 Roman"/>
        <family val="2"/>
      </rPr>
      <t xml:space="preserve">LCFS Guidance Documents, User Guides, and FAQs, which includes:
  ◦ LCFS Guidance 19-02, Cost and Revenue Reporting for Infrastructure 
     Pathways, and the FCI Reporting Template;
  ◦ LCFS Guidance 19-04, Fuel Supply Equipment Registration;
  ◦ Section 4 of the old Application Instructions for how to submit this
     application in the LRT;
  ◦ this application template; and
  ◦ the LRT-CBTS User Guide
can be found at </t>
    </r>
    <r>
      <rPr>
        <b/>
        <u/>
        <sz val="12"/>
        <color theme="10"/>
        <rFont val="Avenir LT Std 55 Roman"/>
        <family val="2"/>
      </rPr>
      <t>this link.</t>
    </r>
  </si>
  <si>
    <r>
      <rPr>
        <sz val="12"/>
        <rFont val="Avenir LT Std 55 Roman"/>
        <family val="2"/>
      </rPr>
      <t xml:space="preserve">Refer to the "Read Me" worksheet and </t>
    </r>
    <r>
      <rPr>
        <u/>
        <sz val="12"/>
        <color rgb="FF0099CC"/>
        <rFont val="Avenir LT Std 55 Roman"/>
        <family val="2"/>
      </rPr>
      <t>FCI User Guide</t>
    </r>
    <r>
      <rPr>
        <sz val="12"/>
        <color rgb="FF0099CC"/>
        <rFont val="Avenir LT Std 55 Roman"/>
        <family val="2"/>
      </rPr>
      <t xml:space="preserve"> </t>
    </r>
    <r>
      <rPr>
        <sz val="12"/>
        <rFont val="Avenir LT Std 55 Roman"/>
        <family val="2"/>
      </rPr>
      <t>to fill out this application.</t>
    </r>
  </si>
  <si>
    <t>HIDE THIS ROW</t>
  </si>
  <si>
    <t>Transfer of Existing FCI Site</t>
  </si>
  <si>
    <t>Any error messages received in the quarterly reporting process must be brought to the attention of LCFS staff before the end of the quarter.  Per section 95485(a)(2), no credit generator may generate or claim credits retroactively for a period for which the reporting deadline has passed.</t>
  </si>
  <si>
    <t>Are Chargers FCI Eligible?</t>
  </si>
  <si>
    <t>Fuel Supply Equipment (FSE) Owner Details</t>
  </si>
  <si>
    <t>Will be open to the public.</t>
  </si>
  <si>
    <t>Are anticipated to have capital expenditures that exceed the value of</t>
  </si>
  <si>
    <t>Did not operate before January 1, 2019.</t>
  </si>
  <si>
    <t>Will be networked and can monitor and report availability for charging.</t>
  </si>
  <si>
    <t>any California or Federal regulation enforcement.</t>
  </si>
  <si>
    <t>Have not and will not receive funding pursuant to any settlement related to</t>
  </si>
  <si>
    <t>Have not been and will not be built as a required CEQA mitigation measure.</t>
  </si>
  <si>
    <t>Will accept major credit and debit cards as payment for service.</t>
  </si>
  <si>
    <t>LCFS Regulation Section 95486.2(b)</t>
  </si>
  <si>
    <t>Number of Type#1 FSEs at Site</t>
  </si>
  <si>
    <t>Model of Type#1 Charger</t>
  </si>
  <si>
    <t>Number of Type#1 CHAdeMO Ports</t>
  </si>
  <si>
    <t>Number of Type#1 SAE CCS Ports</t>
  </si>
  <si>
    <t>Number of Type#1 Tesla 
Ports</t>
  </si>
  <si>
    <t>Effective Simultaneous Type#1 
Power Rating [kW]</t>
  </si>
  <si>
    <t>Type#1 Charging Capacity [kWh/day]</t>
  </si>
  <si>
    <t>Type#1 FCI Eligible?</t>
  </si>
  <si>
    <t>Type#1 Characteristics</t>
  </si>
  <si>
    <t>Power Rating for Type#1 FSEs 
[kW]</t>
  </si>
  <si>
    <t>Number of Type#2 FSEs at Site</t>
  </si>
  <si>
    <t>Power Rating for Each Type#2 FSE [kW]</t>
  </si>
  <si>
    <t>Model of Type#2 Charger</t>
  </si>
  <si>
    <t>Number of Type#2 CHAdeMO Ports</t>
  </si>
  <si>
    <t>Number of Type#2 SAE CCS Ports</t>
  </si>
  <si>
    <t>Number of Type#2 Tesla 
Ports</t>
  </si>
  <si>
    <t>Effective Simultaneous Type#2 
Power Rating [kW]</t>
  </si>
  <si>
    <t>Type#2 FSE Charging Capacity [kWh/day]</t>
  </si>
  <si>
    <t>Type#2 FCI Eligible?</t>
  </si>
  <si>
    <t>Type#3 FCI Eligible?</t>
  </si>
  <si>
    <t>Number of Type#3 FSEs at Site</t>
  </si>
  <si>
    <t>Power Rating for Each Type#3 FSE [kW]</t>
  </si>
  <si>
    <t>Model of Type#3 Charger</t>
  </si>
  <si>
    <t>Number of Type#3 CHAdeMO Ports</t>
  </si>
  <si>
    <t>Number of Type#3 SAE CCS Ports</t>
  </si>
  <si>
    <t>Number of Type#3 Tesla 
Ports</t>
  </si>
  <si>
    <t>Effective Simultaneous Type#3 
Power Rating [kW]</t>
  </si>
  <si>
    <t>Type#3 FSE Charging Capacity [kWh/day]</t>
  </si>
  <si>
    <t>Total Site Nameplate Power Rating 
[kW]</t>
  </si>
  <si>
    <t>Type#1</t>
  </si>
  <si>
    <t>Type#2</t>
  </si>
  <si>
    <t>Type#3</t>
  </si>
  <si>
    <t>Power Rating</t>
  </si>
  <si>
    <t>FCI Charging Capacity</t>
  </si>
  <si>
    <t>Model</t>
  </si>
  <si>
    <t>Type#2 Characteristics</t>
  </si>
  <si>
    <t xml:space="preserve">Site Name </t>
  </si>
  <si>
    <t>Site Address</t>
  </si>
  <si>
    <t>Total FCI Nameplate Power Rating 
[kW]</t>
  </si>
  <si>
    <t>I certify the FSEs at this site applying for the FCI pathway:</t>
  </si>
  <si>
    <t>Total Number of Site FSEs</t>
  </si>
  <si>
    <t>Type#3 Characteristics</t>
  </si>
  <si>
    <r>
      <rPr>
        <sz val="12"/>
        <rFont val="Avenir LT Std 55 Roman"/>
        <family val="2"/>
      </rPr>
      <t>Questions and issues should be directed to FCI staff, whose contact information can be found under ZEV Fueling Infrastructure Crediting at</t>
    </r>
    <r>
      <rPr>
        <b/>
        <sz val="12"/>
        <rFont val="Avenir LT Std 55 Roman"/>
        <family val="2"/>
      </rPr>
      <t xml:space="preserve"> </t>
    </r>
    <r>
      <rPr>
        <b/>
        <u/>
        <sz val="12"/>
        <color theme="10"/>
        <rFont val="Avenir LT Std 55 Roman"/>
        <family val="2"/>
      </rPr>
      <t>this link.</t>
    </r>
  </si>
  <si>
    <t>Site City</t>
  </si>
  <si>
    <t>FSE Power Rating
[kW]</t>
  </si>
  <si>
    <t>FSE Charger Model</t>
  </si>
  <si>
    <t>Effective Simultaneous
Power Rating [kW]</t>
  </si>
  <si>
    <t>Kettleman City</t>
  </si>
  <si>
    <t>expanded, or transferred site?</t>
  </si>
  <si>
    <t>Is this a new, resubmitted,</t>
  </si>
  <si>
    <t>Total Number of FCI FSEs</t>
  </si>
  <si>
    <t># of Type</t>
  </si>
  <si>
    <t>FCI Eligible</t>
  </si>
  <si>
    <t>FEIN</t>
  </si>
  <si>
    <r>
      <rPr>
        <sz val="12"/>
        <rFont val="Avenir LT Std 55 Roman"/>
        <family val="2"/>
      </rPr>
      <t xml:space="preserve">Download the most recent version of this application at the </t>
    </r>
    <r>
      <rPr>
        <u/>
        <sz val="12"/>
        <color rgb="FF0099CC"/>
        <rFont val="Avenir LT Std 55 Roman"/>
        <family val="2"/>
      </rPr>
      <t>LCFS ZEV Webapge</t>
    </r>
    <r>
      <rPr>
        <sz val="12"/>
        <rFont val="Avenir LT Std 55 Roman"/>
        <family val="2"/>
      </rPr>
      <t>.</t>
    </r>
  </si>
  <si>
    <r>
      <rPr>
        <sz val="12"/>
        <rFont val="Avenir LT Std 55 Roman"/>
        <family val="2"/>
      </rPr>
      <t xml:space="preserve">Submit this document as Correspondence through the </t>
    </r>
    <r>
      <rPr>
        <u/>
        <sz val="12"/>
        <color rgb="FF0099CC"/>
        <rFont val="Avenir LT Std 55 Roman"/>
        <family val="2"/>
      </rPr>
      <t>LCFS Reporting Tool</t>
    </r>
    <r>
      <rPr>
        <sz val="12"/>
        <rFont val="Avenir LT Std 55 Roman"/>
        <family val="2"/>
      </rPr>
      <t xml:space="preserve"> (LRT).</t>
    </r>
  </si>
  <si>
    <t>Los Angeles</t>
  </si>
  <si>
    <t>Bell Gardens</t>
  </si>
  <si>
    <t>Bell</t>
  </si>
  <si>
    <t>Beverly Hills</t>
  </si>
  <si>
    <t>Compton</t>
  </si>
  <si>
    <t>Culver City</t>
  </si>
  <si>
    <t>Downey</t>
  </si>
  <si>
    <t>El Segundo</t>
  </si>
  <si>
    <t>Gardena</t>
  </si>
  <si>
    <t>Hawthorne</t>
  </si>
  <si>
    <t>Hermosa Beach</t>
  </si>
  <si>
    <t>Huntington Park</t>
  </si>
  <si>
    <t>Lawndale</t>
  </si>
  <si>
    <t>Lynwood</t>
  </si>
  <si>
    <t>Malibu</t>
  </si>
  <si>
    <t>Manhattan Beach</t>
  </si>
  <si>
    <t>Maywood</t>
  </si>
  <si>
    <t>Pacific Palisades</t>
  </si>
  <si>
    <t>Palos Verdes Peninsula</t>
  </si>
  <si>
    <t>Rancho Palos Verdes</t>
  </si>
  <si>
    <t>Redondo Beach</t>
  </si>
  <si>
    <t>South Gate</t>
  </si>
  <si>
    <t>Topanga</t>
  </si>
  <si>
    <t>Venice</t>
  </si>
  <si>
    <t>Marina Del Rey</t>
  </si>
  <si>
    <t>Playa Del Rey</t>
  </si>
  <si>
    <t>Inglewood</t>
  </si>
  <si>
    <t>Santa Monica</t>
  </si>
  <si>
    <t>Torrance</t>
  </si>
  <si>
    <t>Whittier</t>
  </si>
  <si>
    <t>Buena Park</t>
  </si>
  <si>
    <t>La Palma</t>
  </si>
  <si>
    <t>Cypress</t>
  </si>
  <si>
    <t>La Habra</t>
  </si>
  <si>
    <t>La Mirada</t>
  </si>
  <si>
    <t>Montebello</t>
  </si>
  <si>
    <t>Norwalk</t>
  </si>
  <si>
    <t>Pico Rivera</t>
  </si>
  <si>
    <t>Santa Fe Springs</t>
  </si>
  <si>
    <t>Stanton</t>
  </si>
  <si>
    <t>Artesia</t>
  </si>
  <si>
    <t>Cerritos</t>
  </si>
  <si>
    <t>Avalon</t>
  </si>
  <si>
    <t>Bellflower</t>
  </si>
  <si>
    <t>Harbor City</t>
  </si>
  <si>
    <t>Lakewood</t>
  </si>
  <si>
    <t>Hawaiian Gardens</t>
  </si>
  <si>
    <t>Lomita</t>
  </si>
  <si>
    <t>Los Alamitos</t>
  </si>
  <si>
    <t>Paramount</t>
  </si>
  <si>
    <t>San Pedro</t>
  </si>
  <si>
    <t>Seal Beach</t>
  </si>
  <si>
    <t>Sunset Beach</t>
  </si>
  <si>
    <t>Surfside</t>
  </si>
  <si>
    <t>Wilmington</t>
  </si>
  <si>
    <t>Carson</t>
  </si>
  <si>
    <t>Signal Hill</t>
  </si>
  <si>
    <t>Long Beach</t>
  </si>
  <si>
    <t>Altadena</t>
  </si>
  <si>
    <t>Arcadia</t>
  </si>
  <si>
    <t>Duarte</t>
  </si>
  <si>
    <t>Monrovia</t>
  </si>
  <si>
    <t>Montrose</t>
  </si>
  <si>
    <t>Mount Wilson</t>
  </si>
  <si>
    <t>Sierra Madre</t>
  </si>
  <si>
    <t>South Pasadena</t>
  </si>
  <si>
    <t>Sunland</t>
  </si>
  <si>
    <t>Tujunga</t>
  </si>
  <si>
    <t>Verdugo City</t>
  </si>
  <si>
    <t>Pasadena</t>
  </si>
  <si>
    <t>San Marino</t>
  </si>
  <si>
    <t>Glendale</t>
  </si>
  <si>
    <t>La Crescenta</t>
  </si>
  <si>
    <t>Agoura Hills</t>
  </si>
  <si>
    <t>Calabasas</t>
  </si>
  <si>
    <t>Canoga Park</t>
  </si>
  <si>
    <t>Winnetka</t>
  </si>
  <si>
    <t>West Hills</t>
  </si>
  <si>
    <t>Castaic</t>
  </si>
  <si>
    <t>Chatsworth</t>
  </si>
  <si>
    <t>Encino</t>
  </si>
  <si>
    <t>Newbury Park</t>
  </si>
  <si>
    <t>Newhall</t>
  </si>
  <si>
    <t>Northridge</t>
  </si>
  <si>
    <t>Porter Ranch</t>
  </si>
  <si>
    <t>Pacoima</t>
  </si>
  <si>
    <t>Reseda</t>
  </si>
  <si>
    <t>San Fernando</t>
  </si>
  <si>
    <t>Sylmar</t>
  </si>
  <si>
    <t>North Hills</t>
  </si>
  <si>
    <t>Granada Hills</t>
  </si>
  <si>
    <t>Mission Hills</t>
  </si>
  <si>
    <t>Santa Clarita</t>
  </si>
  <si>
    <t>Canyon Country</t>
  </si>
  <si>
    <t>Sun Valley</t>
  </si>
  <si>
    <t>Valencia</t>
  </si>
  <si>
    <t>Tarzana</t>
  </si>
  <si>
    <t>Thousand Oaks</t>
  </si>
  <si>
    <t>Westlake Village</t>
  </si>
  <si>
    <t>Woodland Hills</t>
  </si>
  <si>
    <t>Oak Park</t>
  </si>
  <si>
    <t>Stevenson Ranch</t>
  </si>
  <si>
    <t>Van Nuys</t>
  </si>
  <si>
    <t>Panorama City</t>
  </si>
  <si>
    <t>Sherman Oaks</t>
  </si>
  <si>
    <t>Burbank</t>
  </si>
  <si>
    <t>North Hollywood</t>
  </si>
  <si>
    <t>Studio City</t>
  </si>
  <si>
    <t>Valley Village</t>
  </si>
  <si>
    <t>Universal City</t>
  </si>
  <si>
    <t>Toluca Lake</t>
  </si>
  <si>
    <t>Rancho Cucamonga</t>
  </si>
  <si>
    <t>Azusa</t>
  </si>
  <si>
    <t>Baldwin Park</t>
  </si>
  <si>
    <t>Chino</t>
  </si>
  <si>
    <t>Chino Hills</t>
  </si>
  <si>
    <t>Claremont</t>
  </si>
  <si>
    <t>City Of Industry</t>
  </si>
  <si>
    <t>Covina</t>
  </si>
  <si>
    <t>El Monte</t>
  </si>
  <si>
    <t>South El Monte</t>
  </si>
  <si>
    <t>Glendora</t>
  </si>
  <si>
    <t>Guasti</t>
  </si>
  <si>
    <t>La Puente</t>
  </si>
  <si>
    <t>Hacienda Heights</t>
  </si>
  <si>
    <t>Rowland Heights</t>
  </si>
  <si>
    <t>La Verne</t>
  </si>
  <si>
    <t>Mira Loma</t>
  </si>
  <si>
    <t>Monterey Park</t>
  </si>
  <si>
    <t>Ontario</t>
  </si>
  <si>
    <t>Mt Baldy</t>
  </si>
  <si>
    <t>Montclair</t>
  </si>
  <si>
    <t>Diamond Bar</t>
  </si>
  <si>
    <t>Pomona</t>
  </si>
  <si>
    <t>Rosemead</t>
  </si>
  <si>
    <t>San Dimas</t>
  </si>
  <si>
    <t>San Gabriel</t>
  </si>
  <si>
    <t>Temple City</t>
  </si>
  <si>
    <t>Upland</t>
  </si>
  <si>
    <t>Walnut</t>
  </si>
  <si>
    <t>West Covina</t>
  </si>
  <si>
    <t>Alhambra</t>
  </si>
  <si>
    <t>Alpine</t>
  </si>
  <si>
    <t>Bonita</t>
  </si>
  <si>
    <t>Boulevard</t>
  </si>
  <si>
    <t>Campo</t>
  </si>
  <si>
    <t>Chula Vista</t>
  </si>
  <si>
    <t>Descanso</t>
  </si>
  <si>
    <t>Dulzura</t>
  </si>
  <si>
    <t>Guatay</t>
  </si>
  <si>
    <t>Imperial Beach</t>
  </si>
  <si>
    <t>Jacumba</t>
  </si>
  <si>
    <t>Jamul</t>
  </si>
  <si>
    <t>La Mesa</t>
  </si>
  <si>
    <t>Lemon Grove</t>
  </si>
  <si>
    <t>Lincoln Acres</t>
  </si>
  <si>
    <t>Mount Laguna</t>
  </si>
  <si>
    <t>National City</t>
  </si>
  <si>
    <t>Pine Valley</t>
  </si>
  <si>
    <t>Potrero</t>
  </si>
  <si>
    <t>Spring Valley</t>
  </si>
  <si>
    <t>Tecate</t>
  </si>
  <si>
    <t>Bonsall</t>
  </si>
  <si>
    <t>Borrego Springs</t>
  </si>
  <si>
    <t>Cardiff By The Sea</t>
  </si>
  <si>
    <t>Carlsbad</t>
  </si>
  <si>
    <t>Del Mar</t>
  </si>
  <si>
    <t>El Cajon</t>
  </si>
  <si>
    <t>Encinitas</t>
  </si>
  <si>
    <t>Escondido</t>
  </si>
  <si>
    <t>Fallbrook</t>
  </si>
  <si>
    <t>Julian</t>
  </si>
  <si>
    <t>La Jolla</t>
  </si>
  <si>
    <t>Lakeside</t>
  </si>
  <si>
    <t>Oceanside</t>
  </si>
  <si>
    <t>Camp Pendleton</t>
  </si>
  <si>
    <t>Pala</t>
  </si>
  <si>
    <t>Palomar Mountain</t>
  </si>
  <si>
    <t>Pauma Valley</t>
  </si>
  <si>
    <t>Poway</t>
  </si>
  <si>
    <t>Ramona</t>
  </si>
  <si>
    <t>Ranchita</t>
  </si>
  <si>
    <t>Rancho Santa Fe</t>
  </si>
  <si>
    <t>San Luis Rey</t>
  </si>
  <si>
    <t>San Marcos</t>
  </si>
  <si>
    <t>Santa Ysabel</t>
  </si>
  <si>
    <t>Santee</t>
  </si>
  <si>
    <t>Solana Beach</t>
  </si>
  <si>
    <t>Vista</t>
  </si>
  <si>
    <t>Valley Center</t>
  </si>
  <si>
    <t>Warner Springs</t>
  </si>
  <si>
    <t>San Diego</t>
  </si>
  <si>
    <t>Coronado</t>
  </si>
  <si>
    <t>San Ysidro</t>
  </si>
  <si>
    <t>Indio</t>
  </si>
  <si>
    <t>Indian Wells</t>
  </si>
  <si>
    <t>Palm Desert</t>
  </si>
  <si>
    <t>Banning</t>
  </si>
  <si>
    <t>Bard</t>
  </si>
  <si>
    <t>Beaumont</t>
  </si>
  <si>
    <t>Blythe</t>
  </si>
  <si>
    <t>Brawley</t>
  </si>
  <si>
    <t>Cabazon</t>
  </si>
  <si>
    <t>Calexico</t>
  </si>
  <si>
    <t>Calipatria</t>
  </si>
  <si>
    <t>Cathedral City</t>
  </si>
  <si>
    <t>Coachella</t>
  </si>
  <si>
    <t>Desert Center</t>
  </si>
  <si>
    <t>Desert Hot Springs</t>
  </si>
  <si>
    <t>Earp</t>
  </si>
  <si>
    <t>El Centro</t>
  </si>
  <si>
    <t>La Quinta</t>
  </si>
  <si>
    <t>Heber</t>
  </si>
  <si>
    <t>Holtville</t>
  </si>
  <si>
    <t>Imperial</t>
  </si>
  <si>
    <t>Joshua Tree</t>
  </si>
  <si>
    <t>Mecca</t>
  </si>
  <si>
    <t>Morongo Valley</t>
  </si>
  <si>
    <t>Niland</t>
  </si>
  <si>
    <t>North Palm Springs</t>
  </si>
  <si>
    <t>Ocotillo</t>
  </si>
  <si>
    <t>Palm Springs</t>
  </si>
  <si>
    <t>Palo Verde</t>
  </si>
  <si>
    <t>Parker Dam</t>
  </si>
  <si>
    <t>Pioneertown</t>
  </si>
  <si>
    <t>Rancho Mirage</t>
  </si>
  <si>
    <t>Seeley</t>
  </si>
  <si>
    <t>Thermal</t>
  </si>
  <si>
    <t>Salton City</t>
  </si>
  <si>
    <t>Thousand Palms</t>
  </si>
  <si>
    <t>Twentynine Palms</t>
  </si>
  <si>
    <t>Vidal</t>
  </si>
  <si>
    <t>Westmorland</t>
  </si>
  <si>
    <t>Whitewater</t>
  </si>
  <si>
    <t>Winterhaven</t>
  </si>
  <si>
    <t>Yucca Valley</t>
  </si>
  <si>
    <t>Landers</t>
  </si>
  <si>
    <t>Adelanto</t>
  </si>
  <si>
    <t>Amboy</t>
  </si>
  <si>
    <t>Angelus Oaks</t>
  </si>
  <si>
    <t>Apple Valley</t>
  </si>
  <si>
    <t>Baker</t>
  </si>
  <si>
    <t>Fort Irwin</t>
  </si>
  <si>
    <t>Barstow</t>
  </si>
  <si>
    <t>Grand Terrace</t>
  </si>
  <si>
    <t>Big Bear City</t>
  </si>
  <si>
    <t>Big Bear Lake</t>
  </si>
  <si>
    <t>Bloomington</t>
  </si>
  <si>
    <t>Blue Jay</t>
  </si>
  <si>
    <t>Bryn Mawr</t>
  </si>
  <si>
    <t>Calimesa</t>
  </si>
  <si>
    <t>Cedar Glen</t>
  </si>
  <si>
    <t>Cedarpines Park</t>
  </si>
  <si>
    <t>Cima</t>
  </si>
  <si>
    <t>Colton</t>
  </si>
  <si>
    <t>Crestline</t>
  </si>
  <si>
    <t>Crest Park</t>
  </si>
  <si>
    <t>Daggett</t>
  </si>
  <si>
    <t>Death Valley</t>
  </si>
  <si>
    <t>Phelan</t>
  </si>
  <si>
    <t>Fontana</t>
  </si>
  <si>
    <t>Essex</t>
  </si>
  <si>
    <t>Fawnskin</t>
  </si>
  <si>
    <t>Ludlow</t>
  </si>
  <si>
    <t>Forest Falls</t>
  </si>
  <si>
    <t>Hesperia</t>
  </si>
  <si>
    <t>Green Valley Lake</t>
  </si>
  <si>
    <t>Helendale</t>
  </si>
  <si>
    <t>Highland</t>
  </si>
  <si>
    <t>Hinkley</t>
  </si>
  <si>
    <t>Loma Linda</t>
  </si>
  <si>
    <t>Lake Arrowhead</t>
  </si>
  <si>
    <t>Lucerne Valley</t>
  </si>
  <si>
    <t>Lytle Creek</t>
  </si>
  <si>
    <t>Mentone</t>
  </si>
  <si>
    <t>Needles</t>
  </si>
  <si>
    <t>Nipton</t>
  </si>
  <si>
    <t>Newberry Springs</t>
  </si>
  <si>
    <t>Mountain Pass</t>
  </si>
  <si>
    <t>Oro Grande</t>
  </si>
  <si>
    <t>Patton</t>
  </si>
  <si>
    <t>Pinon Hills</t>
  </si>
  <si>
    <t>Redlands</t>
  </si>
  <si>
    <t>Rialto</t>
  </si>
  <si>
    <t>Rimforest</t>
  </si>
  <si>
    <t>Running Springs</t>
  </si>
  <si>
    <t>Shoshone</t>
  </si>
  <si>
    <t>Skyforest</t>
  </si>
  <si>
    <t>Sugarloaf</t>
  </si>
  <si>
    <t>Tecopa</t>
  </si>
  <si>
    <t>Twin Peaks</t>
  </si>
  <si>
    <t>Victorville</t>
  </si>
  <si>
    <t>Wrightwood</t>
  </si>
  <si>
    <t>Yermo</t>
  </si>
  <si>
    <t>Yucaipa</t>
  </si>
  <si>
    <t>San Bernardino</t>
  </si>
  <si>
    <t>Riverside</t>
  </si>
  <si>
    <t>Jurupa Valley</t>
  </si>
  <si>
    <t>March Air Reserve Base</t>
  </si>
  <si>
    <t>Lake Elsinore</t>
  </si>
  <si>
    <t>Aguanga</t>
  </si>
  <si>
    <t>Anza</t>
  </si>
  <si>
    <t>Hemet</t>
  </si>
  <si>
    <t>Homeland</t>
  </si>
  <si>
    <t>Idyllwild</t>
  </si>
  <si>
    <t>Moreno Valley</t>
  </si>
  <si>
    <t>Mountain Center</t>
  </si>
  <si>
    <t>Murrieta</t>
  </si>
  <si>
    <t>Nuevo</t>
  </si>
  <si>
    <t>Perris</t>
  </si>
  <si>
    <t>San Jacinto</t>
  </si>
  <si>
    <t>Menifee</t>
  </si>
  <si>
    <t>Temecula</t>
  </si>
  <si>
    <t>Wildomar</t>
  </si>
  <si>
    <t>Winchester</t>
  </si>
  <si>
    <t>Irvine</t>
  </si>
  <si>
    <t>Huntington Beach</t>
  </si>
  <si>
    <t>Laguna Niguel</t>
  </si>
  <si>
    <t>El Toro</t>
  </si>
  <si>
    <t>Foothill Ranch</t>
  </si>
  <si>
    <t>Capistrano Beach</t>
  </si>
  <si>
    <t>Corona Del Mar</t>
  </si>
  <si>
    <t>Costa Mesa</t>
  </si>
  <si>
    <t>Dana Point</t>
  </si>
  <si>
    <t>Lake Forest</t>
  </si>
  <si>
    <t>Laguna Woods</t>
  </si>
  <si>
    <t>East Irvine</t>
  </si>
  <si>
    <t>Laguna Beach</t>
  </si>
  <si>
    <t>Laguna Hills</t>
  </si>
  <si>
    <t>Midway City</t>
  </si>
  <si>
    <t>Aliso Viejo</t>
  </si>
  <si>
    <t>Newport Coast</t>
  </si>
  <si>
    <t>Newport Beach</t>
  </si>
  <si>
    <t>San Clemente</t>
  </si>
  <si>
    <t>San Juan Capistrano</t>
  </si>
  <si>
    <t>Silverado</t>
  </si>
  <si>
    <t>Trabuco Canyon</t>
  </si>
  <si>
    <t>Westminster</t>
  </si>
  <si>
    <t>Rancho Santa Margarita</t>
  </si>
  <si>
    <t>Mission Viejo</t>
  </si>
  <si>
    <t>Ladera Ranch</t>
  </si>
  <si>
    <t>Santa Ana</t>
  </si>
  <si>
    <t>Fountain Valley</t>
  </si>
  <si>
    <t>Tustin</t>
  </si>
  <si>
    <t>Anaheim</t>
  </si>
  <si>
    <t>Atwood</t>
  </si>
  <si>
    <t>Brea</t>
  </si>
  <si>
    <t>Fullerton</t>
  </si>
  <si>
    <t>Garden Grove</t>
  </si>
  <si>
    <t>Orange</t>
  </si>
  <si>
    <t>Norco</t>
  </si>
  <si>
    <t>Villa Park</t>
  </si>
  <si>
    <t>Placentia</t>
  </si>
  <si>
    <t>Corona</t>
  </si>
  <si>
    <t>Yorba Linda</t>
  </si>
  <si>
    <t>Ventura</t>
  </si>
  <si>
    <t>Camarillo</t>
  </si>
  <si>
    <t>Carpinteria</t>
  </si>
  <si>
    <t>Fillmore</t>
  </si>
  <si>
    <t>Moorpark</t>
  </si>
  <si>
    <t>Oak View</t>
  </si>
  <si>
    <t>Ojai</t>
  </si>
  <si>
    <t>Oxnard</t>
  </si>
  <si>
    <t>Piru</t>
  </si>
  <si>
    <t>Port Hueneme</t>
  </si>
  <si>
    <t>Santa Paula</t>
  </si>
  <si>
    <t>Simi Valley</t>
  </si>
  <si>
    <t>Brandeis</t>
  </si>
  <si>
    <t>Somis</t>
  </si>
  <si>
    <t>Summerland</t>
  </si>
  <si>
    <t>Santa Barbara</t>
  </si>
  <si>
    <t>Goleta</t>
  </si>
  <si>
    <t>Alpaugh</t>
  </si>
  <si>
    <t>Armona</t>
  </si>
  <si>
    <t>Arvin</t>
  </si>
  <si>
    <t>Avenal</t>
  </si>
  <si>
    <t>Bodfish</t>
  </si>
  <si>
    <t>Buttonwillow</t>
  </si>
  <si>
    <t>California Hot Springs</t>
  </si>
  <si>
    <t>Camp Nelson</t>
  </si>
  <si>
    <t>Coalinga</t>
  </si>
  <si>
    <t>Corcoran</t>
  </si>
  <si>
    <t>Delano</t>
  </si>
  <si>
    <t>Ducor</t>
  </si>
  <si>
    <t>Earlimart</t>
  </si>
  <si>
    <t>Edison</t>
  </si>
  <si>
    <t>Exeter</t>
  </si>
  <si>
    <t>Pine Mountain Club</t>
  </si>
  <si>
    <t>Farmersville</t>
  </si>
  <si>
    <t>Fellows</t>
  </si>
  <si>
    <t>Frazier Park</t>
  </si>
  <si>
    <t>Glennville</t>
  </si>
  <si>
    <t>Goshen</t>
  </si>
  <si>
    <t>Hanford</t>
  </si>
  <si>
    <t>Huron</t>
  </si>
  <si>
    <t>Ivanhoe</t>
  </si>
  <si>
    <t>Kaweah</t>
  </si>
  <si>
    <t>Kernville</t>
  </si>
  <si>
    <t>Lake Isabella</t>
  </si>
  <si>
    <t>Lamont</t>
  </si>
  <si>
    <t>Laton</t>
  </si>
  <si>
    <t>Lebec</t>
  </si>
  <si>
    <t>Lemon Cove</t>
  </si>
  <si>
    <t>Lemoore</t>
  </si>
  <si>
    <t>Lindsay</t>
  </si>
  <si>
    <t>Lost Hills</t>
  </si>
  <si>
    <t>Maricopa</t>
  </si>
  <si>
    <t>New Cuyama</t>
  </si>
  <si>
    <t>Onyx</t>
  </si>
  <si>
    <t>Pixley</t>
  </si>
  <si>
    <t>Porterville</t>
  </si>
  <si>
    <t>Posey</t>
  </si>
  <si>
    <t>Richgrove</t>
  </si>
  <si>
    <t>Sequoia National Park</t>
  </si>
  <si>
    <t>Shafter</t>
  </si>
  <si>
    <t>Springville</t>
  </si>
  <si>
    <t>Stratford</t>
  </si>
  <si>
    <t>Strathmore</t>
  </si>
  <si>
    <t>Taft</t>
  </si>
  <si>
    <t>Terra Bella</t>
  </si>
  <si>
    <t>Three Rivers</t>
  </si>
  <si>
    <t>Tipton</t>
  </si>
  <si>
    <t>Tulare</t>
  </si>
  <si>
    <t>Tupman</t>
  </si>
  <si>
    <t>Visalia</t>
  </si>
  <si>
    <t>Wasco</t>
  </si>
  <si>
    <t>Waukena</t>
  </si>
  <si>
    <t>Weldon</t>
  </si>
  <si>
    <t>Wofford Heights</t>
  </si>
  <si>
    <t>Woodlake</t>
  </si>
  <si>
    <t>Woody</t>
  </si>
  <si>
    <t>Bakersfield</t>
  </si>
  <si>
    <t>San Luis Obispo</t>
  </si>
  <si>
    <t>Los Osos</t>
  </si>
  <si>
    <t>Arroyo Grande</t>
  </si>
  <si>
    <t>Atascadero</t>
  </si>
  <si>
    <t>Avila Beach</t>
  </si>
  <si>
    <t>Bradley</t>
  </si>
  <si>
    <t>Buellton</t>
  </si>
  <si>
    <t>Cambria</t>
  </si>
  <si>
    <t>Casmalia</t>
  </si>
  <si>
    <t>Cayucos</t>
  </si>
  <si>
    <t>Creston</t>
  </si>
  <si>
    <t>Grover Beach</t>
  </si>
  <si>
    <t>Guadalupe</t>
  </si>
  <si>
    <t>Harmony</t>
  </si>
  <si>
    <t>Lompoc</t>
  </si>
  <si>
    <t>Los Alamos</t>
  </si>
  <si>
    <t>Los Olivos</t>
  </si>
  <si>
    <t>Morro Bay</t>
  </si>
  <si>
    <t>Nipomo</t>
  </si>
  <si>
    <t>Oceano</t>
  </si>
  <si>
    <t>Paso Robles</t>
  </si>
  <si>
    <t>Pismo Beach</t>
  </si>
  <si>
    <t>San Ardo</t>
  </si>
  <si>
    <t>San Miguel</t>
  </si>
  <si>
    <t>San Simeon</t>
  </si>
  <si>
    <t>Santa Margarita</t>
  </si>
  <si>
    <t>Santa Maria</t>
  </si>
  <si>
    <t>Santa Ynez</t>
  </si>
  <si>
    <t>Shandon</t>
  </si>
  <si>
    <t>Solvang</t>
  </si>
  <si>
    <t>Templeton</t>
  </si>
  <si>
    <t>Mojave</t>
  </si>
  <si>
    <t>California City</t>
  </si>
  <si>
    <t>Acton</t>
  </si>
  <si>
    <t>Benton</t>
  </si>
  <si>
    <t>Big Pine</t>
  </si>
  <si>
    <t>Bishop</t>
  </si>
  <si>
    <t>Boron</t>
  </si>
  <si>
    <t>Bridgeport</t>
  </si>
  <si>
    <t>Caliente</t>
  </si>
  <si>
    <t>Cantil</t>
  </si>
  <si>
    <t>Darwin</t>
  </si>
  <si>
    <t>Edwards</t>
  </si>
  <si>
    <t>Independence</t>
  </si>
  <si>
    <t>Inyokern</t>
  </si>
  <si>
    <t>Johannesburg</t>
  </si>
  <si>
    <t>June Lake</t>
  </si>
  <si>
    <t>Keeler</t>
  </si>
  <si>
    <t>Keene</t>
  </si>
  <si>
    <t>Lake Hughes</t>
  </si>
  <si>
    <t>Lancaster</t>
  </si>
  <si>
    <t>Lee Vining</t>
  </si>
  <si>
    <t>Little Lake</t>
  </si>
  <si>
    <t>Littlerock</t>
  </si>
  <si>
    <t>Llano</t>
  </si>
  <si>
    <t>Lone Pine</t>
  </si>
  <si>
    <t>Mammoth Lakes</t>
  </si>
  <si>
    <t>Olancha</t>
  </si>
  <si>
    <t>Palmdale</t>
  </si>
  <si>
    <t>Pearblossom</t>
  </si>
  <si>
    <t>Randsburg</t>
  </si>
  <si>
    <t>Ridgecrest</t>
  </si>
  <si>
    <t>Red Mountain</t>
  </si>
  <si>
    <t>Rosamond</t>
  </si>
  <si>
    <t>Tehachapi</t>
  </si>
  <si>
    <t>Trona</t>
  </si>
  <si>
    <t>Valyermo</t>
  </si>
  <si>
    <t>Ahwahnee</t>
  </si>
  <si>
    <t>Auberry</t>
  </si>
  <si>
    <t>Badger</t>
  </si>
  <si>
    <t>Bass Lake</t>
  </si>
  <si>
    <t>Big Creek</t>
  </si>
  <si>
    <t>Biola</t>
  </si>
  <si>
    <t>Burrel</t>
  </si>
  <si>
    <t>Cantua Creek</t>
  </si>
  <si>
    <t>Caruthers</t>
  </si>
  <si>
    <t>Chowchilla</t>
  </si>
  <si>
    <t>Clovis</t>
  </si>
  <si>
    <t>Coarsegold</t>
  </si>
  <si>
    <t>Cutler</t>
  </si>
  <si>
    <t>Del Rey</t>
  </si>
  <si>
    <t>Dinuba</t>
  </si>
  <si>
    <t>Dos Palos</t>
  </si>
  <si>
    <t>Dunlap</t>
  </si>
  <si>
    <t>Firebaugh</t>
  </si>
  <si>
    <t>Fish Camp</t>
  </si>
  <si>
    <t>Five Points</t>
  </si>
  <si>
    <t>Fowler</t>
  </si>
  <si>
    <t>Friant</t>
  </si>
  <si>
    <t>Helm</t>
  </si>
  <si>
    <t>Hume</t>
  </si>
  <si>
    <t>Kerman</t>
  </si>
  <si>
    <t>Kingsburg</t>
  </si>
  <si>
    <t>Lakeshore</t>
  </si>
  <si>
    <t>Los Banos</t>
  </si>
  <si>
    <t>Madera</t>
  </si>
  <si>
    <t>Mendota</t>
  </si>
  <si>
    <t>Miramonte</t>
  </si>
  <si>
    <t>Mono Hot Springs</t>
  </si>
  <si>
    <t>North Fork</t>
  </si>
  <si>
    <t>Oakhurst</t>
  </si>
  <si>
    <t>O'Neals</t>
  </si>
  <si>
    <t>Orange Cove</t>
  </si>
  <si>
    <t>Orosi</t>
  </si>
  <si>
    <t>Parlier</t>
  </si>
  <si>
    <t>Piedra</t>
  </si>
  <si>
    <t>Fresno</t>
  </si>
  <si>
    <t>Prather</t>
  </si>
  <si>
    <t>Raisin City</t>
  </si>
  <si>
    <t>Raymond</t>
  </si>
  <si>
    <t>Reedley</t>
  </si>
  <si>
    <t>Riverdale</t>
  </si>
  <si>
    <t>Sanger</t>
  </si>
  <si>
    <t>San Joaquin</t>
  </si>
  <si>
    <t>Santa Rita Park</t>
  </si>
  <si>
    <t>Selma</t>
  </si>
  <si>
    <t>Shaver Lake</t>
  </si>
  <si>
    <t>South Dos Palos</t>
  </si>
  <si>
    <t>Sultana</t>
  </si>
  <si>
    <t>Tollhouse</t>
  </si>
  <si>
    <t>Tranquillity</t>
  </si>
  <si>
    <t>Wishon</t>
  </si>
  <si>
    <t>Yettem</t>
  </si>
  <si>
    <t>Traver</t>
  </si>
  <si>
    <t>Salinas</t>
  </si>
  <si>
    <t>Big Sur</t>
  </si>
  <si>
    <t>Carmel-By-The-Sea</t>
  </si>
  <si>
    <t>Carmel</t>
  </si>
  <si>
    <t>Carmel Valley</t>
  </si>
  <si>
    <t>Chualar</t>
  </si>
  <si>
    <t>Gonzales</t>
  </si>
  <si>
    <t>Greenfield</t>
  </si>
  <si>
    <t>Jolon</t>
  </si>
  <si>
    <t>King City</t>
  </si>
  <si>
    <t>Lockwood</t>
  </si>
  <si>
    <t>Marina</t>
  </si>
  <si>
    <t>Monterey</t>
  </si>
  <si>
    <t>Pacific Grove</t>
  </si>
  <si>
    <t>Pebble Beach</t>
  </si>
  <si>
    <t>San Lucas</t>
  </si>
  <si>
    <t>Seaside</t>
  </si>
  <si>
    <t>Soledad</t>
  </si>
  <si>
    <t>Spreckels</t>
  </si>
  <si>
    <t>Belmont</t>
  </si>
  <si>
    <t>Brisbane</t>
  </si>
  <si>
    <t>Burlingame</t>
  </si>
  <si>
    <t>Daly City</t>
  </si>
  <si>
    <t>El Granada</t>
  </si>
  <si>
    <t>Half Moon Bay</t>
  </si>
  <si>
    <t>La Honda</t>
  </si>
  <si>
    <t>Loma Mar</t>
  </si>
  <si>
    <t>Los Altos</t>
  </si>
  <si>
    <t>Menlo Park</t>
  </si>
  <si>
    <t>Atherton</t>
  </si>
  <si>
    <t>Portola Valley</t>
  </si>
  <si>
    <t>Millbrae</t>
  </si>
  <si>
    <t>Mountain View</t>
  </si>
  <si>
    <t>Montara</t>
  </si>
  <si>
    <t>Moss Beach</t>
  </si>
  <si>
    <t>Pacifica</t>
  </si>
  <si>
    <t>Pescadero</t>
  </si>
  <si>
    <t>Redwood City</t>
  </si>
  <si>
    <t>San Bruno</t>
  </si>
  <si>
    <t>San Carlos</t>
  </si>
  <si>
    <t>San Gregorio</t>
  </si>
  <si>
    <t>South San Francisco</t>
  </si>
  <si>
    <t>Sunnyvale</t>
  </si>
  <si>
    <t>San Francisco</t>
  </si>
  <si>
    <t>Sacramento</t>
  </si>
  <si>
    <t>Palo Alto</t>
  </si>
  <si>
    <t>Stanford</t>
  </si>
  <si>
    <t>San Mateo</t>
  </si>
  <si>
    <t>Alameda</t>
  </si>
  <si>
    <t>American Canyon</t>
  </si>
  <si>
    <t>Discovery Bay</t>
  </si>
  <si>
    <t>Danville</t>
  </si>
  <si>
    <t>Alamo</t>
  </si>
  <si>
    <t>Angwin</t>
  </si>
  <si>
    <t>Antioch</t>
  </si>
  <si>
    <t>Benicia</t>
  </si>
  <si>
    <t>Bethel Island</t>
  </si>
  <si>
    <t>Birds Landing</t>
  </si>
  <si>
    <t>Brentwood</t>
  </si>
  <si>
    <t>Byron</t>
  </si>
  <si>
    <t>Calistoga</t>
  </si>
  <si>
    <t>Canyon</t>
  </si>
  <si>
    <t>Clayton</t>
  </si>
  <si>
    <t>Concord</t>
  </si>
  <si>
    <t>Pleasant Hill</t>
  </si>
  <si>
    <t>Crockett</t>
  </si>
  <si>
    <t>Diablo</t>
  </si>
  <si>
    <t>El Cerrito</t>
  </si>
  <si>
    <t>Fairfield</t>
  </si>
  <si>
    <t>Fremont</t>
  </si>
  <si>
    <t>Hayward</t>
  </si>
  <si>
    <t>Castro Valley</t>
  </si>
  <si>
    <t>Hercules</t>
  </si>
  <si>
    <t>Knightsen</t>
  </si>
  <si>
    <t>Lafayette</t>
  </si>
  <si>
    <t>Livermore</t>
  </si>
  <si>
    <t>Martinez</t>
  </si>
  <si>
    <t>Moraga</t>
  </si>
  <si>
    <t>Napa</t>
  </si>
  <si>
    <t>Newark</t>
  </si>
  <si>
    <t>Oakley</t>
  </si>
  <si>
    <t>Oakville</t>
  </si>
  <si>
    <t>Orinda</t>
  </si>
  <si>
    <t>Pinole</t>
  </si>
  <si>
    <t>Pittsburg</t>
  </si>
  <si>
    <t>Pleasanton</t>
  </si>
  <si>
    <t>Pope Valley</t>
  </si>
  <si>
    <t>Dublin</t>
  </si>
  <si>
    <t>Port Costa</t>
  </si>
  <si>
    <t>Rio Vista</t>
  </si>
  <si>
    <t>Rodeo</t>
  </si>
  <si>
    <t>Rutherford</t>
  </si>
  <si>
    <t>Saint Helena</t>
  </si>
  <si>
    <t>Deer Park</t>
  </si>
  <si>
    <t>San Leandro</t>
  </si>
  <si>
    <t>San Lorenzo</t>
  </si>
  <si>
    <t>San Ramon</t>
  </si>
  <si>
    <t>Suisun City</t>
  </si>
  <si>
    <t>Sunol</t>
  </si>
  <si>
    <t>Union City</t>
  </si>
  <si>
    <t>Vallejo</t>
  </si>
  <si>
    <t>Walnut Creek</t>
  </si>
  <si>
    <t>Yountville</t>
  </si>
  <si>
    <t>Oakland</t>
  </si>
  <si>
    <t>Emeryville</t>
  </si>
  <si>
    <t>Piedmont</t>
  </si>
  <si>
    <t>Berkeley</t>
  </si>
  <si>
    <t>Albany</t>
  </si>
  <si>
    <t>Richmond</t>
  </si>
  <si>
    <t>El Sobrante</t>
  </si>
  <si>
    <t>San Pablo</t>
  </si>
  <si>
    <t>San Rafael</t>
  </si>
  <si>
    <t>Greenbrae</t>
  </si>
  <si>
    <t>Kentfield</t>
  </si>
  <si>
    <t>Belvedere Tiburon</t>
  </si>
  <si>
    <t>Bodega</t>
  </si>
  <si>
    <t>Bodega Bay</t>
  </si>
  <si>
    <t>Bolinas</t>
  </si>
  <si>
    <t>Corte Madera</t>
  </si>
  <si>
    <t>Rohnert Park</t>
  </si>
  <si>
    <t>Dillon Beach</t>
  </si>
  <si>
    <t>Fairfax</t>
  </si>
  <si>
    <t>Cotati</t>
  </si>
  <si>
    <t>Forest Knolls</t>
  </si>
  <si>
    <t>Inverness</t>
  </si>
  <si>
    <t>Lagunitas</t>
  </si>
  <si>
    <t>Larkspur</t>
  </si>
  <si>
    <t>Marshall</t>
  </si>
  <si>
    <t>Mill Valley</t>
  </si>
  <si>
    <t>Novato</t>
  </si>
  <si>
    <t>Nicasio</t>
  </si>
  <si>
    <t>Olema</t>
  </si>
  <si>
    <t>Penngrove</t>
  </si>
  <si>
    <t>Petaluma</t>
  </si>
  <si>
    <t>Point Reyes Station</t>
  </si>
  <si>
    <t>Ross</t>
  </si>
  <si>
    <t>San Anselmo</t>
  </si>
  <si>
    <t>San Geronimo</t>
  </si>
  <si>
    <t>San Quentin</t>
  </si>
  <si>
    <t>Sausalito</t>
  </si>
  <si>
    <t>Stinson Beach</t>
  </si>
  <si>
    <t>Tomales</t>
  </si>
  <si>
    <t>Valley Ford</t>
  </si>
  <si>
    <t>Woodacre</t>
  </si>
  <si>
    <t>Aptos</t>
  </si>
  <si>
    <t>Alviso</t>
  </si>
  <si>
    <t>Aromas</t>
  </si>
  <si>
    <t>Ben Lomond</t>
  </si>
  <si>
    <t>Boulder Creek</t>
  </si>
  <si>
    <t>Brookdale</t>
  </si>
  <si>
    <t>Campbell</t>
  </si>
  <si>
    <t>Capitola</t>
  </si>
  <si>
    <t>Castroville</t>
  </si>
  <si>
    <t>Coyote</t>
  </si>
  <si>
    <t>Cupertino</t>
  </si>
  <si>
    <t>Davenport</t>
  </si>
  <si>
    <t>Felton</t>
  </si>
  <si>
    <t>Freedom</t>
  </si>
  <si>
    <t>Gilroy</t>
  </si>
  <si>
    <t>Hollister</t>
  </si>
  <si>
    <t>Holy City</t>
  </si>
  <si>
    <t>Los Gatos</t>
  </si>
  <si>
    <t>Milpitas</t>
  </si>
  <si>
    <t>Morgan Hill</t>
  </si>
  <si>
    <t>Moss Landing</t>
  </si>
  <si>
    <t>Mount Hermon</t>
  </si>
  <si>
    <t>New Almaden</t>
  </si>
  <si>
    <t>Paicines</t>
  </si>
  <si>
    <t>Redwood Estates</t>
  </si>
  <si>
    <t>San Juan Bautista</t>
  </si>
  <si>
    <t>San Martin</t>
  </si>
  <si>
    <t>Santa Clara</t>
  </si>
  <si>
    <t>Santa Cruz</t>
  </si>
  <si>
    <t>Scotts Valley</t>
  </si>
  <si>
    <t>Saratoga</t>
  </si>
  <si>
    <t>Soquel</t>
  </si>
  <si>
    <t>Tres Pinos</t>
  </si>
  <si>
    <t>Watsonville</t>
  </si>
  <si>
    <t>San Jose</t>
  </si>
  <si>
    <t>Mount Hamilton</t>
  </si>
  <si>
    <t>Stockton</t>
  </si>
  <si>
    <t>Acampo</t>
  </si>
  <si>
    <t>Altaville</t>
  </si>
  <si>
    <t>Angels Camp</t>
  </si>
  <si>
    <t>Arnold</t>
  </si>
  <si>
    <t>Avery</t>
  </si>
  <si>
    <t>Burson</t>
  </si>
  <si>
    <t>Campo Seco</t>
  </si>
  <si>
    <t>Clements</t>
  </si>
  <si>
    <t>Copperopolis</t>
  </si>
  <si>
    <t>Douglas Flat</t>
  </si>
  <si>
    <t>Farmington</t>
  </si>
  <si>
    <t>French Camp</t>
  </si>
  <si>
    <t>Glencoe</t>
  </si>
  <si>
    <t>Hathaway Pines</t>
  </si>
  <si>
    <t>Holt</t>
  </si>
  <si>
    <t>Linden</t>
  </si>
  <si>
    <t>Lockeford</t>
  </si>
  <si>
    <t>Lodi</t>
  </si>
  <si>
    <t>Mokelumne Hill</t>
  </si>
  <si>
    <t>Mountain Ranch</t>
  </si>
  <si>
    <t>Murphys</t>
  </si>
  <si>
    <t>Rail Road Flat</t>
  </si>
  <si>
    <t>San Andreas</t>
  </si>
  <si>
    <t>Vallecito</t>
  </si>
  <si>
    <t>Valley Springs</t>
  </si>
  <si>
    <t>Victor</t>
  </si>
  <si>
    <t>Wallace</t>
  </si>
  <si>
    <t>West Point</t>
  </si>
  <si>
    <t>Wilseyville</t>
  </si>
  <si>
    <t>Woodbridge</t>
  </si>
  <si>
    <t>Atwater</t>
  </si>
  <si>
    <t>Ballico</t>
  </si>
  <si>
    <t>Tracy</t>
  </si>
  <si>
    <t>Big Oak Flat</t>
  </si>
  <si>
    <t>Catheys Valley</t>
  </si>
  <si>
    <t>Ceres</t>
  </si>
  <si>
    <t>Chinese Camp</t>
  </si>
  <si>
    <t>Columbia</t>
  </si>
  <si>
    <t>Coulterville</t>
  </si>
  <si>
    <t>Cressey</t>
  </si>
  <si>
    <t>Crows Landing</t>
  </si>
  <si>
    <t>Pinecrest</t>
  </si>
  <si>
    <t>Delhi</t>
  </si>
  <si>
    <t>Denair</t>
  </si>
  <si>
    <t>El Nido</t>
  </si>
  <si>
    <t>El Portal</t>
  </si>
  <si>
    <t>Empire</t>
  </si>
  <si>
    <t>Escalon</t>
  </si>
  <si>
    <t>Groveland</t>
  </si>
  <si>
    <t>Gustine</t>
  </si>
  <si>
    <t>Hickman</t>
  </si>
  <si>
    <t>Hilmar</t>
  </si>
  <si>
    <t>Hornitos</t>
  </si>
  <si>
    <t>Hughson</t>
  </si>
  <si>
    <t>Jamestown</t>
  </si>
  <si>
    <t>Keyes</t>
  </si>
  <si>
    <t>La Grange</t>
  </si>
  <si>
    <t>Lathrop</t>
  </si>
  <si>
    <t>Le Grand</t>
  </si>
  <si>
    <t>Livingston</t>
  </si>
  <si>
    <t>Long Barn</t>
  </si>
  <si>
    <t>Manteca</t>
  </si>
  <si>
    <t>Mariposa</t>
  </si>
  <si>
    <t>Merced</t>
  </si>
  <si>
    <t>Midpines</t>
  </si>
  <si>
    <t>Mi-Wuk Village</t>
  </si>
  <si>
    <t>Moccasin</t>
  </si>
  <si>
    <t>Modesto</t>
  </si>
  <si>
    <t>Newman</t>
  </si>
  <si>
    <t>Oakdale</t>
  </si>
  <si>
    <t>Patterson</t>
  </si>
  <si>
    <t>Planada</t>
  </si>
  <si>
    <t>Ripon</t>
  </si>
  <si>
    <t>Riverbank</t>
  </si>
  <si>
    <t>Salida</t>
  </si>
  <si>
    <t>Snelling</t>
  </si>
  <si>
    <t>Sonora</t>
  </si>
  <si>
    <t>Soulsbyville</t>
  </si>
  <si>
    <t>Standard</t>
  </si>
  <si>
    <t>Stevinson</t>
  </si>
  <si>
    <t>Strawberry</t>
  </si>
  <si>
    <t>Tuolumne</t>
  </si>
  <si>
    <t>Turlock</t>
  </si>
  <si>
    <t>Twain Harte</t>
  </si>
  <si>
    <t>Vernalis</t>
  </si>
  <si>
    <t>Waterford</t>
  </si>
  <si>
    <t>Westley</t>
  </si>
  <si>
    <t>Winton</t>
  </si>
  <si>
    <t>Yosemite National Park</t>
  </si>
  <si>
    <t>Santa Rosa</t>
  </si>
  <si>
    <t>Albion</t>
  </si>
  <si>
    <t>Annapolis</t>
  </si>
  <si>
    <t>Boonville</t>
  </si>
  <si>
    <t>Boyes Hot Springs</t>
  </si>
  <si>
    <t>Branscomb</t>
  </si>
  <si>
    <t>Calpella</t>
  </si>
  <si>
    <t>Camp Meeker</t>
  </si>
  <si>
    <t>Caspar</t>
  </si>
  <si>
    <t>Cazadero</t>
  </si>
  <si>
    <t>Clearlake</t>
  </si>
  <si>
    <t>Clearlake Oaks</t>
  </si>
  <si>
    <t>Clearlake Park</t>
  </si>
  <si>
    <t>Cloverdale</t>
  </si>
  <si>
    <t>Cobb</t>
  </si>
  <si>
    <t>Comptche</t>
  </si>
  <si>
    <t>Covelo</t>
  </si>
  <si>
    <t>Dos Rios</t>
  </si>
  <si>
    <t>Duncans Mills</t>
  </si>
  <si>
    <t>Eldridge</t>
  </si>
  <si>
    <t>Elk</t>
  </si>
  <si>
    <t>El Verano</t>
  </si>
  <si>
    <t>Finley</t>
  </si>
  <si>
    <t>Forestville</t>
  </si>
  <si>
    <t>Fort Bragg</t>
  </si>
  <si>
    <t>Fulton</t>
  </si>
  <si>
    <t>Geyserville</t>
  </si>
  <si>
    <t>Glen Ellen</t>
  </si>
  <si>
    <t>Glenhaven</t>
  </si>
  <si>
    <t>Graton</t>
  </si>
  <si>
    <t>Gualala</t>
  </si>
  <si>
    <t>Guerneville</t>
  </si>
  <si>
    <t>Healdsburg</t>
  </si>
  <si>
    <t>Hopland</t>
  </si>
  <si>
    <t>Jenner</t>
  </si>
  <si>
    <t>Kelseyville</t>
  </si>
  <si>
    <t>Kenwood</t>
  </si>
  <si>
    <t>Lakeport</t>
  </si>
  <si>
    <t>Laytonville</t>
  </si>
  <si>
    <t>Little River</t>
  </si>
  <si>
    <t>Lower Lake</t>
  </si>
  <si>
    <t>Lucerne</t>
  </si>
  <si>
    <t>Manchester</t>
  </si>
  <si>
    <t>Mendocino</t>
  </si>
  <si>
    <t>Middletown</t>
  </si>
  <si>
    <t>Monte Rio</t>
  </si>
  <si>
    <t>Navarro</t>
  </si>
  <si>
    <t>Nice</t>
  </si>
  <si>
    <t>Occidental</t>
  </si>
  <si>
    <t>Philo</t>
  </si>
  <si>
    <t>Hidden Valley Lake</t>
  </si>
  <si>
    <t>Point Arena</t>
  </si>
  <si>
    <t>Potter Valley</t>
  </si>
  <si>
    <t>Redwood Valley</t>
  </si>
  <si>
    <t>Rio Nido</t>
  </si>
  <si>
    <t>Sebastopol</t>
  </si>
  <si>
    <t>Sonoma</t>
  </si>
  <si>
    <t>Stewarts Point</t>
  </si>
  <si>
    <t>Talmage</t>
  </si>
  <si>
    <t>Ukiah</t>
  </si>
  <si>
    <t>Upper Lake</t>
  </si>
  <si>
    <t>Villa Grande</t>
  </si>
  <si>
    <t>Vineburg</t>
  </si>
  <si>
    <t>Westport</t>
  </si>
  <si>
    <t>Willits</t>
  </si>
  <si>
    <t>Windsor</t>
  </si>
  <si>
    <t>Witter Springs</t>
  </si>
  <si>
    <t>Yorkville</t>
  </si>
  <si>
    <t>The Sea Ranch</t>
  </si>
  <si>
    <t>Eureka</t>
  </si>
  <si>
    <t>Alderpoint</t>
  </si>
  <si>
    <t>Blocksburg</t>
  </si>
  <si>
    <t>Arcata</t>
  </si>
  <si>
    <t>Bayside</t>
  </si>
  <si>
    <t>Blue Lake</t>
  </si>
  <si>
    <t>Bridgeville</t>
  </si>
  <si>
    <t>Burnt Ranch</t>
  </si>
  <si>
    <t>Carlotta</t>
  </si>
  <si>
    <t>Crescent City</t>
  </si>
  <si>
    <t>Cutten</t>
  </si>
  <si>
    <t>Ferndale</t>
  </si>
  <si>
    <t>Fields Landing</t>
  </si>
  <si>
    <t>Fort Dick</t>
  </si>
  <si>
    <t>Fortuna</t>
  </si>
  <si>
    <t>Garberville</t>
  </si>
  <si>
    <t>Gasquet</t>
  </si>
  <si>
    <t>Honeydew</t>
  </si>
  <si>
    <t>Hoopa</t>
  </si>
  <si>
    <t>Hydesville</t>
  </si>
  <si>
    <t>Klamath</t>
  </si>
  <si>
    <t>Kneeland</t>
  </si>
  <si>
    <t>Korbel</t>
  </si>
  <si>
    <t>Loleta</t>
  </si>
  <si>
    <t>Mad River</t>
  </si>
  <si>
    <t>Miranda</t>
  </si>
  <si>
    <t>Myers Flat</t>
  </si>
  <si>
    <t>Orick</t>
  </si>
  <si>
    <t>Orleans</t>
  </si>
  <si>
    <t>Petrolia</t>
  </si>
  <si>
    <t>Phillipsville</t>
  </si>
  <si>
    <t>Redway</t>
  </si>
  <si>
    <t>Rio Dell</t>
  </si>
  <si>
    <t>Salyer</t>
  </si>
  <si>
    <t>Samoa</t>
  </si>
  <si>
    <t>Scotia</t>
  </si>
  <si>
    <t>Smith River</t>
  </si>
  <si>
    <t>Somes Bar</t>
  </si>
  <si>
    <t>Redcrest</t>
  </si>
  <si>
    <t>Trinidad</t>
  </si>
  <si>
    <t>Weott</t>
  </si>
  <si>
    <t>Willow Creek</t>
  </si>
  <si>
    <t>Leggett</t>
  </si>
  <si>
    <t>Piercy</t>
  </si>
  <si>
    <t>Whitethorn</t>
  </si>
  <si>
    <t>Zenia</t>
  </si>
  <si>
    <t>Amador City</t>
  </si>
  <si>
    <t>Auburn</t>
  </si>
  <si>
    <t>West Sacramento</t>
  </si>
  <si>
    <t>Brooks</t>
  </si>
  <si>
    <t>Capay</t>
  </si>
  <si>
    <t>Carmichael</t>
  </si>
  <si>
    <t>Citrus Heights</t>
  </si>
  <si>
    <t>Clarksburg</t>
  </si>
  <si>
    <t>Coloma</t>
  </si>
  <si>
    <t>Cool</t>
  </si>
  <si>
    <t>Courtland</t>
  </si>
  <si>
    <t>Davis</t>
  </si>
  <si>
    <t>Diamond Springs</t>
  </si>
  <si>
    <t>Dixon</t>
  </si>
  <si>
    <t>El Dorado</t>
  </si>
  <si>
    <t>Elk Grove</t>
  </si>
  <si>
    <t>Elmira</t>
  </si>
  <si>
    <t>Elverta</t>
  </si>
  <si>
    <t>Esparto</t>
  </si>
  <si>
    <t>Fair Oaks</t>
  </si>
  <si>
    <t>Fiddletown</t>
  </si>
  <si>
    <t>Folsom</t>
  </si>
  <si>
    <t>Foresthill</t>
  </si>
  <si>
    <t>Galt</t>
  </si>
  <si>
    <t>Garden Valley</t>
  </si>
  <si>
    <t>Georgetown</t>
  </si>
  <si>
    <t>Greenwood</t>
  </si>
  <si>
    <t>Grizzly Flats</t>
  </si>
  <si>
    <t>Guinda</t>
  </si>
  <si>
    <t>Herald</t>
  </si>
  <si>
    <t>Hood</t>
  </si>
  <si>
    <t>Ione</t>
  </si>
  <si>
    <t>Isleton</t>
  </si>
  <si>
    <t>Jackson</t>
  </si>
  <si>
    <t>Kit Carson</t>
  </si>
  <si>
    <t>Knights Landing</t>
  </si>
  <si>
    <t>Kirkwood</t>
  </si>
  <si>
    <t>Lincoln</t>
  </si>
  <si>
    <t>Loomis</t>
  </si>
  <si>
    <t>Lotus</t>
  </si>
  <si>
    <t>Madison</t>
  </si>
  <si>
    <t>Martell</t>
  </si>
  <si>
    <t>Mather</t>
  </si>
  <si>
    <t>Mount Aukum</t>
  </si>
  <si>
    <t>Newcastle</t>
  </si>
  <si>
    <t>Nicolaus</t>
  </si>
  <si>
    <t>North Highlands</t>
  </si>
  <si>
    <t>Roseville</t>
  </si>
  <si>
    <t>Orangevale</t>
  </si>
  <si>
    <t>Penryn</t>
  </si>
  <si>
    <t>Pilot Hill</t>
  </si>
  <si>
    <t>Pine Grove</t>
  </si>
  <si>
    <t>Pioneer</t>
  </si>
  <si>
    <t>Placerville</t>
  </si>
  <si>
    <t>Pleasant Grove</t>
  </si>
  <si>
    <t>Plymouth</t>
  </si>
  <si>
    <t>Rancho Cordova</t>
  </si>
  <si>
    <t>Represa</t>
  </si>
  <si>
    <t>Rescue</t>
  </si>
  <si>
    <t>Rio Linda</t>
  </si>
  <si>
    <t>Rio Oso</t>
  </si>
  <si>
    <t>River Pines</t>
  </si>
  <si>
    <t>Robbins</t>
  </si>
  <si>
    <t>Rocklin</t>
  </si>
  <si>
    <t>Rumsey</t>
  </si>
  <si>
    <t>Ryde</t>
  </si>
  <si>
    <t>Sheridan</t>
  </si>
  <si>
    <t>Shingle Springs</t>
  </si>
  <si>
    <t>Sloughhouse</t>
  </si>
  <si>
    <t>Somerset</t>
  </si>
  <si>
    <t>Sutter Creek</t>
  </si>
  <si>
    <t>Thornton</t>
  </si>
  <si>
    <t>Vacaville</t>
  </si>
  <si>
    <t>Volcano</t>
  </si>
  <si>
    <t>Walnut Grove</t>
  </si>
  <si>
    <t>Wheatland</t>
  </si>
  <si>
    <t>Wilton</t>
  </si>
  <si>
    <t>Winters</t>
  </si>
  <si>
    <t>Woodland</t>
  </si>
  <si>
    <t>Yolo</t>
  </si>
  <si>
    <t>Zamora</t>
  </si>
  <si>
    <t>Drytown</t>
  </si>
  <si>
    <t>Alta</t>
  </si>
  <si>
    <t>Applegate</t>
  </si>
  <si>
    <t>Camino</t>
  </si>
  <si>
    <t>Chicago Park</t>
  </si>
  <si>
    <t>Colfax</t>
  </si>
  <si>
    <t>Dutch Flat</t>
  </si>
  <si>
    <t>Emigrant Gap</t>
  </si>
  <si>
    <t>Gold Run</t>
  </si>
  <si>
    <t>Kyburz</t>
  </si>
  <si>
    <t>Echo Lake</t>
  </si>
  <si>
    <t>Meadow Vista</t>
  </si>
  <si>
    <t>Norden</t>
  </si>
  <si>
    <t>Pollock Pines</t>
  </si>
  <si>
    <t>Soda Springs</t>
  </si>
  <si>
    <t>Twin Bridges</t>
  </si>
  <si>
    <t>Weimar</t>
  </si>
  <si>
    <t>Granite Bay</t>
  </si>
  <si>
    <t>El Dorado Hills</t>
  </si>
  <si>
    <t>Antelope</t>
  </si>
  <si>
    <t>Marysville</t>
  </si>
  <si>
    <t>Beale AFB</t>
  </si>
  <si>
    <t>Alleghany</t>
  </si>
  <si>
    <t>Arbuckle</t>
  </si>
  <si>
    <t>Artois</t>
  </si>
  <si>
    <t>Bangor</t>
  </si>
  <si>
    <t>Belden</t>
  </si>
  <si>
    <t>Berry Creek</t>
  </si>
  <si>
    <t>Biggs</t>
  </si>
  <si>
    <t>Browns Valley</t>
  </si>
  <si>
    <t>Brownsville</t>
  </si>
  <si>
    <t>Butte City</t>
  </si>
  <si>
    <t>Camptonville</t>
  </si>
  <si>
    <t>Cedar Ridge</t>
  </si>
  <si>
    <t>Challenge</t>
  </si>
  <si>
    <t>Chico</t>
  </si>
  <si>
    <t>Clipper Mills</t>
  </si>
  <si>
    <t>Colusa</t>
  </si>
  <si>
    <t>Crescent Mills</t>
  </si>
  <si>
    <t>Dobbins</t>
  </si>
  <si>
    <t>Downieville</t>
  </si>
  <si>
    <t>Dunnigan</t>
  </si>
  <si>
    <t>Durham</t>
  </si>
  <si>
    <t>Elk Creek</t>
  </si>
  <si>
    <t>Feather Falls</t>
  </si>
  <si>
    <t>Forbestown</t>
  </si>
  <si>
    <t>Forest Ranch</t>
  </si>
  <si>
    <t>Glenn</t>
  </si>
  <si>
    <t>Goodyears Bar</t>
  </si>
  <si>
    <t>Grass Valley</t>
  </si>
  <si>
    <t>Penn Valley</t>
  </si>
  <si>
    <t>Greenville</t>
  </si>
  <si>
    <t>Gridley</t>
  </si>
  <si>
    <t>Grimes</t>
  </si>
  <si>
    <t>Hamilton City</t>
  </si>
  <si>
    <t>Live Oak</t>
  </si>
  <si>
    <t>Magalia</t>
  </si>
  <si>
    <t>Maxwell</t>
  </si>
  <si>
    <t>Meadow Valley</t>
  </si>
  <si>
    <t>Meridian</t>
  </si>
  <si>
    <t>Nelson</t>
  </si>
  <si>
    <t>Nevada City</t>
  </si>
  <si>
    <t>North San Juan</t>
  </si>
  <si>
    <t>Olivehurst</t>
  </si>
  <si>
    <t>Oregon House</t>
  </si>
  <si>
    <t>Orland</t>
  </si>
  <si>
    <t>Oroville</t>
  </si>
  <si>
    <t>Paradise</t>
  </si>
  <si>
    <t>Palermo</t>
  </si>
  <si>
    <t>Princeton</t>
  </si>
  <si>
    <t>Quincy</t>
  </si>
  <si>
    <t>Rackerby</t>
  </si>
  <si>
    <t>Richvale</t>
  </si>
  <si>
    <t>Smartsville</t>
  </si>
  <si>
    <t>Stirling City</t>
  </si>
  <si>
    <t>Stonyford</t>
  </si>
  <si>
    <t>Storrie</t>
  </si>
  <si>
    <t>Strawberry Valley</t>
  </si>
  <si>
    <t>Sutter</t>
  </si>
  <si>
    <t>Taylorsville</t>
  </si>
  <si>
    <t>Twain</t>
  </si>
  <si>
    <t>Washington</t>
  </si>
  <si>
    <t>Williams</t>
  </si>
  <si>
    <t>Willows</t>
  </si>
  <si>
    <t>Yuba City</t>
  </si>
  <si>
    <t>Redding</t>
  </si>
  <si>
    <t>Adin</t>
  </si>
  <si>
    <t>Anderson</t>
  </si>
  <si>
    <t>Bella Vista</t>
  </si>
  <si>
    <t>Bieber</t>
  </si>
  <si>
    <t>Big Bar</t>
  </si>
  <si>
    <t>Big Bend</t>
  </si>
  <si>
    <t>Burney</t>
  </si>
  <si>
    <t>Callahan</t>
  </si>
  <si>
    <t>Canby</t>
  </si>
  <si>
    <t>Cassel</t>
  </si>
  <si>
    <t>Castella</t>
  </si>
  <si>
    <t>Shasta Lake</t>
  </si>
  <si>
    <t>Chester</t>
  </si>
  <si>
    <t>Corning</t>
  </si>
  <si>
    <t>Cottonwood</t>
  </si>
  <si>
    <t>Dorris</t>
  </si>
  <si>
    <t>Douglas City</t>
  </si>
  <si>
    <t>Dunsmuir</t>
  </si>
  <si>
    <t>Etna</t>
  </si>
  <si>
    <t>Fall River Mills</t>
  </si>
  <si>
    <t>Flournoy</t>
  </si>
  <si>
    <t>Fort Jones</t>
  </si>
  <si>
    <t>French Gulch</t>
  </si>
  <si>
    <t>Gazelle</t>
  </si>
  <si>
    <t>Gerber</t>
  </si>
  <si>
    <t>Greenview</t>
  </si>
  <si>
    <t>Grenada</t>
  </si>
  <si>
    <t>Happy Camp</t>
  </si>
  <si>
    <t>Hat Creek</t>
  </si>
  <si>
    <t>Hayfork</t>
  </si>
  <si>
    <t>Hornbrook</t>
  </si>
  <si>
    <t>Hyampom</t>
  </si>
  <si>
    <t>Igo</t>
  </si>
  <si>
    <t>Junction City</t>
  </si>
  <si>
    <t>Klamath River</t>
  </si>
  <si>
    <t>Lakehead</t>
  </si>
  <si>
    <t>Lewiston</t>
  </si>
  <si>
    <t>Lookout</t>
  </si>
  <si>
    <t>Los Molinos</t>
  </si>
  <si>
    <t>Mccloud</t>
  </si>
  <si>
    <t>Macdoel</t>
  </si>
  <si>
    <t>Manton</t>
  </si>
  <si>
    <t>Mill Creek</t>
  </si>
  <si>
    <t>Millville</t>
  </si>
  <si>
    <t>Mineral</t>
  </si>
  <si>
    <t>Montague</t>
  </si>
  <si>
    <t>Montgomery Creek</t>
  </si>
  <si>
    <t>Mount Shasta</t>
  </si>
  <si>
    <t>Nubieber</t>
  </si>
  <si>
    <t>Oak Run</t>
  </si>
  <si>
    <t>O'Brien</t>
  </si>
  <si>
    <t>Old Station</t>
  </si>
  <si>
    <t>Palo Cedro</t>
  </si>
  <si>
    <t>Paskenta</t>
  </si>
  <si>
    <t>Paynes Creek</t>
  </si>
  <si>
    <t>Platina</t>
  </si>
  <si>
    <t>Proberta</t>
  </si>
  <si>
    <t>Red Bluff</t>
  </si>
  <si>
    <t>Round Mountain</t>
  </si>
  <si>
    <t>Scott Bar</t>
  </si>
  <si>
    <t>Seiad Valley</t>
  </si>
  <si>
    <t>Shasta</t>
  </si>
  <si>
    <t>Shingletown</t>
  </si>
  <si>
    <t>Tehama</t>
  </si>
  <si>
    <t>Trinity Center</t>
  </si>
  <si>
    <t>Vina</t>
  </si>
  <si>
    <t>Weaverville</t>
  </si>
  <si>
    <t>Weed</t>
  </si>
  <si>
    <t>Whiskeytown</t>
  </si>
  <si>
    <t>Whitmore</t>
  </si>
  <si>
    <t>Yreka</t>
  </si>
  <si>
    <t>Alturas</t>
  </si>
  <si>
    <t>Blairsden Graeagle</t>
  </si>
  <si>
    <t>Cedarville</t>
  </si>
  <si>
    <t>Chilcoot</t>
  </si>
  <si>
    <t>Clio</t>
  </si>
  <si>
    <t>Coleville</t>
  </si>
  <si>
    <t>Davis Creek</t>
  </si>
  <si>
    <t>Doyle</t>
  </si>
  <si>
    <t>Eagleville</t>
  </si>
  <si>
    <t>Floriston</t>
  </si>
  <si>
    <t>Fort Bidwell</t>
  </si>
  <si>
    <t>Herlong</t>
  </si>
  <si>
    <t>Janesville</t>
  </si>
  <si>
    <t>Lake City</t>
  </si>
  <si>
    <t>Likely</t>
  </si>
  <si>
    <t>Litchfield</t>
  </si>
  <si>
    <t>Loyalton</t>
  </si>
  <si>
    <t>Madeline</t>
  </si>
  <si>
    <t>Markleeville</t>
  </si>
  <si>
    <t>Milford</t>
  </si>
  <si>
    <t>Portola</t>
  </si>
  <si>
    <t>Ravendale</t>
  </si>
  <si>
    <t>Calpine</t>
  </si>
  <si>
    <t>Sierra City</t>
  </si>
  <si>
    <t>Sierraville</t>
  </si>
  <si>
    <t>Susanville</t>
  </si>
  <si>
    <t>Standish</t>
  </si>
  <si>
    <t>Beckwourth</t>
  </si>
  <si>
    <t>Termo</t>
  </si>
  <si>
    <t>Topaz</t>
  </si>
  <si>
    <t>Tulelake</t>
  </si>
  <si>
    <t>Vinton</t>
  </si>
  <si>
    <t>Wendel</t>
  </si>
  <si>
    <t>Westwood</t>
  </si>
  <si>
    <t>Carnelian Bay</t>
  </si>
  <si>
    <t>Homewood</t>
  </si>
  <si>
    <t>Tahoma</t>
  </si>
  <si>
    <t>Kings Beach</t>
  </si>
  <si>
    <t>Tahoe City</t>
  </si>
  <si>
    <t>Olympic Valley</t>
  </si>
  <si>
    <t>Tahoe Vista</t>
  </si>
  <si>
    <t>South Lake Tahoe</t>
  </si>
  <si>
    <t>Truckee</t>
  </si>
  <si>
    <t>Resubmission of Incompleted FCI Site</t>
  </si>
  <si>
    <t xml:space="preserve">Hello, LCFS Staffer! You should be able to copy/"paste values" from this sheet into the FCI Master Workbook.the </t>
  </si>
  <si>
    <t>Site Characteristics</t>
  </si>
  <si>
    <t>Applications must be submitted before the last month of the quarter to ensure they can be processed for approval by the Executive Officer.</t>
  </si>
  <si>
    <t>Correspondence ID</t>
  </si>
  <si>
    <t>Received Date/Time</t>
  </si>
  <si>
    <t>Application Number</t>
  </si>
  <si>
    <t>Received Date</t>
  </si>
  <si>
    <t>Resubmission</t>
  </si>
  <si>
    <t>Application Category</t>
  </si>
  <si>
    <t>Applicant Company FEIN</t>
  </si>
  <si>
    <t>FCI</t>
  </si>
  <si>
    <t>Unique FSE</t>
  </si>
  <si>
    <t>Registered FSE</t>
  </si>
  <si>
    <t>Operational Date</t>
  </si>
  <si>
    <t>Approved Capacity per FSE</t>
  </si>
  <si>
    <t>Applicant Company Name</t>
  </si>
  <si>
    <t>Expected Operational Date</t>
  </si>
  <si>
    <t>Expected Daily Permitted Hours (Hrs./day)</t>
  </si>
  <si>
    <t>&gt;2.5 MW Site</t>
  </si>
  <si>
    <t>FTYP: Number of FSEs at Site</t>
  </si>
  <si>
    <t>FTYP: Power Rating for Each FSE (kW)</t>
  </si>
  <si>
    <t>FTYP: Model of Charger</t>
  </si>
  <si>
    <t>FTYP: Are Chargers FCI Eligible</t>
  </si>
  <si>
    <t>FTYP: Number of CHAdeMO Ports</t>
  </si>
  <si>
    <t>FTYP: Number of SAE CCS Ports</t>
  </si>
  <si>
    <t>FTYP: Number of Tesla Ports</t>
  </si>
  <si>
    <t>FTYP: Effective Simultaneous Power Rating (kW/FSE)</t>
  </si>
  <si>
    <t>FTYP: Charging Capacity (kWh/FSE/day)</t>
  </si>
  <si>
    <t>Total Nameplate Power Rating (kW)</t>
  </si>
  <si>
    <t>Staff #1 Reviewer</t>
  </si>
  <si>
    <t>Staff #1 Review Date</t>
  </si>
  <si>
    <t>Staff #1 Review Status</t>
  </si>
  <si>
    <t>Staff #2 Reviewer</t>
  </si>
  <si>
    <t>Staff #2 Review Date</t>
  </si>
  <si>
    <t>Staff #2 Review Status</t>
  </si>
  <si>
    <t>Manager Reviewer</t>
  </si>
  <si>
    <t>Manager Approval Date</t>
  </si>
  <si>
    <t>Manager Approval Status</t>
  </si>
  <si>
    <t>EO Delegate Reviewer</t>
  </si>
  <si>
    <t>EO Delegate Approval Date</t>
  </si>
  <si>
    <t>EO Delegate Approval Status</t>
  </si>
  <si>
    <t>Application Outcome</t>
  </si>
  <si>
    <t>Application Incomplete Reason</t>
  </si>
  <si>
    <t>Begin Credit Period</t>
  </si>
  <si>
    <t>End Credit Period</t>
  </si>
  <si>
    <t>New</t>
  </si>
  <si>
    <t>Jordan.Ramalingam@arb.ca.gov</t>
  </si>
  <si>
    <t>Cheryl.Laskowski@arb.ca.gov</t>
  </si>
  <si>
    <t>FSE Cleared</t>
  </si>
  <si>
    <t>Expansion</t>
  </si>
  <si>
    <t>Transfer</t>
  </si>
  <si>
    <t>Total FSEs at Site</t>
  </si>
  <si>
    <t>Pre-Existing Site</t>
  </si>
  <si>
    <t>Site Type</t>
  </si>
  <si>
    <t>Registered FSE IDs</t>
  </si>
  <si>
    <t>Item Type</t>
  </si>
  <si>
    <t>Path</t>
  </si>
  <si>
    <t>Dodgertown</t>
  </si>
  <si>
    <t>Playa Vista</t>
  </si>
  <si>
    <t>West Hollywood</t>
  </si>
  <si>
    <t>Adelaide</t>
  </si>
  <si>
    <t>Aerial Acres</t>
  </si>
  <si>
    <t>Agoura</t>
  </si>
  <si>
    <t>Agua Dulce</t>
  </si>
  <si>
    <t>Alpine Meadows</t>
  </si>
  <si>
    <t>Alta Loma</t>
  </si>
  <si>
    <t>Arboga</t>
  </si>
  <si>
    <t>Argus</t>
  </si>
  <si>
    <t>Arleta</t>
  </si>
  <si>
    <t>Arrowbear Lake</t>
  </si>
  <si>
    <t>Arrowhead Farms</t>
  </si>
  <si>
    <t>Balboa</t>
  </si>
  <si>
    <t>Balboa Island</t>
  </si>
  <si>
    <t>Baldwin Hills</t>
  </si>
  <si>
    <t>Ballard</t>
  </si>
  <si>
    <t>Banta</t>
  </si>
  <si>
    <t>Bassett</t>
  </si>
  <si>
    <t>Bay Point</t>
  </si>
  <si>
    <t>Bear Valley</t>
  </si>
  <si>
    <t>Bear Valley Springs</t>
  </si>
  <si>
    <t>Bell Canyon</t>
  </si>
  <si>
    <t>Belvedere</t>
  </si>
  <si>
    <t>Berenda</t>
  </si>
  <si>
    <t>Bermuda Dunes</t>
  </si>
  <si>
    <t>Big Oak Valley</t>
  </si>
  <si>
    <t>Big Oak Vly</t>
  </si>
  <si>
    <t>Big River</t>
  </si>
  <si>
    <t>Birds Lndg</t>
  </si>
  <si>
    <t>Blackhawk</t>
  </si>
  <si>
    <t>Blairsden</t>
  </si>
  <si>
    <t>Blrsdn Greagl</t>
  </si>
  <si>
    <t>Bonny Doon</t>
  </si>
  <si>
    <t>Borrego Spgs</t>
  </si>
  <si>
    <t>Bowman</t>
  </si>
  <si>
    <t>Box Canyon</t>
  </si>
  <si>
    <t>Boyes Hot Spg</t>
  </si>
  <si>
    <t>Bradbury</t>
  </si>
  <si>
    <t>Briones</t>
  </si>
  <si>
    <t>Broadmoor Vlg</t>
  </si>
  <si>
    <t>Broderick</t>
  </si>
  <si>
    <t>Brylane</t>
  </si>
  <si>
    <t>Bryte</t>
  </si>
  <si>
    <t>Butte Meadows</t>
  </si>
  <si>
    <t>Butte Valley</t>
  </si>
  <si>
    <t>Cadiz</t>
  </si>
  <si>
    <t>Calabasas Hills</t>
  </si>
  <si>
    <t>Cameron Park</t>
  </si>
  <si>
    <t>Camp Connell</t>
  </si>
  <si>
    <t>Canyon Lake</t>
  </si>
  <si>
    <t>Canyondam</t>
  </si>
  <si>
    <t>Cardiff</t>
  </si>
  <si>
    <t>Cartago</t>
  </si>
  <si>
    <t>Central Valley</t>
  </si>
  <si>
    <t>Century City</t>
  </si>
  <si>
    <t>Chalfant</t>
  </si>
  <si>
    <t>Chalfant Valley</t>
  </si>
  <si>
    <t>Cherry Valley</t>
  </si>
  <si>
    <t>Chiriaco Summit</t>
  </si>
  <si>
    <t>City Ranch</t>
  </si>
  <si>
    <t>Cohasset</t>
  </si>
  <si>
    <t>Cold Springs</t>
  </si>
  <si>
    <t>College City</t>
  </si>
  <si>
    <t>Colma</t>
  </si>
  <si>
    <t>Commerce</t>
  </si>
  <si>
    <t>Corral De Tierra</t>
  </si>
  <si>
    <t>Corralitos</t>
  </si>
  <si>
    <t>Coto De Caza</t>
  </si>
  <si>
    <t>Cowan Heights</t>
  </si>
  <si>
    <t>Cromberg</t>
  </si>
  <si>
    <t>Crowley Lake</t>
  </si>
  <si>
    <t>Crystal City</t>
  </si>
  <si>
    <t>Crystalaire</t>
  </si>
  <si>
    <t>Cudahy</t>
  </si>
  <si>
    <t>Cuyama</t>
  </si>
  <si>
    <t>Dardanelle</t>
  </si>
  <si>
    <t>Del Rey Oaks</t>
  </si>
  <si>
    <t>Del Sur</t>
  </si>
  <si>
    <t>Devore Heights</t>
  </si>
  <si>
    <t>Di Giorgio</t>
  </si>
  <si>
    <t>Diablo Grande</t>
  </si>
  <si>
    <t>Dockweiler</t>
  </si>
  <si>
    <t>Dove Canyon</t>
  </si>
  <si>
    <t>Eagle Mountain</t>
  </si>
  <si>
    <t>Eagle Rock</t>
  </si>
  <si>
    <t>East Garrison</t>
  </si>
  <si>
    <t>East Los Angeles</t>
  </si>
  <si>
    <t>East Nicolaus</t>
  </si>
  <si>
    <t>East Palo Alto</t>
  </si>
  <si>
    <t>East Rancho Dominguez</t>
  </si>
  <si>
    <t>Eastvale</t>
  </si>
  <si>
    <t>Eden Valley</t>
  </si>
  <si>
    <t>Edgewood</t>
  </si>
  <si>
    <t>Edwards AFB</t>
  </si>
  <si>
    <t>El Macero</t>
  </si>
  <si>
    <t>El Mirage</t>
  </si>
  <si>
    <t>Elfin Forest</t>
  </si>
  <si>
    <t>Elizabeth Lake</t>
  </si>
  <si>
    <t>Emerald Hills</t>
  </si>
  <si>
    <t>Etiwanda</t>
  </si>
  <si>
    <t>Fair Play</t>
  </si>
  <si>
    <t>Fallen Leaf</t>
  </si>
  <si>
    <t>Felicity</t>
  </si>
  <si>
    <t>Firestone Park</t>
  </si>
  <si>
    <t>Flintridge</t>
  </si>
  <si>
    <t>Forks of Salmon</t>
  </si>
  <si>
    <t>Fort Hunter Liggett</t>
  </si>
  <si>
    <t>Foster City</t>
  </si>
  <si>
    <t>Freestone</t>
  </si>
  <si>
    <t>Gaviota</t>
  </si>
  <si>
    <t>George AFB</t>
  </si>
  <si>
    <t>Gilman Hot Springs</t>
  </si>
  <si>
    <t>Glassell</t>
  </si>
  <si>
    <t>Glassell Park</t>
  </si>
  <si>
    <t>Gold River</t>
  </si>
  <si>
    <t>Gorman</t>
  </si>
  <si>
    <t>Hammond Ranch</t>
  </si>
  <si>
    <t>Hansen Hills</t>
  </si>
  <si>
    <t>Havasu Lake</t>
  </si>
  <si>
    <t>Havilah</t>
  </si>
  <si>
    <t>Hazard</t>
  </si>
  <si>
    <t>Helena</t>
  </si>
  <si>
    <t>Heritage Ranch</t>
  </si>
  <si>
    <t>Hi Vista</t>
  </si>
  <si>
    <t>Hidden Hills</t>
  </si>
  <si>
    <t>Hidden Valley</t>
  </si>
  <si>
    <t>Highland Park</t>
  </si>
  <si>
    <t>Hillsborough</t>
  </si>
  <si>
    <t>Hilltop Mall</t>
  </si>
  <si>
    <t>Holly Park</t>
  </si>
  <si>
    <t>Hollyglen</t>
  </si>
  <si>
    <t>Hollywood</t>
  </si>
  <si>
    <t>Hope Valley</t>
  </si>
  <si>
    <t>Horse Creek</t>
  </si>
  <si>
    <t>Iowa Hill</t>
  </si>
  <si>
    <t>Irwindale</t>
  </si>
  <si>
    <t>Isla Vista</t>
  </si>
  <si>
    <t>Jess Ranch</t>
  </si>
  <si>
    <t>Johnson Valley</t>
  </si>
  <si>
    <t>Juniper Hills</t>
  </si>
  <si>
    <t>Kagel Canyon</t>
  </si>
  <si>
    <t>Kelsey</t>
  </si>
  <si>
    <t>Kelso</t>
  </si>
  <si>
    <t>Kensington</t>
  </si>
  <si>
    <t>Kings Canyon National Park</t>
  </si>
  <si>
    <t>Knights Ferry</t>
  </si>
  <si>
    <t>La Canada</t>
  </si>
  <si>
    <t>La Cañada Flintridge</t>
  </si>
  <si>
    <t>La Costa</t>
  </si>
  <si>
    <t>La Habra Heights</t>
  </si>
  <si>
    <t>La Porte</t>
  </si>
  <si>
    <t>La Selva Beach</t>
  </si>
  <si>
    <t>Lake Almanor</t>
  </si>
  <si>
    <t>Lake Balboa</t>
  </si>
  <si>
    <t>Lake Los Angeles</t>
  </si>
  <si>
    <t>Lake Mathews</t>
  </si>
  <si>
    <t>Lake Sherwood</t>
  </si>
  <si>
    <t>Lake View Terrace</t>
  </si>
  <si>
    <t>Lakeview</t>
  </si>
  <si>
    <t>Larkfield</t>
  </si>
  <si>
    <t>Latrobe</t>
  </si>
  <si>
    <t>Leimert Park</t>
  </si>
  <si>
    <t>Lemoore Naval Air Station</t>
  </si>
  <si>
    <t>Leona Valley</t>
  </si>
  <si>
    <t>Liberty Farms</t>
  </si>
  <si>
    <t>Lincoln Heights</t>
  </si>
  <si>
    <t>Linda</t>
  </si>
  <si>
    <t>Little Valley</t>
  </si>
  <si>
    <t>Littleriver</t>
  </si>
  <si>
    <t>Loch Lomond</t>
  </si>
  <si>
    <t>Loma Rica</t>
  </si>
  <si>
    <t>Los Altos Hills</t>
  </si>
  <si>
    <t>Los Angeles Air Force Base</t>
  </si>
  <si>
    <t>Los Nietos</t>
  </si>
  <si>
    <t>Lyoth</t>
  </si>
  <si>
    <t>McArthur</t>
  </si>
  <si>
    <t>McClellan Park</t>
  </si>
  <si>
    <t>McFarland</t>
  </si>
  <si>
    <t>McKinleyville</t>
  </si>
  <si>
    <t>McKittrick</t>
  </si>
  <si>
    <t>Mirada</t>
  </si>
  <si>
    <t>Moffett Field</t>
  </si>
  <si>
    <t>Monarch Bay</t>
  </si>
  <si>
    <t>Monarch Beach</t>
  </si>
  <si>
    <t>Monte Nido</t>
  </si>
  <si>
    <t>Monte Sereno</t>
  </si>
  <si>
    <t>Monte Vista</t>
  </si>
  <si>
    <t>Montecito</t>
  </si>
  <si>
    <t>Morada</t>
  </si>
  <si>
    <t>Mount Eden</t>
  </si>
  <si>
    <t>Mountain House</t>
  </si>
  <si>
    <t>Mountain Mesa</t>
  </si>
  <si>
    <t>Mt Hamilton</t>
  </si>
  <si>
    <t>Muir Beach</t>
  </si>
  <si>
    <t>Naval Air Station North Island</t>
  </si>
  <si>
    <t>Naval Base Ventura County</t>
  </si>
  <si>
    <t>Naval Construction Battalion Center Port Hueneme</t>
  </si>
  <si>
    <t>Nestor</t>
  </si>
  <si>
    <t>Newell</t>
  </si>
  <si>
    <t>North Edwards</t>
  </si>
  <si>
    <t>North Richmond</t>
  </si>
  <si>
    <t>North Tustin</t>
  </si>
  <si>
    <t>Northstar</t>
  </si>
  <si>
    <t>Oak Glen</t>
  </si>
  <si>
    <t>Oak Hills</t>
  </si>
  <si>
    <t>Oakwood</t>
  </si>
  <si>
    <t>Ono</t>
  </si>
  <si>
    <t>Orcutt</t>
  </si>
  <si>
    <t>Pacheco</t>
  </si>
  <si>
    <t>Pacific Area Office</t>
  </si>
  <si>
    <t>Pacific House</t>
  </si>
  <si>
    <t>Palomar Mtn</t>
  </si>
  <si>
    <t>Palomar Park</t>
  </si>
  <si>
    <t>Palos Verdes Estates</t>
  </si>
  <si>
    <t>Parkfield</t>
  </si>
  <si>
    <t>Pearsonville</t>
  </si>
  <si>
    <t>Permanente</t>
  </si>
  <si>
    <t>Phillips Ranch</t>
  </si>
  <si>
    <t>Pinedale</t>
  </si>
  <si>
    <t>Plumas Lake</t>
  </si>
  <si>
    <t>Point Mugu Naval Air Weapons Center</t>
  </si>
  <si>
    <t>Point Richmond</t>
  </si>
  <si>
    <t>Poplar</t>
  </si>
  <si>
    <t>Presidio Of Monterey</t>
  </si>
  <si>
    <t>Project City</t>
  </si>
  <si>
    <t>Prunedale</t>
  </si>
  <si>
    <t>Pulga</t>
  </si>
  <si>
    <t>Pumpkin Center</t>
  </si>
  <si>
    <t>Quail Valley</t>
  </si>
  <si>
    <t>Quartz Hill</t>
  </si>
  <si>
    <t>Ragged Point</t>
  </si>
  <si>
    <t>Rancho Belago</t>
  </si>
  <si>
    <t>Rancho Dominguez</t>
  </si>
  <si>
    <t>Rancho Mission Viejo</t>
  </si>
  <si>
    <t>Rancho Murieta</t>
  </si>
  <si>
    <t>Rancho Park</t>
  </si>
  <si>
    <t>Rancho Suey</t>
  </si>
  <si>
    <t>Ripley</t>
  </si>
  <si>
    <t>Romoland</t>
  </si>
  <si>
    <t>Rosewood</t>
  </si>
  <si>
    <t>Rossmoor</t>
  </si>
  <si>
    <t>Rough and Ready</t>
  </si>
  <si>
    <t>Russian River</t>
  </si>
  <si>
    <t>Russian River Meadows</t>
  </si>
  <si>
    <t>Ruth</t>
  </si>
  <si>
    <t>Sage</t>
  </si>
  <si>
    <t>Sand City</t>
  </si>
  <si>
    <t>Sanford</t>
  </si>
  <si>
    <t>Santa Nella</t>
  </si>
  <si>
    <t>Santa Rosa Valley</t>
  </si>
  <si>
    <t>Santa Susana</t>
  </si>
  <si>
    <t>Sattley</t>
  </si>
  <si>
    <t>Saugus</t>
  </si>
  <si>
    <t>Sawyers Bar</t>
  </si>
  <si>
    <t>Sepulveda</t>
  </si>
  <si>
    <t>Shadow Hills</t>
  </si>
  <si>
    <t>Sheep Ranch</t>
  </si>
  <si>
    <t>Shell Beach</t>
  </si>
  <si>
    <t>Sherman Village</t>
  </si>
  <si>
    <t>Sherwood Forest</t>
  </si>
  <si>
    <t>Sn Bernrdno</t>
  </si>
  <si>
    <t>Spanish Flat</t>
  </si>
  <si>
    <t>Spring Garden</t>
  </si>
  <si>
    <t>Spring Valley Lake</t>
  </si>
  <si>
    <t>Summit City</t>
  </si>
  <si>
    <t>Sun City</t>
  </si>
  <si>
    <t>Sun Village</t>
  </si>
  <si>
    <t>Tejon Ranch</t>
  </si>
  <si>
    <t>Temescal Valley</t>
  </si>
  <si>
    <t>Tiburon</t>
  </si>
  <si>
    <t>Tionesta</t>
  </si>
  <si>
    <t>Toluca Terrace</t>
  </si>
  <si>
    <t>Toms Place</t>
  </si>
  <si>
    <t>Travis Air Force Base</t>
  </si>
  <si>
    <t>Trowbridge</t>
  </si>
  <si>
    <t>Tuolumne Meadows</t>
  </si>
  <si>
    <t>Val Verde</t>
  </si>
  <si>
    <t>Valley Glen</t>
  </si>
  <si>
    <t>Valley Home</t>
  </si>
  <si>
    <t>Vandenberg Air Force Base</t>
  </si>
  <si>
    <t>Vernon</t>
  </si>
  <si>
    <t>View Park</t>
  </si>
  <si>
    <t>Walnut Park</t>
  </si>
  <si>
    <t>Watts</t>
  </si>
  <si>
    <t>Wawona</t>
  </si>
  <si>
    <t>West Los Angeles</t>
  </si>
  <si>
    <t>West Menlo Park</t>
  </si>
  <si>
    <t>Westchester</t>
  </si>
  <si>
    <t>Wildwood</t>
  </si>
  <si>
    <t>Willow Springs</t>
  </si>
  <si>
    <t>Windsor Hills</t>
  </si>
  <si>
    <t>Woodside</t>
  </si>
  <si>
    <t>Woodville</t>
  </si>
  <si>
    <t>Yankee Hill</t>
  </si>
  <si>
    <t>Yokuts Valley</t>
  </si>
  <si>
    <t>Young America</t>
  </si>
  <si>
    <t>Hello, LCFS Staffer!</t>
  </si>
  <si>
    <t>https://carb.sharepoint.com/ISD/shared%20services/LCFS/lcfsrulemaking/Lists/FSE%20Details/AllItems.aspx</t>
  </si>
  <si>
    <t>https://carb.sharepoint.com/ISD/shared%20services/LCFS/lcfsrulemaking/Lists/FCI%20and%20HRI%20Application%20Tracking/AllItems.aspx</t>
  </si>
  <si>
    <t>1. Copy the Correspondence ID and Received Date/Time from the application's LRT Correspondence into the yellow highlighted cells V16 and W16.</t>
  </si>
  <si>
    <t xml:space="preserve">2. If this application has FSE IDs, Copy those IDs from cell V24 to column Z and paste them in as new items in the SharePoint "FSE Details" list. </t>
  </si>
  <si>
    <t>3. Copy cells U20 to BH20 and paste them as new items in the SharePoint "FCI Application Tracking / All Items" list.</t>
  </si>
  <si>
    <t>SharePoint Application Input Instructions</t>
  </si>
  <si>
    <t>Copy/Paste data in row 7 into the FCI Master Spreadsheet 'Applications' worksheet</t>
  </si>
  <si>
    <t>Copy/Past data in rows 11+ into the "FSE List"</t>
  </si>
  <si>
    <t>Eligible</t>
  </si>
  <si>
    <t>FSE Status (in SP)</t>
  </si>
  <si>
    <t>Template Updated 2023-04-11</t>
  </si>
  <si>
    <r>
      <rPr>
        <sz val="12"/>
        <rFont val="Avenir LT Std 55 Roman"/>
        <family val="2"/>
      </rPr>
      <t xml:space="preserve">To apply for the FCI pathway, entities must first be registered in the LCFS Reporting Tool (LRT).  Your "Organization Profile" should include in its "Registration Categories" that the organization is a "ZEV FUELING INFRASTRUCTURE OWNER" for "DC Fast Charging Infrastructure (FCI)".  Information about LRT is available at </t>
    </r>
    <r>
      <rPr>
        <b/>
        <u/>
        <sz val="12"/>
        <color theme="10"/>
        <rFont val="Avenir LT Std 55 Roman"/>
        <family val="2"/>
      </rPr>
      <t>this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</si>
</sst>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0"/>
    <numFmt numFmtId="166" formatCode="m/d/yyyy\ h:mm\ AM/PM"/>
  </numFmts>
  <fonts count="38" x14ac:knownFonts="1">
    <font>
      <sz val="11"/>
      <color theme="1"/>
      <name val="Calibri"/>
      <family val="2"/>
      <scheme val="minor"/>
    </font>
    <font>
      <sz val="12"/>
      <color theme="1"/>
      <name val="Avenir LT Std 55 Roman"/>
      <family val="2"/>
    </font>
    <font>
      <b/>
      <sz val="18"/>
      <color theme="0"/>
      <name val="Avenir LT Std 55 Roman"/>
      <family val="2"/>
    </font>
    <font>
      <sz val="12"/>
      <color theme="0"/>
      <name val="Avenir LT Std 55 Roman"/>
      <family val="2"/>
    </font>
    <font>
      <b/>
      <sz val="12"/>
      <color theme="1"/>
      <name val="Avenir LT Std 55 Roman"/>
      <family val="2"/>
    </font>
    <font>
      <b/>
      <sz val="14"/>
      <color rgb="FF800000"/>
      <name val="Avenir LT Std 55 Roman"/>
      <family val="2"/>
    </font>
    <font>
      <sz val="9"/>
      <color indexed="81"/>
      <name val="Tahoma"/>
      <family val="2"/>
    </font>
    <font>
      <sz val="8"/>
      <name val="Calibri"/>
      <family val="2"/>
      <scheme val="minor"/>
    </font>
    <font>
      <b/>
      <sz val="12"/>
      <color theme="0"/>
      <name val="Avenir LT Std 55 Roman"/>
      <family val="2"/>
    </font>
    <font>
      <i/>
      <sz val="12"/>
      <color theme="1"/>
      <name val="Avenir LT Std 55 Roman"/>
      <family val="2"/>
    </font>
    <font>
      <u/>
      <sz val="11"/>
      <color theme="10"/>
      <name val="Calibri"/>
      <family val="2"/>
      <scheme val="minor"/>
    </font>
    <font>
      <u/>
      <sz val="12"/>
      <color theme="10"/>
      <name val="Avenir LT Std 55 Roman"/>
      <family val="2"/>
    </font>
    <font>
      <sz val="11"/>
      <color theme="1"/>
      <name val="Calibri"/>
      <family val="2"/>
      <scheme val="minor"/>
    </font>
    <font>
      <b/>
      <sz val="12"/>
      <name val="Avenir LT Std 55 Roman"/>
      <family val="2"/>
    </font>
    <font>
      <sz val="12"/>
      <color theme="10"/>
      <name val="Avenir LT Std 55 Roman"/>
      <family val="2"/>
    </font>
    <font>
      <sz val="12"/>
      <name val="Avenir LT Std 55 Roman"/>
      <family val="2"/>
    </font>
    <font>
      <u/>
      <sz val="12"/>
      <color rgb="FF0099CC"/>
      <name val="Avenir LT Std 55 Roman"/>
      <family val="2"/>
    </font>
    <font>
      <sz val="12"/>
      <color rgb="FF0099CC"/>
      <name val="Avenir LT Std 55 Roman"/>
      <family val="2"/>
    </font>
    <font>
      <u/>
      <sz val="12"/>
      <color theme="4"/>
      <name val="Avenir LT Std 55 Roman"/>
      <family val="2"/>
    </font>
    <font>
      <u/>
      <sz val="11"/>
      <color theme="4"/>
      <name val="Calibri"/>
      <family val="2"/>
      <scheme val="minor"/>
    </font>
    <font>
      <sz val="12"/>
      <color theme="4"/>
      <name val="Avenir LT Std 55 Roman"/>
      <family val="2"/>
    </font>
    <font>
      <sz val="12"/>
      <color theme="1"/>
      <name val="Calibri"/>
      <family val="2"/>
    </font>
    <font>
      <sz val="11"/>
      <name val="Calibri"/>
      <family val="2"/>
      <scheme val="minor"/>
    </font>
    <font>
      <b/>
      <sz val="16"/>
      <color theme="3"/>
      <name val="Avenir LT Std 55 Roman"/>
      <family val="2"/>
    </font>
    <font>
      <b/>
      <i/>
      <sz val="12"/>
      <color rgb="FFFF0000"/>
      <name val="Avenir LT Std 55 Roman"/>
      <family val="2"/>
    </font>
    <font>
      <b/>
      <u/>
      <sz val="12"/>
      <color theme="10"/>
      <name val="Avenir LT Std 55 Roman"/>
      <family val="2"/>
    </font>
    <font>
      <i/>
      <u/>
      <sz val="12"/>
      <color theme="10"/>
      <name val="Avenir LT Std 55 Roman"/>
      <family val="2"/>
    </font>
    <font>
      <sz val="11"/>
      <color theme="0" tint="-0.1499984740745262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2"/>
      <color theme="1"/>
      <name val="Arial"/>
      <family val="2"/>
    </font>
    <font>
      <sz val="12"/>
      <color rgb="FF0070C0"/>
      <name val="Avenir LT Std 55 Roman"/>
      <family val="2"/>
    </font>
    <font>
      <sz val="12"/>
      <color rgb="FF0070C0"/>
      <name val="Calibri"/>
      <family val="2"/>
      <scheme val="minor"/>
    </font>
    <font>
      <sz val="12"/>
      <color theme="1"/>
      <name val="Calibri"/>
      <family val="2"/>
      <scheme val="minor"/>
    </font>
    <font>
      <i/>
      <sz val="12"/>
      <name val="Avenir LT Std 55 Roman"/>
      <family val="2"/>
    </font>
    <font>
      <sz val="11"/>
      <color theme="0"/>
      <name val="Avenir LT Std 55 Roman"/>
      <family val="2"/>
    </font>
    <font>
      <b/>
      <sz val="22"/>
      <color theme="0"/>
      <name val="Avenir LT Std 55 Roman"/>
      <family val="2"/>
    </font>
  </fonts>
  <fills count="11">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4"/>
        <bgColor theme="4"/>
      </patternFill>
    </fill>
    <fill>
      <patternFill patternType="solid">
        <fgColor theme="0" tint="-0.14999847407452621"/>
        <bgColor theme="4" tint="0.79998168889431442"/>
      </patternFill>
    </fill>
    <fill>
      <patternFill patternType="solid">
        <fgColor theme="4" tint="0.79998168889431442"/>
        <bgColor theme="4" tint="0.79998168889431442"/>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0" fillId="0" borderId="0" applyNumberFormat="0" applyFill="0" applyBorder="0" applyAlignment="0" applyProtection="0"/>
    <xf numFmtId="43" fontId="12" fillId="0" borderId="0" applyFont="0" applyFill="0" applyBorder="0" applyAlignment="0" applyProtection="0"/>
  </cellStyleXfs>
  <cellXfs count="16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indent="1"/>
    </xf>
    <xf numFmtId="0" fontId="5" fillId="0" borderId="0" xfId="0" applyFont="1" applyAlignment="1">
      <alignment horizontal="left"/>
    </xf>
    <xf numFmtId="0" fontId="5" fillId="0" borderId="0" xfId="0" applyFont="1"/>
    <xf numFmtId="0" fontId="1" fillId="3" borderId="3" xfId="0" applyFont="1" applyFill="1" applyBorder="1"/>
    <xf numFmtId="0" fontId="1" fillId="3" borderId="4" xfId="0" applyFont="1" applyFill="1" applyBorder="1"/>
    <xf numFmtId="0" fontId="1" fillId="6" borderId="0" xfId="0" applyFont="1" applyFill="1" applyAlignment="1">
      <alignment horizontal="centerContinuous"/>
    </xf>
    <xf numFmtId="0" fontId="8" fillId="6" borderId="0" xfId="0" applyFont="1" applyFill="1" applyAlignment="1">
      <alignment horizontal="centerContinuous"/>
    </xf>
    <xf numFmtId="0" fontId="9" fillId="0" borderId="0" xfId="0" applyFont="1" applyAlignment="1">
      <alignment horizontal="right"/>
    </xf>
    <xf numFmtId="0" fontId="8" fillId="6" borderId="0" xfId="0" applyFont="1" applyFill="1" applyAlignment="1">
      <alignment horizontal="center"/>
    </xf>
    <xf numFmtId="14" fontId="1" fillId="3" borderId="1" xfId="0" applyNumberFormat="1"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2" fillId="2" borderId="0" xfId="0" applyFont="1" applyFill="1"/>
    <xf numFmtId="0" fontId="3" fillId="2" borderId="0" xfId="0" applyFont="1" applyFill="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0" fontId="1" fillId="3" borderId="2" xfId="0" applyFont="1" applyFill="1" applyBorder="1" applyProtection="1">
      <protection locked="0"/>
    </xf>
    <xf numFmtId="0" fontId="1" fillId="3" borderId="2" xfId="0" applyFont="1" applyFill="1" applyBorder="1" applyAlignment="1" applyProtection="1">
      <alignment horizontal="left"/>
      <protection locked="0"/>
    </xf>
    <xf numFmtId="1" fontId="1" fillId="3" borderId="1" xfId="0" applyNumberFormat="1" applyFont="1" applyFill="1" applyBorder="1" applyAlignment="1" applyProtection="1">
      <alignment horizontal="right"/>
      <protection locked="0"/>
    </xf>
    <xf numFmtId="0" fontId="1" fillId="3" borderId="1" xfId="0" applyFont="1" applyFill="1" applyBorder="1" applyProtection="1">
      <protection locked="0"/>
    </xf>
    <xf numFmtId="0" fontId="1" fillId="4" borderId="1" xfId="0" applyFont="1" applyFill="1" applyBorder="1" applyProtection="1">
      <protection locked="0"/>
    </xf>
    <xf numFmtId="0" fontId="3" fillId="2" borderId="0" xfId="0" applyFont="1" applyFill="1" applyAlignment="1">
      <alignment horizontal="center"/>
    </xf>
    <xf numFmtId="0" fontId="0" fillId="0" borderId="0" xfId="0" applyAlignment="1">
      <alignment horizontal="center"/>
    </xf>
    <xf numFmtId="0" fontId="2" fillId="2" borderId="5" xfId="0" applyFont="1" applyFill="1" applyBorder="1"/>
    <xf numFmtId="0" fontId="3" fillId="2" borderId="6" xfId="0" applyFont="1" applyFill="1" applyBorder="1"/>
    <xf numFmtId="0" fontId="3" fillId="2" borderId="7" xfId="0" applyFont="1" applyFill="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164" fontId="1" fillId="5" borderId="1" xfId="2" applyNumberFormat="1" applyFont="1" applyFill="1" applyBorder="1"/>
    <xf numFmtId="14"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center"/>
      <protection locked="0"/>
    </xf>
    <xf numFmtId="14" fontId="1" fillId="0" borderId="0" xfId="0" applyNumberFormat="1" applyFont="1"/>
    <xf numFmtId="0" fontId="1" fillId="0" borderId="13" xfId="0" applyFont="1" applyBorder="1"/>
    <xf numFmtId="1" fontId="1" fillId="5" borderId="1" xfId="0" applyNumberFormat="1" applyFont="1" applyFill="1" applyBorder="1" applyAlignment="1">
      <alignment horizontal="right" indent="1"/>
    </xf>
    <xf numFmtId="0" fontId="1" fillId="0" borderId="3" xfId="0" applyFont="1" applyBorder="1" applyAlignment="1">
      <alignment horizontal="right" indent="1"/>
    </xf>
    <xf numFmtId="0" fontId="1" fillId="0" borderId="3" xfId="0" applyFont="1" applyBorder="1"/>
    <xf numFmtId="0" fontId="9" fillId="0" borderId="3" xfId="0" applyFont="1" applyBorder="1" applyAlignment="1">
      <alignment horizontal="right"/>
    </xf>
    <xf numFmtId="2" fontId="0" fillId="0" borderId="0" xfId="0" applyNumberFormat="1"/>
    <xf numFmtId="165" fontId="0" fillId="0" borderId="0" xfId="0" applyNumberFormat="1"/>
    <xf numFmtId="0" fontId="0" fillId="0" borderId="0" xfId="0" applyAlignment="1">
      <alignment horizontal="center" wrapText="1"/>
    </xf>
    <xf numFmtId="14" fontId="0" fillId="0" borderId="0" xfId="0" applyNumberFormat="1"/>
    <xf numFmtId="1" fontId="0" fillId="0" borderId="0" xfId="0" applyNumberFormat="1"/>
    <xf numFmtId="0" fontId="1" fillId="4" borderId="1" xfId="0" applyFont="1" applyFill="1" applyBorder="1" applyAlignment="1" applyProtection="1">
      <alignment horizontal="center"/>
      <protection locked="0"/>
    </xf>
    <xf numFmtId="0" fontId="1" fillId="0" borderId="0" xfId="0" applyFont="1" applyAlignment="1">
      <alignment horizontal="left"/>
    </xf>
    <xf numFmtId="0" fontId="0" fillId="0" borderId="0" xfId="0" applyProtection="1">
      <protection locked="0"/>
    </xf>
    <xf numFmtId="0" fontId="0" fillId="3" borderId="14" xfId="0" applyFill="1" applyBorder="1" applyProtection="1">
      <protection locked="0"/>
    </xf>
    <xf numFmtId="0" fontId="0" fillId="3" borderId="13"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0" fillId="3" borderId="0" xfId="0" applyFill="1" applyProtection="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1" fillId="0" borderId="17" xfId="0" applyFont="1" applyBorder="1" applyAlignment="1">
      <alignment horizontal="left"/>
    </xf>
    <xf numFmtId="0" fontId="4" fillId="0" borderId="0" xfId="0" applyFont="1" applyAlignment="1">
      <alignment horizontal="center"/>
    </xf>
    <xf numFmtId="0" fontId="14" fillId="0" borderId="0" xfId="1" applyFont="1" applyBorder="1"/>
    <xf numFmtId="0" fontId="14" fillId="0" borderId="9" xfId="1" applyFont="1" applyBorder="1"/>
    <xf numFmtId="0" fontId="14" fillId="0" borderId="8" xfId="1" applyFont="1" applyBorder="1" applyProtection="1">
      <protection locked="0"/>
    </xf>
    <xf numFmtId="0" fontId="14" fillId="0" borderId="0" xfId="1" applyFont="1" applyBorder="1" applyProtection="1">
      <protection locked="0"/>
    </xf>
    <xf numFmtId="0" fontId="18" fillId="0" borderId="0" xfId="1" applyFont="1" applyProtection="1">
      <protection locked="0"/>
    </xf>
    <xf numFmtId="0" fontId="19" fillId="0" borderId="0" xfId="1" applyFont="1" applyProtection="1">
      <protection locked="0"/>
    </xf>
    <xf numFmtId="0" fontId="15" fillId="0" borderId="0" xfId="0" applyFont="1"/>
    <xf numFmtId="0" fontId="19" fillId="0" borderId="0" xfId="1" applyFont="1" applyProtection="1"/>
    <xf numFmtId="0" fontId="18" fillId="0" borderId="0" xfId="1" applyFont="1" applyProtection="1"/>
    <xf numFmtId="0" fontId="20" fillId="0" borderId="0" xfId="0" applyFont="1"/>
    <xf numFmtId="0" fontId="11" fillId="0" borderId="0" xfId="1" applyFont="1" applyProtection="1"/>
    <xf numFmtId="0" fontId="13" fillId="0" borderId="0" xfId="0" applyFont="1"/>
    <xf numFmtId="0" fontId="15" fillId="0" borderId="0" xfId="1" applyFont="1" applyProtection="1"/>
    <xf numFmtId="0" fontId="22" fillId="0" borderId="0" xfId="1" applyFont="1" applyProtection="1"/>
    <xf numFmtId="0" fontId="23" fillId="0" borderId="0" xfId="0" applyFont="1" applyAlignment="1">
      <alignment horizontal="left"/>
    </xf>
    <xf numFmtId="0" fontId="24" fillId="0" borderId="0" xfId="0" applyFont="1" applyAlignment="1">
      <alignment horizontal="right"/>
    </xf>
    <xf numFmtId="0" fontId="24" fillId="3" borderId="2" xfId="0" applyFont="1" applyFill="1" applyBorder="1" applyProtection="1">
      <protection locked="0"/>
    </xf>
    <xf numFmtId="49" fontId="1" fillId="3" borderId="1" xfId="0" applyNumberFormat="1" applyFont="1" applyFill="1" applyBorder="1" applyAlignment="1" applyProtection="1">
      <alignment horizontal="right"/>
      <protection locked="0"/>
    </xf>
    <xf numFmtId="0" fontId="1" fillId="0" borderId="21" xfId="0" applyFont="1" applyBorder="1" applyAlignment="1">
      <alignment wrapText="1"/>
    </xf>
    <xf numFmtId="0" fontId="1" fillId="0" borderId="22" xfId="0" applyFont="1" applyBorder="1"/>
    <xf numFmtId="0" fontId="11" fillId="0" borderId="22" xfId="1" applyFont="1" applyBorder="1" applyAlignment="1">
      <alignment wrapText="1"/>
    </xf>
    <xf numFmtId="0" fontId="1" fillId="0" borderId="22" xfId="0" applyFont="1" applyBorder="1" applyAlignment="1">
      <alignment wrapText="1"/>
    </xf>
    <xf numFmtId="0" fontId="1" fillId="0" borderId="23" xfId="0" applyFont="1" applyBorder="1"/>
    <xf numFmtId="0" fontId="4" fillId="0" borderId="0" xfId="0" applyFont="1" applyAlignment="1">
      <alignment horizontal="right"/>
    </xf>
    <xf numFmtId="0" fontId="3" fillId="0" borderId="0" xfId="0" applyFont="1"/>
    <xf numFmtId="0" fontId="26" fillId="0" borderId="0" xfId="1" applyFont="1" applyFill="1"/>
    <xf numFmtId="0" fontId="0" fillId="0" borderId="0" xfId="0" applyAlignment="1">
      <alignment horizontal="centerContinuous"/>
    </xf>
    <xf numFmtId="0" fontId="1" fillId="0" borderId="0" xfId="0" applyFont="1" applyAlignment="1">
      <alignment wrapText="1"/>
    </xf>
    <xf numFmtId="1" fontId="1" fillId="0" borderId="0" xfId="0" applyNumberFormat="1" applyFont="1"/>
    <xf numFmtId="0" fontId="27" fillId="0" borderId="0" xfId="0" applyFont="1"/>
    <xf numFmtId="0" fontId="1" fillId="5" borderId="1" xfId="0" applyFont="1" applyFill="1" applyBorder="1" applyAlignment="1" applyProtection="1">
      <alignment horizontal="center"/>
      <protection locked="0"/>
    </xf>
    <xf numFmtId="0" fontId="16" fillId="0" borderId="8" xfId="1" applyFont="1" applyBorder="1"/>
    <xf numFmtId="0" fontId="16" fillId="0" borderId="0" xfId="1" applyFont="1" applyBorder="1"/>
    <xf numFmtId="0" fontId="16" fillId="0" borderId="9" xfId="1" applyFont="1" applyBorder="1"/>
    <xf numFmtId="0" fontId="28" fillId="0" borderId="0" xfId="0" applyFont="1"/>
    <xf numFmtId="0" fontId="15" fillId="0" borderId="22" xfId="1" applyFont="1" applyBorder="1" applyAlignment="1">
      <alignment wrapText="1"/>
    </xf>
    <xf numFmtId="0" fontId="1" fillId="7" borderId="0" xfId="0" applyFont="1" applyFill="1" applyAlignment="1">
      <alignment horizontal="left"/>
    </xf>
    <xf numFmtId="0" fontId="29" fillId="0" borderId="0" xfId="0" applyFont="1" applyAlignment="1">
      <alignment horizontal="left"/>
    </xf>
    <xf numFmtId="0" fontId="0" fillId="0" borderId="0" xfId="0" applyAlignment="1">
      <alignment horizontal="left"/>
    </xf>
    <xf numFmtId="22" fontId="0" fillId="0" borderId="0" xfId="0" applyNumberFormat="1" applyAlignment="1">
      <alignment horizontal="left"/>
    </xf>
    <xf numFmtId="49" fontId="0" fillId="0" borderId="0" xfId="0" applyNumberFormat="1" applyAlignment="1">
      <alignment horizontal="left"/>
    </xf>
    <xf numFmtId="0" fontId="31" fillId="0" borderId="0" xfId="0" applyFont="1" applyAlignment="1">
      <alignment horizontal="left"/>
    </xf>
    <xf numFmtId="22" fontId="31" fillId="0" borderId="0" xfId="0" applyNumberFormat="1" applyFont="1" applyAlignment="1">
      <alignment horizontal="left"/>
    </xf>
    <xf numFmtId="0" fontId="32" fillId="0" borderId="26" xfId="0" applyFont="1" applyBorder="1" applyAlignment="1">
      <alignment horizontal="left"/>
    </xf>
    <xf numFmtId="14" fontId="33" fillId="0" borderId="27" xfId="0" applyNumberFormat="1" applyFont="1" applyBorder="1" applyAlignment="1">
      <alignment horizontal="left"/>
    </xf>
    <xf numFmtId="0" fontId="1" fillId="0" borderId="27" xfId="0" applyFont="1" applyBorder="1" applyAlignment="1">
      <alignment horizontal="left"/>
    </xf>
    <xf numFmtId="0" fontId="32" fillId="0" borderId="29" xfId="0" applyFont="1" applyBorder="1" applyAlignment="1">
      <alignment horizontal="left"/>
    </xf>
    <xf numFmtId="0" fontId="32" fillId="0" borderId="31" xfId="0" applyFont="1" applyBorder="1" applyAlignment="1">
      <alignment horizontal="left"/>
    </xf>
    <xf numFmtId="14" fontId="33" fillId="0" borderId="32" xfId="0" applyNumberFormat="1" applyFont="1" applyBorder="1" applyAlignment="1">
      <alignment horizontal="left"/>
    </xf>
    <xf numFmtId="0" fontId="1" fillId="0" borderId="32" xfId="0" applyFont="1" applyBorder="1" applyAlignment="1">
      <alignment horizontal="left"/>
    </xf>
    <xf numFmtId="0" fontId="1"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center"/>
    </xf>
    <xf numFmtId="165" fontId="0" fillId="0" borderId="0" xfId="0" applyNumberFormat="1" applyAlignment="1">
      <alignment horizontal="left"/>
    </xf>
    <xf numFmtId="14" fontId="0" fillId="0" borderId="0" xfId="0" applyNumberFormat="1" applyAlignment="1">
      <alignment horizontal="left"/>
    </xf>
    <xf numFmtId="1" fontId="0" fillId="0" borderId="0" xfId="0" applyNumberFormat="1" applyAlignment="1">
      <alignment horizontal="left"/>
    </xf>
    <xf numFmtId="3" fontId="0" fillId="0" borderId="0" xfId="0" applyNumberFormat="1" applyAlignment="1">
      <alignment horizontal="left"/>
    </xf>
    <xf numFmtId="3" fontId="0" fillId="0" borderId="0" xfId="0" applyNumberFormat="1" applyAlignment="1">
      <alignment horizontal="left" wrapText="1"/>
    </xf>
    <xf numFmtId="164" fontId="0" fillId="0" borderId="0" xfId="0" applyNumberFormat="1" applyAlignment="1">
      <alignment horizontal="left"/>
    </xf>
    <xf numFmtId="14" fontId="0" fillId="0" borderId="0" xfId="0" applyNumberFormat="1" applyAlignment="1">
      <alignment horizontal="center"/>
    </xf>
    <xf numFmtId="14" fontId="3" fillId="0" borderId="19" xfId="0" applyNumberFormat="1" applyFont="1" applyBorder="1" applyAlignment="1" applyProtection="1">
      <alignment horizontal="center"/>
      <protection locked="0"/>
    </xf>
    <xf numFmtId="0" fontId="0" fillId="0" borderId="0" xfId="0" applyAlignment="1">
      <alignment vertical="center"/>
    </xf>
    <xf numFmtId="0" fontId="23"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35" fillId="0" borderId="0" xfId="0" applyFont="1" applyAlignment="1">
      <alignment horizontal="right"/>
    </xf>
    <xf numFmtId="0" fontId="0" fillId="0" borderId="19" xfId="0" applyBorder="1"/>
    <xf numFmtId="0" fontId="0" fillId="0" borderId="19" xfId="0" applyBorder="1" applyAlignment="1">
      <alignment horizontal="center" wrapText="1"/>
    </xf>
    <xf numFmtId="0" fontId="0" fillId="0" borderId="19" xfId="0" applyBorder="1" applyAlignment="1">
      <alignment wrapText="1"/>
    </xf>
    <xf numFmtId="0" fontId="36" fillId="2" borderId="6" xfId="0" applyFont="1" applyFill="1" applyBorder="1"/>
    <xf numFmtId="0" fontId="37" fillId="2" borderId="5" xfId="0" applyFont="1" applyFill="1" applyBorder="1" applyAlignment="1">
      <alignment vertical="center"/>
    </xf>
    <xf numFmtId="0" fontId="29" fillId="8" borderId="36" xfId="0" applyFont="1" applyFill="1" applyBorder="1"/>
    <xf numFmtId="0" fontId="29" fillId="8" borderId="34" xfId="0" applyFont="1" applyFill="1" applyBorder="1"/>
    <xf numFmtId="0" fontId="29" fillId="8" borderId="37" xfId="0" applyFont="1" applyFill="1" applyBorder="1"/>
    <xf numFmtId="1" fontId="33" fillId="0" borderId="27" xfId="0" applyNumberFormat="1" applyFont="1" applyBorder="1" applyAlignment="1">
      <alignment horizontal="left"/>
    </xf>
    <xf numFmtId="1" fontId="33" fillId="0" borderId="32" xfId="0" applyNumberFormat="1" applyFont="1" applyBorder="1" applyAlignment="1">
      <alignment horizontal="left"/>
    </xf>
    <xf numFmtId="166" fontId="1" fillId="7" borderId="0" xfId="0" applyNumberFormat="1" applyFont="1" applyFill="1" applyAlignment="1">
      <alignment horizontal="left"/>
    </xf>
    <xf numFmtId="0" fontId="1" fillId="0" borderId="24" xfId="0" applyFont="1" applyBorder="1" applyAlignment="1">
      <alignment vertical="center"/>
    </xf>
    <xf numFmtId="0" fontId="0" fillId="9" borderId="25" xfId="0" applyFill="1" applyBorder="1" applyAlignment="1">
      <alignment horizontal="left" vertical="center"/>
    </xf>
    <xf numFmtId="0" fontId="0" fillId="10" borderId="25" xfId="0" applyFill="1" applyBorder="1" applyAlignment="1">
      <alignment horizontal="left" vertical="center"/>
    </xf>
    <xf numFmtId="49" fontId="0" fillId="10" borderId="25" xfId="0" applyNumberFormat="1" applyFill="1" applyBorder="1" applyAlignment="1">
      <alignment horizontal="left" vertical="center"/>
    </xf>
    <xf numFmtId="0" fontId="0" fillId="9" borderId="25" xfId="0" applyFill="1" applyBorder="1" applyAlignment="1">
      <alignment horizontal="left" vertical="center" wrapText="1"/>
    </xf>
    <xf numFmtId="165" fontId="0" fillId="9" borderId="25" xfId="0" applyNumberFormat="1" applyFill="1" applyBorder="1" applyAlignment="1">
      <alignment horizontal="left" vertical="center"/>
    </xf>
    <xf numFmtId="14" fontId="0" fillId="9" borderId="25" xfId="0" applyNumberFormat="1" applyFill="1" applyBorder="1" applyAlignment="1">
      <alignment horizontal="left" vertical="center"/>
    </xf>
    <xf numFmtId="1" fontId="0" fillId="9" borderId="25" xfId="0" applyNumberFormat="1" applyFill="1" applyBorder="1" applyAlignment="1">
      <alignment horizontal="left" vertical="center"/>
    </xf>
    <xf numFmtId="0" fontId="30" fillId="9" borderId="25" xfId="0" applyFont="1" applyFill="1" applyBorder="1" applyAlignment="1">
      <alignment horizontal="left" vertical="center" wrapText="1"/>
    </xf>
    <xf numFmtId="3" fontId="0" fillId="9" borderId="25" xfId="0" applyNumberFormat="1" applyFill="1" applyBorder="1" applyAlignment="1">
      <alignment horizontal="left" vertical="center" wrapText="1"/>
    </xf>
    <xf numFmtId="164" fontId="0" fillId="9" borderId="25" xfId="0" applyNumberFormat="1" applyFill="1" applyBorder="1" applyAlignment="1">
      <alignment horizontal="left" vertical="center"/>
    </xf>
    <xf numFmtId="14" fontId="0" fillId="9" borderId="35" xfId="0" applyNumberFormat="1" applyFill="1" applyBorder="1" applyAlignment="1">
      <alignment horizontal="left" vertical="center"/>
    </xf>
    <xf numFmtId="0" fontId="1" fillId="0" borderId="25" xfId="0" applyFont="1" applyBorder="1" applyAlignment="1">
      <alignment horizontal="center" vertical="center"/>
    </xf>
    <xf numFmtId="0" fontId="0" fillId="0" borderId="25" xfId="0" applyBorder="1" applyAlignment="1">
      <alignment vertical="center"/>
    </xf>
    <xf numFmtId="0" fontId="0" fillId="0" borderId="35" xfId="0" applyBorder="1" applyAlignment="1">
      <alignment vertical="center"/>
    </xf>
    <xf numFmtId="166" fontId="0" fillId="9" borderId="25" xfId="0" applyNumberFormat="1" applyFill="1" applyBorder="1" applyAlignment="1">
      <alignment horizontal="left" vertical="center"/>
    </xf>
    <xf numFmtId="0" fontId="10" fillId="0" borderId="0" xfId="1"/>
    <xf numFmtId="14" fontId="33" fillId="0" borderId="0" xfId="0" applyNumberFormat="1" applyFont="1" applyAlignment="1">
      <alignment horizontal="left"/>
    </xf>
    <xf numFmtId="1" fontId="33" fillId="0" borderId="0" xfId="0" applyNumberFormat="1" applyFont="1" applyAlignment="1">
      <alignment horizontal="left"/>
    </xf>
    <xf numFmtId="49" fontId="1" fillId="0" borderId="0" xfId="0" applyNumberFormat="1" applyFont="1" applyAlignment="1">
      <alignment horizontal="left"/>
    </xf>
    <xf numFmtId="14" fontId="34" fillId="0" borderId="28" xfId="0" applyNumberFormat="1" applyFont="1" applyBorder="1" applyAlignment="1">
      <alignment horizontal="left"/>
    </xf>
    <xf numFmtId="14" fontId="34" fillId="0" borderId="30" xfId="0" applyNumberFormat="1" applyFont="1" applyBorder="1" applyAlignment="1">
      <alignment horizontal="left"/>
    </xf>
    <xf numFmtId="14" fontId="34" fillId="0" borderId="33" xfId="0" applyNumberFormat="1" applyFont="1" applyBorder="1" applyAlignment="1">
      <alignment horizontal="left"/>
    </xf>
  </cellXfs>
  <cellStyles count="3">
    <cellStyle name="Comma" xfId="2" builtinId="3"/>
    <cellStyle name="Hyperlink" xfId="1" builtinId="8"/>
    <cellStyle name="Normal" xfId="0" builtinId="0"/>
  </cellStyles>
  <dxfs count="34">
    <dxf>
      <border>
        <top style="thin">
          <color auto="1"/>
        </top>
        <vertical/>
        <horizontal/>
      </border>
    </dxf>
    <dxf>
      <border>
        <left style="thin">
          <color auto="1"/>
        </left>
        <vertical/>
        <horizontal/>
      </border>
    </dxf>
    <dxf>
      <border>
        <right style="thin">
          <color auto="1"/>
        </right>
        <vertical/>
        <horizontal/>
      </border>
    </dxf>
    <dxf>
      <fill>
        <patternFill patternType="mediumGray">
          <fgColor theme="1"/>
        </patternFill>
      </fill>
    </dxf>
    <dxf>
      <font>
        <color theme="0"/>
      </font>
    </dxf>
    <dxf>
      <fill>
        <patternFill patternType="mediumGray">
          <fgColor theme="1"/>
        </patternFill>
      </fill>
    </dxf>
    <dxf>
      <font>
        <color theme="0"/>
      </font>
    </dxf>
    <dxf>
      <font>
        <b/>
        <i val="0"/>
        <color theme="0" tint="-4.9989318521683403E-2"/>
      </font>
      <fill>
        <patternFill>
          <bgColor rgb="FFFF0000"/>
        </patternFill>
      </fill>
    </dxf>
    <dxf>
      <font>
        <color theme="0"/>
      </font>
      <fill>
        <patternFill>
          <fgColor theme="0"/>
          <bgColor theme="0"/>
        </patternFill>
      </fill>
      <border>
        <left/>
        <right/>
        <top/>
        <bottom/>
        <vertical/>
        <horizontal/>
      </border>
    </dxf>
    <dxf>
      <font>
        <color auto="1"/>
      </font>
      <fill>
        <patternFill>
          <fgColor theme="0"/>
          <bgColor theme="0"/>
        </patternFill>
      </fill>
      <border>
        <left/>
        <right/>
        <top/>
        <bottom/>
        <vertical/>
        <horizontal/>
      </border>
    </dxf>
    <dxf>
      <font>
        <color auto="1"/>
      </font>
      <border>
        <left/>
        <right/>
        <top style="thin">
          <color auto="1"/>
        </top>
        <bottom/>
        <vertical/>
        <horizontal/>
      </border>
    </dxf>
    <dxf>
      <fill>
        <patternFill patternType="mediumGray">
          <fgColor theme="1"/>
        </patternFill>
      </fill>
    </dxf>
    <dxf>
      <fill>
        <patternFill patternType="mediumGray">
          <fgColor theme="1"/>
        </patternFill>
      </fill>
    </dxf>
    <dxf>
      <font>
        <color theme="0"/>
      </font>
    </dxf>
    <dxf>
      <font>
        <color theme="0"/>
      </font>
    </dxf>
    <dxf>
      <fill>
        <patternFill patternType="mediumGray">
          <fgColor theme="1"/>
        </patternFill>
      </fill>
    </dxf>
    <dxf>
      <font>
        <color theme="0"/>
      </font>
    </dxf>
    <dxf>
      <font>
        <b val="0"/>
        <i val="0"/>
        <color auto="1"/>
      </font>
    </dxf>
    <dxf>
      <font>
        <b val="0"/>
        <i val="0"/>
        <color auto="1"/>
      </font>
    </dxf>
    <dxf>
      <font>
        <b val="0"/>
        <i/>
        <strike val="0"/>
        <color auto="1"/>
      </font>
      <fill>
        <patternFill patternType="none">
          <bgColor auto="1"/>
        </patternFill>
      </fill>
    </dxf>
    <dxf>
      <font>
        <b/>
        <i/>
        <strike val="0"/>
        <color rgb="FFFF0000"/>
      </font>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ont>
        <b val="0"/>
        <i val="0"/>
        <color theme="0"/>
      </font>
      <fill>
        <patternFill>
          <bgColor rgb="FFFF0000"/>
        </patternFill>
      </fill>
    </dxf>
    <dxf>
      <font>
        <b val="0"/>
        <i val="0"/>
        <color theme="0"/>
      </font>
      <fill>
        <patternFill>
          <bgColor rgb="FFFF0000"/>
        </patternFill>
      </fill>
    </dxf>
    <dxf>
      <font>
        <b/>
        <i val="0"/>
        <color rgb="FFFF0000"/>
      </font>
    </dxf>
    <dxf>
      <font>
        <b/>
        <i val="0"/>
        <color rgb="FFFF0000"/>
      </font>
    </dxf>
    <dxf>
      <font>
        <b/>
        <i val="0"/>
        <color theme="0"/>
      </font>
      <fill>
        <patternFill>
          <bgColor rgb="FFFF0000"/>
        </patternFill>
      </fill>
    </dxf>
    <dxf>
      <font>
        <color theme="9" tint="-0.499984740745262"/>
      </font>
      <fill>
        <patternFill>
          <bgColor theme="9" tint="0.79998168889431442"/>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99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1</xdr:row>
      <xdr:rowOff>57151</xdr:rowOff>
    </xdr:from>
    <xdr:to>
      <xdr:col>14</xdr:col>
      <xdr:colOff>0</xdr:colOff>
      <xdr:row>7</xdr:row>
      <xdr:rowOff>34926</xdr:rowOff>
    </xdr:to>
    <xdr:pic>
      <xdr:nvPicPr>
        <xdr:cNvPr id="2" name="Picture 1">
          <a:extLst>
            <a:ext uri="{FF2B5EF4-FFF2-40B4-BE49-F238E27FC236}">
              <a16:creationId xmlns:a16="http://schemas.microsoft.com/office/drawing/2014/main" id="{A704CFEB-7147-42B8-AD0C-56AA5836A9B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628651"/>
          <a:ext cx="1857375" cy="137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lcfs-zev-infrastructure-crediting" TargetMode="External"/><Relationship Id="rId2" Type="http://schemas.openxmlformats.org/officeDocument/2006/relationships/hyperlink" Target="https://ww2.arb.ca.gov/our-work/programs/low-carbon-fuel-standard/lcfs-registration-and-reporting" TargetMode="External"/><Relationship Id="rId1" Type="http://schemas.openxmlformats.org/officeDocument/2006/relationships/hyperlink" Target="https://ww2.arb.ca.gov/our-work/programs/low-carbon-fuel-standard/lcfs-regulation" TargetMode="External"/><Relationship Id="rId6" Type="http://schemas.openxmlformats.org/officeDocument/2006/relationships/printerSettings" Target="../printerSettings/printerSettings1.bin"/><Relationship Id="rId5" Type="http://schemas.openxmlformats.org/officeDocument/2006/relationships/hyperlink" Target="https://ww2.arb.ca.gov/our-work/programs/low-carbon-fuel-standard/lcfs-contacts" TargetMode="External"/><Relationship Id="rId4" Type="http://schemas.openxmlformats.org/officeDocument/2006/relationships/hyperlink" Target="https://ww2.arb.ca.gov/our-work/programs/low-carbon-fuel-standard/lcfs-guidance-documents-user-guides-and-faq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2.arb.ca.gov/sites/default/files/2020-07/2020_lcfs_fro_oal-approved_unofficial_06302020.pdf" TargetMode="External"/><Relationship Id="rId7" Type="http://schemas.openxmlformats.org/officeDocument/2006/relationships/hyperlink" Target="../Lists/FCI%20and%20HRI%20Application%20Tracking/AllItems.aspx" TargetMode="External"/><Relationship Id="rId2" Type="http://schemas.openxmlformats.org/officeDocument/2006/relationships/hyperlink" Target="https://ww2.arb.ca.gov/our-work/programs/low-carbon-fuel-standard/lcfs-guidance-documents-user-guides-and-faqs" TargetMode="External"/><Relationship Id="rId1" Type="http://schemas.openxmlformats.org/officeDocument/2006/relationships/hyperlink" Target="https://ww2.arb.ca.gov/our-work/programs/low-carbon-fuel-standard/lcfs-guidance-documents-user-guides-and-faqs" TargetMode="External"/><Relationship Id="rId6" Type="http://schemas.openxmlformats.org/officeDocument/2006/relationships/hyperlink" Target="../Lists/FSE%20Details/AllItems.aspx" TargetMode="External"/><Relationship Id="rId11" Type="http://schemas.openxmlformats.org/officeDocument/2006/relationships/comments" Target="../comments1.xml"/><Relationship Id="rId5" Type="http://schemas.openxmlformats.org/officeDocument/2006/relationships/hyperlink" Target="https://ssl.arb.ca.gov/lcfsrt/Login.aspx" TargetMode="External"/><Relationship Id="rId10" Type="http://schemas.openxmlformats.org/officeDocument/2006/relationships/vmlDrawing" Target="../drawings/vmlDrawing1.vml"/><Relationship Id="rId4" Type="http://schemas.openxmlformats.org/officeDocument/2006/relationships/hyperlink" Target="https://ww2.arb.ca.gov/resources/documents/lcfs-zev-infrastructure-crediting"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an-object-in-your-excel-spreadsheet-e73867b2-2988-4116-8d85-f5769ea435ba"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2.arb.ca.gov/sites/default/files/2020-07/2020_lcfs_fro_oal-approved_unofficial_06302020.pdf" TargetMode="External"/><Relationship Id="rId1" Type="http://schemas.openxmlformats.org/officeDocument/2006/relationships/hyperlink" Target="https://support.microsoft.com/en-us/office/insert-an-object-in-your-excel-spreadsheet-e73867b2-2988-4116-8d85-f5769ea435ba"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support.microsoft.com/en-us/office/insert-an-object-in-your-excel-spreadsheet-e73867b2-2988-4116-8d85-f5769ea435ba"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support.microsoft.com/en-us/office/insert-an-object-in-your-excel-spreadsheet-e73867b2-2988-4116-8d85-f5769ea435ba"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57B3-2C60-4C64-B234-4D8289CAC66F}">
  <dimension ref="A1:C85"/>
  <sheetViews>
    <sheetView showGridLines="0" showRowColHeaders="0" zoomScaleNormal="100" workbookViewId="0">
      <selection activeCell="B7" sqref="B7"/>
    </sheetView>
  </sheetViews>
  <sheetFormatPr defaultRowHeight="15" x14ac:dyDescent="0.25"/>
  <cols>
    <col min="1" max="1" width="3" customWidth="1"/>
    <col min="2" max="2" width="82" customWidth="1"/>
    <col min="3" max="3" width="3" customWidth="1"/>
  </cols>
  <sheetData>
    <row r="1" spans="1:3" s="1" customFormat="1" ht="20.25" x14ac:dyDescent="0.3">
      <c r="A1"/>
      <c r="B1" s="78"/>
      <c r="C1"/>
    </row>
    <row r="2" spans="1:3" s="1" customFormat="1" ht="7.5" customHeight="1" thickBot="1" x14ac:dyDescent="0.3"/>
    <row r="3" spans="1:3" s="1" customFormat="1" ht="24" thickBot="1" x14ac:dyDescent="0.4">
      <c r="B3" s="28" t="s">
        <v>125</v>
      </c>
    </row>
    <row r="4" spans="1:3" s="1" customFormat="1" ht="24" thickBot="1" x14ac:dyDescent="0.4">
      <c r="B4" s="28" t="s">
        <v>126</v>
      </c>
    </row>
    <row r="5" spans="1:3" s="1" customFormat="1" ht="24" thickBot="1" x14ac:dyDescent="0.4">
      <c r="B5" s="28" t="s">
        <v>127</v>
      </c>
    </row>
    <row r="6" spans="1:3" s="1" customFormat="1" ht="24" thickBot="1" x14ac:dyDescent="0.4">
      <c r="B6" s="28" t="s">
        <v>128</v>
      </c>
    </row>
    <row r="7" spans="1:3" s="1" customFormat="1" ht="94.5" x14ac:dyDescent="0.25">
      <c r="B7" s="82" t="s">
        <v>129</v>
      </c>
    </row>
    <row r="8" spans="1:3" s="1" customFormat="1" ht="7.5" customHeight="1" x14ac:dyDescent="0.25">
      <c r="B8" s="83"/>
    </row>
    <row r="9" spans="1:3" s="1" customFormat="1" ht="48" customHeight="1" x14ac:dyDescent="0.25">
      <c r="B9" s="84" t="s">
        <v>131</v>
      </c>
    </row>
    <row r="10" spans="1:3" s="1" customFormat="1" ht="7.5" customHeight="1" x14ac:dyDescent="0.25">
      <c r="B10" s="83"/>
    </row>
    <row r="11" spans="1:3" s="1" customFormat="1" ht="78.75" x14ac:dyDescent="0.25">
      <c r="B11" s="84" t="s">
        <v>1795</v>
      </c>
    </row>
    <row r="12" spans="1:3" s="1" customFormat="1" ht="7.5" customHeight="1" x14ac:dyDescent="0.25">
      <c r="B12" s="83"/>
    </row>
    <row r="13" spans="1:3" ht="94.5" x14ac:dyDescent="0.25">
      <c r="A13" s="1"/>
      <c r="B13" s="84" t="s">
        <v>132</v>
      </c>
      <c r="C13" s="1"/>
    </row>
    <row r="14" spans="1:3" s="1" customFormat="1" ht="7.5" customHeight="1" x14ac:dyDescent="0.25">
      <c r="B14" s="83"/>
    </row>
    <row r="15" spans="1:3" ht="31.5" x14ac:dyDescent="0.25">
      <c r="A15" s="1"/>
      <c r="B15" s="99" t="s">
        <v>1430</v>
      </c>
      <c r="C15" s="1"/>
    </row>
    <row r="16" spans="1:3" s="1" customFormat="1" ht="7.5" customHeight="1" x14ac:dyDescent="0.25">
      <c r="B16" s="83"/>
    </row>
    <row r="17" spans="1:3" ht="141.75" x14ac:dyDescent="0.25">
      <c r="A17" s="1"/>
      <c r="B17" s="84" t="s">
        <v>133</v>
      </c>
      <c r="C17" s="1"/>
    </row>
    <row r="18" spans="1:3" s="1" customFormat="1" ht="7.5" customHeight="1" x14ac:dyDescent="0.25">
      <c r="B18" s="83"/>
    </row>
    <row r="19" spans="1:3" ht="94.5" x14ac:dyDescent="0.25">
      <c r="A19" s="1"/>
      <c r="B19" s="85" t="s">
        <v>130</v>
      </c>
      <c r="C19" s="1"/>
    </row>
    <row r="20" spans="1:3" s="1" customFormat="1" ht="7.5" customHeight="1" x14ac:dyDescent="0.25">
      <c r="B20" s="83"/>
    </row>
    <row r="21" spans="1:3" s="1" customFormat="1" ht="63" x14ac:dyDescent="0.25">
      <c r="B21" s="85" t="s">
        <v>137</v>
      </c>
    </row>
    <row r="22" spans="1:3" s="1" customFormat="1" ht="7.5" customHeight="1" x14ac:dyDescent="0.25">
      <c r="B22" s="83"/>
    </row>
    <row r="23" spans="1:3" ht="47.25" x14ac:dyDescent="0.25">
      <c r="A23" s="1"/>
      <c r="B23" s="84" t="s">
        <v>191</v>
      </c>
      <c r="C23" s="1"/>
    </row>
    <row r="24" spans="1:3" s="1" customFormat="1" ht="7.5" customHeight="1" thickBot="1" x14ac:dyDescent="0.3">
      <c r="B24" s="86"/>
    </row>
    <row r="25" spans="1:3" ht="15.75" x14ac:dyDescent="0.25">
      <c r="A25" s="1"/>
      <c r="B25" s="11" t="str">
        <f>Application!G82</f>
        <v>Template Updated 2023-04-11</v>
      </c>
      <c r="C25" s="1"/>
    </row>
    <row r="26" spans="1:3" ht="15.75" x14ac:dyDescent="0.25">
      <c r="A26" s="1"/>
      <c r="C26" s="1"/>
    </row>
    <row r="27" spans="1:3" ht="15.75" x14ac:dyDescent="0.25">
      <c r="A27" s="1"/>
      <c r="C27" s="1"/>
    </row>
    <row r="28" spans="1:3" ht="15.75" x14ac:dyDescent="0.25">
      <c r="A28" s="1"/>
      <c r="C28" s="1"/>
    </row>
    <row r="29" spans="1:3" ht="15.75" x14ac:dyDescent="0.25">
      <c r="A29" s="1"/>
      <c r="C29" s="1"/>
    </row>
    <row r="30" spans="1:3" ht="15.75" x14ac:dyDescent="0.25">
      <c r="A30" s="1"/>
      <c r="C30" s="1"/>
    </row>
    <row r="31" spans="1:3" ht="15.75" x14ac:dyDescent="0.25">
      <c r="A31" s="1"/>
      <c r="C31" s="1"/>
    </row>
    <row r="32" spans="1:3" ht="15.75" x14ac:dyDescent="0.25">
      <c r="A32" s="1"/>
      <c r="C32" s="1"/>
    </row>
    <row r="33" spans="1:3" ht="15.75" x14ac:dyDescent="0.25">
      <c r="A33" s="1"/>
      <c r="C33" s="1"/>
    </row>
    <row r="34" spans="1:3" ht="15.75" x14ac:dyDescent="0.25">
      <c r="A34" s="1"/>
      <c r="C34" s="1"/>
    </row>
    <row r="35" spans="1:3" ht="15.75" x14ac:dyDescent="0.25">
      <c r="A35" s="1"/>
      <c r="C35" s="1"/>
    </row>
    <row r="36" spans="1:3" ht="15.75" x14ac:dyDescent="0.25">
      <c r="A36" s="1"/>
      <c r="C36" s="1"/>
    </row>
    <row r="37" spans="1:3" ht="15.75" x14ac:dyDescent="0.25">
      <c r="A37" s="1"/>
      <c r="C37" s="1"/>
    </row>
    <row r="38" spans="1:3" ht="15.75" x14ac:dyDescent="0.25">
      <c r="A38" s="1"/>
      <c r="C38" s="1"/>
    </row>
    <row r="39" spans="1:3" ht="15.75" x14ac:dyDescent="0.25">
      <c r="A39" s="1"/>
      <c r="C39" s="1"/>
    </row>
    <row r="40" spans="1:3" ht="15.75" x14ac:dyDescent="0.25">
      <c r="A40" s="1"/>
      <c r="C40" s="1"/>
    </row>
    <row r="41" spans="1:3" ht="15.75" x14ac:dyDescent="0.25">
      <c r="A41" s="1"/>
      <c r="C41" s="1"/>
    </row>
    <row r="42" spans="1:3" ht="15.75" x14ac:dyDescent="0.25">
      <c r="A42" s="1"/>
      <c r="C42" s="1"/>
    </row>
    <row r="43" spans="1:3" ht="15.75" x14ac:dyDescent="0.25">
      <c r="A43" s="1"/>
      <c r="C43" s="1"/>
    </row>
    <row r="44" spans="1:3" ht="15.75" x14ac:dyDescent="0.25">
      <c r="A44" s="1"/>
      <c r="C44" s="1"/>
    </row>
    <row r="45" spans="1:3" ht="15.75" x14ac:dyDescent="0.25">
      <c r="A45" s="1"/>
      <c r="C45" s="1"/>
    </row>
    <row r="46" spans="1:3" ht="15.75" x14ac:dyDescent="0.25">
      <c r="A46" s="1"/>
      <c r="C46" s="1"/>
    </row>
    <row r="47" spans="1:3" ht="15.75" x14ac:dyDescent="0.25">
      <c r="A47" s="1"/>
      <c r="C47" s="1"/>
    </row>
    <row r="48" spans="1:3" ht="15.75" x14ac:dyDescent="0.25">
      <c r="A48" s="1"/>
      <c r="C48" s="1"/>
    </row>
    <row r="49" spans="1:3" ht="15.75" x14ac:dyDescent="0.25">
      <c r="A49" s="1"/>
      <c r="C49" s="1"/>
    </row>
    <row r="50" spans="1:3" ht="15.75" x14ac:dyDescent="0.25">
      <c r="A50" s="1"/>
      <c r="C50" s="1"/>
    </row>
    <row r="51" spans="1:3" ht="15.75" x14ac:dyDescent="0.25">
      <c r="A51" s="1"/>
      <c r="C51" s="1"/>
    </row>
    <row r="52" spans="1:3" ht="15.75" x14ac:dyDescent="0.25">
      <c r="A52" s="1"/>
      <c r="C52" s="1"/>
    </row>
    <row r="53" spans="1:3" ht="15.75" x14ac:dyDescent="0.25">
      <c r="A53" s="1"/>
      <c r="C53" s="1"/>
    </row>
    <row r="54" spans="1:3" ht="15.75" x14ac:dyDescent="0.25">
      <c r="A54" s="1"/>
      <c r="C54" s="1"/>
    </row>
    <row r="55" spans="1:3" ht="15.75" x14ac:dyDescent="0.25">
      <c r="A55" s="1"/>
      <c r="C55" s="1"/>
    </row>
    <row r="56" spans="1:3" ht="15.75" x14ac:dyDescent="0.25">
      <c r="A56" s="1"/>
      <c r="C56" s="1"/>
    </row>
    <row r="57" spans="1:3" ht="15.75" x14ac:dyDescent="0.25">
      <c r="A57" s="1"/>
      <c r="C57" s="1"/>
    </row>
    <row r="58" spans="1:3" ht="15.75" x14ac:dyDescent="0.25">
      <c r="A58" s="1"/>
      <c r="C58" s="1"/>
    </row>
    <row r="59" spans="1:3" ht="15.75" x14ac:dyDescent="0.25">
      <c r="A59" s="1"/>
      <c r="C59" s="1"/>
    </row>
    <row r="60" spans="1:3" ht="15.75" x14ac:dyDescent="0.25">
      <c r="A60" s="1"/>
      <c r="C60" s="1"/>
    </row>
    <row r="61" spans="1:3" ht="15.75" x14ac:dyDescent="0.25">
      <c r="A61" s="1"/>
      <c r="C61" s="1"/>
    </row>
    <row r="62" spans="1:3" ht="15.75" x14ac:dyDescent="0.25">
      <c r="A62" s="1"/>
      <c r="C62" s="1"/>
    </row>
    <row r="63" spans="1:3" ht="15.75" x14ac:dyDescent="0.25">
      <c r="A63" s="1"/>
      <c r="C63" s="1"/>
    </row>
    <row r="64" spans="1:3" ht="15.75" x14ac:dyDescent="0.25">
      <c r="A64" s="1"/>
      <c r="C64" s="1"/>
    </row>
    <row r="65" spans="1:3" ht="15.75" x14ac:dyDescent="0.25">
      <c r="A65" s="1"/>
      <c r="C65" s="1"/>
    </row>
    <row r="66" spans="1:3" ht="15.75" x14ac:dyDescent="0.25">
      <c r="A66" s="1"/>
      <c r="C66" s="1"/>
    </row>
    <row r="67" spans="1:3" ht="15.75" x14ac:dyDescent="0.25">
      <c r="A67" s="1"/>
      <c r="C67" s="1"/>
    </row>
    <row r="68" spans="1:3" ht="15.75" x14ac:dyDescent="0.25">
      <c r="A68" s="1"/>
      <c r="C68" s="1"/>
    </row>
    <row r="69" spans="1:3" ht="15.75" x14ac:dyDescent="0.25">
      <c r="A69" s="1"/>
      <c r="C69" s="1"/>
    </row>
    <row r="70" spans="1:3" ht="15.75" x14ac:dyDescent="0.25">
      <c r="A70" s="1"/>
      <c r="C70" s="1"/>
    </row>
    <row r="71" spans="1:3" ht="15.75" x14ac:dyDescent="0.25">
      <c r="A71" s="1"/>
      <c r="C71" s="1"/>
    </row>
    <row r="72" spans="1:3" ht="15.75" x14ac:dyDescent="0.25">
      <c r="A72" s="1"/>
      <c r="C72" s="1"/>
    </row>
    <row r="73" spans="1:3" ht="15.75" x14ac:dyDescent="0.25">
      <c r="A73" s="1"/>
      <c r="C73" s="1"/>
    </row>
    <row r="74" spans="1:3" ht="15.75" x14ac:dyDescent="0.25">
      <c r="A74" s="1"/>
      <c r="C74" s="1"/>
    </row>
    <row r="75" spans="1:3" ht="15.75" x14ac:dyDescent="0.25">
      <c r="A75" s="1"/>
      <c r="C75" s="1"/>
    </row>
    <row r="76" spans="1:3" ht="15.75" x14ac:dyDescent="0.25">
      <c r="A76" s="1"/>
      <c r="C76" s="1"/>
    </row>
    <row r="77" spans="1:3" ht="15.75" x14ac:dyDescent="0.25">
      <c r="A77" s="1"/>
      <c r="C77" s="1"/>
    </row>
    <row r="78" spans="1:3" ht="15.75" x14ac:dyDescent="0.25">
      <c r="A78" s="1"/>
      <c r="C78" s="1"/>
    </row>
    <row r="79" spans="1:3" ht="15.75" x14ac:dyDescent="0.25">
      <c r="A79" s="1"/>
      <c r="C79" s="1"/>
    </row>
    <row r="80" spans="1:3" ht="15.75" x14ac:dyDescent="0.25">
      <c r="A80" s="1"/>
      <c r="C80" s="1"/>
    </row>
    <row r="81" spans="1:3" ht="15.75" x14ac:dyDescent="0.25">
      <c r="A81" s="1"/>
      <c r="C81" s="1"/>
    </row>
    <row r="82" spans="1:3" ht="15.75" x14ac:dyDescent="0.25">
      <c r="A82" s="1"/>
      <c r="C82" s="1"/>
    </row>
    <row r="83" spans="1:3" ht="15.75" x14ac:dyDescent="0.25">
      <c r="A83" s="1"/>
      <c r="C83" s="1"/>
    </row>
    <row r="84" spans="1:3" ht="15.75" x14ac:dyDescent="0.25">
      <c r="A84" s="1"/>
      <c r="C84" s="1"/>
    </row>
    <row r="85" spans="1:3" ht="15.75" x14ac:dyDescent="0.25">
      <c r="A85" s="1"/>
      <c r="C85" s="1"/>
    </row>
  </sheetData>
  <sheetProtection algorithmName="SHA-512" hashValue="YvZH6NHLFWOq0Igp41cXb8paUpVmItBkZKCj5aBIrxB7qf3TDC3en5BqNy6CWprNbaF9z63xS4FFAEjZ22jmEw==" saltValue="EjDG5NKAsWiG17QulHw32Q==" spinCount="100000" sheet="1" objects="1" scenarios="1"/>
  <hyperlinks>
    <hyperlink ref="B9" r:id="rId1" tooltip="Link to LCFS Regulation Website" xr:uid="{A889BE75-A9E3-44A8-8AD4-F627CE11CAF2}"/>
    <hyperlink ref="B11" r:id="rId2" tooltip="Link to LCFS Registration and Reporting Webpage" display="To apply for the FCI pathway, entities must first be registered in the LCFS Reporting Tool (LRT).  Information about LRT is available at this link." xr:uid="{03EFE7B6-C1E3-4A6B-935B-A0DC1F0ED4F0}"/>
    <hyperlink ref="B13" r:id="rId3" tooltip="Link to LCFS Zero Emission Vehicle Infrastructure Crediting" display="https://ww2.arb.ca.gov/resources/documents/lcfs-zev-infrastructure-crediting" xr:uid="{BEA16F14-DDCD-49B9-92CF-025556F52AC0}"/>
    <hyperlink ref="B17" r:id="rId4" tooltip="Link to LCFS Guidance Documents, User Guides, and FAQs" display="https://ww2.arb.ca.gov/our-work/programs/low-carbon-fuel-standard/lcfs-guidance-documents-user-guides-and-faqs" xr:uid="{EFCCE639-DBAF-4C4D-91BD-6AE07D5B3BE3}"/>
    <hyperlink ref="B23" r:id="rId5" tooltip="Link to LCFS Contacts" xr:uid="{3CD492D9-AAFB-4544-B07E-2B243834FB05}"/>
  </hyperlinks>
  <pageMargins left="0.7" right="0.7" top="0.75" bottom="0.75" header="0.3" footer="0.3"/>
  <pageSetup scale="97" orientation="portrait"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586"/>
  <sheetViews>
    <sheetView showGridLines="0" showRowColHeaders="0" tabSelected="1" workbookViewId="0">
      <selection activeCell="E11" sqref="E11"/>
    </sheetView>
  </sheetViews>
  <sheetFormatPr defaultColWidth="9.140625" defaultRowHeight="15.75" x14ac:dyDescent="0.25"/>
  <cols>
    <col min="1" max="1" width="3" customWidth="1"/>
    <col min="2" max="2" width="3" style="1" customWidth="1"/>
    <col min="3" max="3" width="7.5703125" style="1" customWidth="1"/>
    <col min="4" max="4" width="36.7109375" style="1" customWidth="1"/>
    <col min="5" max="5" width="14.140625" style="1" customWidth="1"/>
    <col min="6" max="7" width="14.140625" style="1" bestFit="1" customWidth="1"/>
    <col min="8" max="9" width="3" style="1" customWidth="1"/>
    <col min="10" max="10" width="9.140625" style="1" hidden="1" customWidth="1"/>
    <col min="11" max="11" width="13.42578125" style="1" hidden="1" customWidth="1"/>
    <col min="12" max="13" width="9.140625" style="1"/>
    <col min="14" max="14" width="10.140625" style="1" bestFit="1" customWidth="1"/>
    <col min="15" max="15" width="9.140625" style="1" customWidth="1"/>
    <col min="16" max="16" width="15.140625" style="1" hidden="1" customWidth="1"/>
    <col min="17" max="17" width="15.7109375" style="1" hidden="1" customWidth="1"/>
    <col min="18" max="18" width="41.7109375" style="1" hidden="1" customWidth="1"/>
    <col min="19" max="19" width="9.140625" style="1" customWidth="1"/>
    <col min="20" max="20" width="9.140625" style="1"/>
    <col min="21" max="21" width="14.5703125" style="1" hidden="1" customWidth="1"/>
    <col min="22" max="22" width="22.85546875" style="1" hidden="1" customWidth="1"/>
    <col min="23" max="23" width="24.85546875" style="1" hidden="1" customWidth="1"/>
    <col min="24" max="24" width="30.140625" style="1" hidden="1" customWidth="1"/>
    <col min="25" max="25" width="19.7109375" style="1" hidden="1" customWidth="1"/>
    <col min="26" max="26" width="23" style="1" hidden="1" customWidth="1"/>
    <col min="27" max="27" width="24.28515625" style="1" hidden="1" customWidth="1"/>
    <col min="28" max="28" width="16.42578125" style="1" hidden="1" customWidth="1"/>
    <col min="29" max="29" width="16" style="1" hidden="1" customWidth="1"/>
    <col min="30" max="30" width="14.5703125" style="1" hidden="1" customWidth="1"/>
    <col min="31" max="31" width="14.28515625" style="1" hidden="1" customWidth="1"/>
    <col min="32" max="32" width="8.5703125" style="1" hidden="1" customWidth="1"/>
    <col min="33" max="33" width="10.28515625" style="1" hidden="1" customWidth="1"/>
    <col min="34" max="34" width="25.140625" style="1" hidden="1" customWidth="1"/>
    <col min="35" max="35" width="39.28515625" style="1" hidden="1" customWidth="1"/>
    <col min="36" max="36" width="12.7109375" style="1" hidden="1" customWidth="1"/>
    <col min="37" max="38" width="30.42578125" style="1" hidden="1" customWidth="1"/>
    <col min="39" max="39" width="25.140625" style="1" hidden="1" customWidth="1"/>
    <col min="40" max="40" width="26.7109375" style="1" hidden="1" customWidth="1"/>
    <col min="41" max="41" width="34.5703125" style="1" hidden="1" customWidth="1"/>
    <col min="42" max="42" width="22.140625" style="1" hidden="1" customWidth="1"/>
    <col min="43" max="43" width="28.28515625" style="1" hidden="1" customWidth="1"/>
    <col min="44" max="44" width="31.28515625" style="1" hidden="1" customWidth="1"/>
    <col min="45" max="45" width="28.85546875" style="1" hidden="1" customWidth="1"/>
    <col min="46" max="46" width="26.42578125" style="1" hidden="1" customWidth="1"/>
    <col min="47" max="47" width="48.85546875" style="1" hidden="1" customWidth="1"/>
    <col min="48" max="48" width="36.5703125" style="1" hidden="1" customWidth="1"/>
    <col min="49" max="49" width="33.42578125" style="1" hidden="1" customWidth="1"/>
    <col min="50" max="50" width="42.7109375" style="1" hidden="1" customWidth="1"/>
    <col min="51" max="51" width="16.5703125" style="1" hidden="1" customWidth="1"/>
    <col min="52" max="52" width="19.42578125" style="1" hidden="1" customWidth="1"/>
    <col min="53" max="53" width="20.7109375" style="1" hidden="1" customWidth="1"/>
    <col min="54" max="54" width="16.5703125" style="1" hidden="1" customWidth="1"/>
    <col min="55" max="55" width="19.42578125" style="1" hidden="1" customWidth="1"/>
    <col min="56" max="56" width="20.7109375" style="1" hidden="1" customWidth="1"/>
    <col min="57" max="57" width="29.85546875" style="1" hidden="1" customWidth="1"/>
    <col min="58" max="58" width="22.28515625" style="1" hidden="1" customWidth="1"/>
    <col min="59" max="59" width="23.5703125" style="1" hidden="1" customWidth="1"/>
    <col min="60" max="60" width="27.5703125" style="1" hidden="1" customWidth="1"/>
    <col min="61" max="61" width="25.28515625" style="1" hidden="1" customWidth="1"/>
    <col min="62" max="62" width="26.7109375" style="1" hidden="1" customWidth="1"/>
    <col min="63" max="63" width="20" style="1" hidden="1" customWidth="1"/>
    <col min="64" max="64" width="29.140625" style="1" hidden="1" customWidth="1"/>
    <col min="65" max="65" width="18.42578125" style="1" hidden="1" customWidth="1"/>
    <col min="66" max="66" width="16.5703125" style="1" hidden="1" customWidth="1"/>
    <col min="67" max="68" width="0" style="1" hidden="1" customWidth="1"/>
    <col min="69" max="16384" width="9.140625" style="1"/>
  </cols>
  <sheetData>
    <row r="1" spans="1:66" s="127" customFormat="1" ht="45" customHeight="1" x14ac:dyDescent="0.25">
      <c r="A1" s="125"/>
      <c r="B1" s="126" t="str">
        <f>IF(AND(J8:K8),"Submit to the LCFS Reporting Tool (LRT) with Subject/Topic text ''FCI Application - "&amp;$E$29&amp;"''","Please contact LCFS FCI Staff directly if this is your first application.")</f>
        <v>Please contact LCFS FCI Staff directly if this is your first application.</v>
      </c>
    </row>
    <row r="2" spans="1:66" ht="7.5" customHeight="1" thickBot="1" x14ac:dyDescent="0.3">
      <c r="A2" s="1"/>
    </row>
    <row r="3" spans="1:66" ht="48" customHeight="1" x14ac:dyDescent="0.25">
      <c r="A3" s="1"/>
      <c r="B3" s="134" t="s">
        <v>116</v>
      </c>
      <c r="C3" s="133"/>
      <c r="D3" s="29"/>
      <c r="E3" s="29"/>
      <c r="F3" s="29"/>
      <c r="G3" s="29"/>
      <c r="H3" s="30"/>
      <c r="J3" s="63" t="s">
        <v>102</v>
      </c>
      <c r="K3" s="63" t="s">
        <v>102</v>
      </c>
      <c r="L3"/>
      <c r="P3" s="63" t="s">
        <v>102</v>
      </c>
      <c r="Q3" s="63" t="s">
        <v>102</v>
      </c>
      <c r="R3" s="63" t="s">
        <v>102</v>
      </c>
      <c r="U3" s="63" t="s">
        <v>102</v>
      </c>
      <c r="V3" s="63" t="s">
        <v>102</v>
      </c>
      <c r="W3" s="63" t="s">
        <v>102</v>
      </c>
      <c r="X3" s="63" t="s">
        <v>102</v>
      </c>
      <c r="Y3" s="63" t="s">
        <v>102</v>
      </c>
      <c r="Z3" s="63" t="s">
        <v>102</v>
      </c>
      <c r="AA3" s="63" t="s">
        <v>102</v>
      </c>
      <c r="AB3" s="63" t="s">
        <v>102</v>
      </c>
      <c r="AC3" s="63" t="s">
        <v>102</v>
      </c>
      <c r="AD3" s="63" t="s">
        <v>102</v>
      </c>
      <c r="AE3" s="63" t="s">
        <v>102</v>
      </c>
      <c r="AF3" s="63" t="s">
        <v>102</v>
      </c>
      <c r="AG3" s="63" t="s">
        <v>102</v>
      </c>
      <c r="AH3" s="63" t="s">
        <v>102</v>
      </c>
      <c r="AI3" s="63" t="s">
        <v>102</v>
      </c>
      <c r="AJ3" s="63" t="s">
        <v>102</v>
      </c>
      <c r="AK3" s="63" t="s">
        <v>102</v>
      </c>
      <c r="AL3" s="63"/>
      <c r="AM3" s="63" t="s">
        <v>102</v>
      </c>
      <c r="AN3" s="63" t="s">
        <v>102</v>
      </c>
      <c r="AO3" s="63" t="s">
        <v>102</v>
      </c>
      <c r="AP3" s="63" t="s">
        <v>102</v>
      </c>
      <c r="AQ3" s="63" t="s">
        <v>102</v>
      </c>
      <c r="AR3" s="63" t="s">
        <v>102</v>
      </c>
      <c r="AS3" s="63" t="s">
        <v>102</v>
      </c>
      <c r="AT3" s="63" t="s">
        <v>102</v>
      </c>
      <c r="AU3" s="63" t="s">
        <v>102</v>
      </c>
      <c r="AV3" s="63" t="s">
        <v>102</v>
      </c>
      <c r="AW3" s="63" t="s">
        <v>102</v>
      </c>
      <c r="AX3" s="63" t="s">
        <v>102</v>
      </c>
      <c r="AY3" s="63" t="s">
        <v>102</v>
      </c>
      <c r="AZ3" s="63" t="s">
        <v>102</v>
      </c>
      <c r="BA3" s="63" t="s">
        <v>102</v>
      </c>
      <c r="BB3" s="63" t="s">
        <v>102</v>
      </c>
      <c r="BC3" s="63" t="s">
        <v>102</v>
      </c>
      <c r="BD3" s="63" t="s">
        <v>102</v>
      </c>
      <c r="BE3" s="63" t="s">
        <v>102</v>
      </c>
      <c r="BF3" s="63" t="s">
        <v>102</v>
      </c>
      <c r="BG3" s="63" t="s">
        <v>102</v>
      </c>
      <c r="BH3" s="63" t="s">
        <v>102</v>
      </c>
      <c r="BI3" s="63" t="s">
        <v>102</v>
      </c>
      <c r="BJ3" s="63" t="s">
        <v>102</v>
      </c>
      <c r="BK3" s="63" t="s">
        <v>102</v>
      </c>
      <c r="BL3" s="63" t="s">
        <v>102</v>
      </c>
      <c r="BM3" s="63" t="s">
        <v>102</v>
      </c>
      <c r="BN3" s="63" t="s">
        <v>102</v>
      </c>
    </row>
    <row r="4" spans="1:66" x14ac:dyDescent="0.25">
      <c r="A4" s="1"/>
      <c r="B4" s="95" t="s">
        <v>203</v>
      </c>
      <c r="C4" s="96"/>
      <c r="D4" s="96"/>
      <c r="E4" s="96"/>
      <c r="F4" s="96"/>
      <c r="G4" s="96"/>
      <c r="H4" s="97"/>
      <c r="J4" s="63"/>
      <c r="K4" s="63"/>
      <c r="L4"/>
      <c r="P4" s="63"/>
      <c r="Q4" s="63"/>
      <c r="R4" s="63"/>
    </row>
    <row r="5" spans="1:66" x14ac:dyDescent="0.25">
      <c r="A5" s="1"/>
      <c r="B5" s="95" t="s">
        <v>204</v>
      </c>
      <c r="C5" s="96"/>
      <c r="D5" s="96"/>
      <c r="E5" s="96"/>
      <c r="F5" s="96"/>
      <c r="G5" s="96"/>
      <c r="H5" s="97"/>
      <c r="U5" s="20" t="s">
        <v>1789</v>
      </c>
    </row>
    <row r="6" spans="1:66" x14ac:dyDescent="0.25">
      <c r="A6" s="1"/>
      <c r="B6" s="66" t="s">
        <v>134</v>
      </c>
      <c r="C6" s="67"/>
      <c r="D6" s="67"/>
      <c r="E6" s="67"/>
      <c r="F6" s="64"/>
      <c r="G6" s="64"/>
      <c r="H6" s="65"/>
      <c r="J6" s="1" t="s">
        <v>57</v>
      </c>
      <c r="K6" s="1" t="s">
        <v>95</v>
      </c>
      <c r="P6" s="1" t="s">
        <v>100</v>
      </c>
      <c r="Q6" s="1" t="s">
        <v>94</v>
      </c>
      <c r="R6" s="1" t="s">
        <v>99</v>
      </c>
      <c r="U6" s="1" t="s">
        <v>1783</v>
      </c>
    </row>
    <row r="7" spans="1:66" ht="7.5" customHeight="1" x14ac:dyDescent="0.25">
      <c r="A7" s="1"/>
      <c r="B7" s="31"/>
      <c r="H7" s="32"/>
    </row>
    <row r="8" spans="1:66" x14ac:dyDescent="0.25">
      <c r="A8" s="1"/>
      <c r="B8" s="31"/>
      <c r="C8" s="10" t="str">
        <f>IF(AND(J8:K8),"All required Application inputs have been entered.","Application is incomplete and not ready for submittal. ")</f>
        <v xml:space="preserve">Application is incomplete and not ready for submittal. </v>
      </c>
      <c r="D8" s="9"/>
      <c r="E8" s="9"/>
      <c r="F8" s="9"/>
      <c r="G8" s="9"/>
      <c r="H8" s="32"/>
      <c r="J8" s="1" t="b">
        <f>AND(J11:J17,J20:J23,J27:J37,J39:J47,J49,J52,J56,J59,J62,J66,J68,J70,J73,J75,J78,J80)</f>
        <v>0</v>
      </c>
      <c r="K8" s="1" t="b">
        <f>AND(K32:K33,K39:K40,K42:K47,K50:K51,K59,K62,K66,K68,K70,K73,K75,K78,K80)</f>
        <v>0</v>
      </c>
      <c r="P8" s="1" t="s">
        <v>93</v>
      </c>
      <c r="Q8" s="1" t="s">
        <v>94</v>
      </c>
      <c r="R8" s="39">
        <f ca="1">TODAY()</f>
        <v>45027</v>
      </c>
      <c r="U8" s="1" t="s">
        <v>1786</v>
      </c>
    </row>
    <row r="9" spans="1:66" ht="7.5" customHeight="1" x14ac:dyDescent="0.25">
      <c r="A9" s="1"/>
      <c r="B9" s="31"/>
      <c r="H9" s="32"/>
    </row>
    <row r="10" spans="1:66" ht="18.75" x14ac:dyDescent="0.3">
      <c r="A10" s="1"/>
      <c r="B10" s="31"/>
      <c r="C10" s="6" t="s">
        <v>139</v>
      </c>
      <c r="H10" s="32"/>
      <c r="L10" s="6" t="s">
        <v>35</v>
      </c>
      <c r="P10" s="1" t="str">
        <f t="shared" ref="P10:P25" ca="1" si="0">IF(AND($R$8&gt;=R10,OR(LEFT($E$26,1)="E",LEFT($E$26,1)="T")),Q10,"")</f>
        <v/>
      </c>
      <c r="Q10" s="1" t="s">
        <v>65</v>
      </c>
      <c r="R10" s="39">
        <v>43466</v>
      </c>
      <c r="U10" s="1" t="s">
        <v>1787</v>
      </c>
    </row>
    <row r="11" spans="1:66" x14ac:dyDescent="0.25">
      <c r="A11" s="1"/>
      <c r="B11" s="31"/>
      <c r="D11" s="3" t="s">
        <v>15</v>
      </c>
      <c r="E11" s="22"/>
      <c r="F11" s="7"/>
      <c r="G11" s="8"/>
      <c r="H11" s="32"/>
      <c r="J11" s="1" t="b">
        <f>NOT(ISBLANK(E11))</f>
        <v>0</v>
      </c>
      <c r="L11" s="13" t="s">
        <v>36</v>
      </c>
      <c r="M11" s="1" t="s">
        <v>37</v>
      </c>
      <c r="P11" s="1" t="str">
        <f t="shared" ca="1" si="0"/>
        <v/>
      </c>
      <c r="Q11" s="1" t="s">
        <v>66</v>
      </c>
      <c r="R11" s="39">
        <v>43556</v>
      </c>
      <c r="U11" s="157" t="s">
        <v>1784</v>
      </c>
      <c r="V11" s="157"/>
      <c r="W11" s="157"/>
      <c r="X11" s="157"/>
      <c r="Y11" s="157"/>
    </row>
    <row r="12" spans="1:66" x14ac:dyDescent="0.25">
      <c r="A12" s="1"/>
      <c r="B12" s="31"/>
      <c r="D12" s="3" t="s">
        <v>17</v>
      </c>
      <c r="E12" s="22"/>
      <c r="F12" s="7"/>
      <c r="G12" s="8"/>
      <c r="H12" s="32"/>
      <c r="J12" s="1" t="b">
        <f t="shared" ref="J12:J17" si="1">NOT(ISBLANK(E12))</f>
        <v>0</v>
      </c>
      <c r="L12" s="14" t="s">
        <v>38</v>
      </c>
      <c r="M12" s="1" t="s">
        <v>39</v>
      </c>
      <c r="P12" s="1" t="str">
        <f t="shared" ca="1" si="0"/>
        <v/>
      </c>
      <c r="Q12" s="1" t="s">
        <v>67</v>
      </c>
      <c r="R12" s="39">
        <v>43647</v>
      </c>
      <c r="U12" s="1" t="s">
        <v>1788</v>
      </c>
    </row>
    <row r="13" spans="1:66" x14ac:dyDescent="0.25">
      <c r="A13" s="1"/>
      <c r="B13" s="31"/>
      <c r="D13" s="3" t="s">
        <v>18</v>
      </c>
      <c r="E13" s="22"/>
      <c r="F13" s="7"/>
      <c r="G13" s="8"/>
      <c r="H13" s="32"/>
      <c r="J13" s="1" t="b">
        <f t="shared" si="1"/>
        <v>0</v>
      </c>
      <c r="L13" s="15" t="s">
        <v>40</v>
      </c>
      <c r="M13" s="1" t="s">
        <v>41</v>
      </c>
      <c r="P13" s="1" t="str">
        <f t="shared" ca="1" si="0"/>
        <v/>
      </c>
      <c r="Q13" s="1" t="s">
        <v>68</v>
      </c>
      <c r="R13" s="39">
        <v>43739</v>
      </c>
      <c r="U13" s="157" t="s">
        <v>1785</v>
      </c>
      <c r="V13" s="157"/>
      <c r="W13" s="157"/>
      <c r="X13" s="157"/>
      <c r="Y13" s="157"/>
      <c r="Z13" s="157"/>
    </row>
    <row r="14" spans="1:66" x14ac:dyDescent="0.25">
      <c r="A14" s="1"/>
      <c r="B14" s="31"/>
      <c r="D14" s="3" t="s">
        <v>19</v>
      </c>
      <c r="E14" s="22"/>
      <c r="F14" s="7"/>
      <c r="G14" s="8"/>
      <c r="H14" s="32"/>
      <c r="J14" s="1" t="b">
        <f t="shared" si="1"/>
        <v>0</v>
      </c>
      <c r="L14" s="12" t="s">
        <v>42</v>
      </c>
      <c r="M14" s="1" t="s">
        <v>43</v>
      </c>
      <c r="P14" s="1" t="str">
        <f t="shared" ca="1" si="0"/>
        <v/>
      </c>
      <c r="Q14" s="1" t="s">
        <v>69</v>
      </c>
      <c r="R14" s="39">
        <v>43831</v>
      </c>
      <c r="X14" s="51"/>
      <c r="Y14" s="51"/>
      <c r="Z14" s="51"/>
      <c r="AA14" s="51"/>
      <c r="AB14" s="51"/>
      <c r="AC14" s="51"/>
      <c r="AD14" s="51"/>
      <c r="AE14" s="51"/>
      <c r="AF14" s="51"/>
      <c r="AG14" s="51"/>
      <c r="AH14" s="51"/>
      <c r="AI14" s="51"/>
      <c r="AJ14" s="51"/>
      <c r="AK14" s="51"/>
      <c r="AL14" s="51"/>
      <c r="AM14" s="51"/>
      <c r="AN14" s="51"/>
      <c r="AO14" s="114"/>
      <c r="AP14" s="114"/>
      <c r="AQ14" s="114"/>
      <c r="AR14" s="114"/>
      <c r="AS14" s="114"/>
      <c r="AT14" s="114"/>
      <c r="AU14" s="114"/>
      <c r="AV14" s="114"/>
      <c r="AW14" s="51"/>
      <c r="AX14" s="51"/>
      <c r="AY14" s="2"/>
      <c r="AZ14" s="2"/>
      <c r="BA14" s="2"/>
      <c r="BB14" s="2"/>
      <c r="BC14" s="2"/>
      <c r="BD14" s="2"/>
      <c r="BE14" s="2"/>
      <c r="BF14" s="2"/>
      <c r="BG14" s="2"/>
      <c r="BH14" s="2"/>
      <c r="BI14" s="2"/>
      <c r="BJ14" s="2"/>
      <c r="BK14" s="2"/>
      <c r="BL14" s="2"/>
      <c r="BM14" s="2"/>
      <c r="BN14" s="2"/>
    </row>
    <row r="15" spans="1:66" x14ac:dyDescent="0.25">
      <c r="A15" s="1"/>
      <c r="B15" s="31"/>
      <c r="D15" s="3" t="s">
        <v>20</v>
      </c>
      <c r="E15" s="22"/>
      <c r="F15" s="7"/>
      <c r="G15" s="8"/>
      <c r="H15" s="32"/>
      <c r="J15" s="1" t="b">
        <f t="shared" si="1"/>
        <v>0</v>
      </c>
      <c r="P15" s="1" t="str">
        <f t="shared" ca="1" si="0"/>
        <v/>
      </c>
      <c r="Q15" s="1" t="s">
        <v>70</v>
      </c>
      <c r="R15" s="39">
        <v>43922</v>
      </c>
      <c r="V15" s="51" t="s">
        <v>1431</v>
      </c>
      <c r="W15" s="51" t="s">
        <v>1432</v>
      </c>
      <c r="X15" s="51"/>
      <c r="Y15" s="51"/>
      <c r="Z15" s="51"/>
      <c r="AA15" s="51"/>
      <c r="AB15" s="51"/>
      <c r="AC15" s="51"/>
      <c r="AD15" s="51"/>
      <c r="AE15" s="51"/>
      <c r="AF15" s="51"/>
      <c r="AG15" s="51"/>
      <c r="AH15" s="51"/>
      <c r="AI15" s="51"/>
      <c r="AJ15" s="51"/>
      <c r="AK15" s="51"/>
      <c r="AL15" s="51"/>
      <c r="AM15" s="51"/>
      <c r="AN15" s="51"/>
      <c r="AO15" s="114"/>
      <c r="AP15" s="114"/>
      <c r="AQ15" s="114"/>
      <c r="AR15" s="114"/>
      <c r="AS15" s="114"/>
      <c r="AT15" s="114"/>
      <c r="AU15" s="114"/>
      <c r="AV15" s="114"/>
      <c r="AW15" s="51"/>
      <c r="AX15" s="51"/>
      <c r="AY15" s="2"/>
      <c r="AZ15" s="2"/>
      <c r="BA15" s="2"/>
      <c r="BB15" s="2"/>
      <c r="BC15" s="2"/>
      <c r="BD15" s="2"/>
      <c r="BE15" s="2"/>
      <c r="BF15" s="2"/>
      <c r="BG15" s="2"/>
      <c r="BH15" s="2"/>
      <c r="BI15" s="2"/>
      <c r="BJ15" s="2"/>
      <c r="BK15" s="2"/>
      <c r="BL15" s="2"/>
      <c r="BM15" s="2"/>
      <c r="BN15" s="2"/>
    </row>
    <row r="16" spans="1:66" x14ac:dyDescent="0.25">
      <c r="A16" s="1"/>
      <c r="B16" s="31"/>
      <c r="D16" s="3" t="s">
        <v>21</v>
      </c>
      <c r="E16" s="22"/>
      <c r="F16" s="7"/>
      <c r="G16" s="8"/>
      <c r="H16" s="32"/>
      <c r="J16" s="1" t="b">
        <f t="shared" si="1"/>
        <v>0</v>
      </c>
      <c r="P16" s="1" t="str">
        <f t="shared" ca="1" si="0"/>
        <v/>
      </c>
      <c r="Q16" s="1" t="s">
        <v>71</v>
      </c>
      <c r="R16" s="39">
        <v>44013</v>
      </c>
      <c r="V16" s="100"/>
      <c r="W16" s="140"/>
      <c r="X16" s="51"/>
      <c r="Y16" s="51"/>
      <c r="Z16" s="51"/>
      <c r="AA16" s="51"/>
      <c r="AB16" s="51"/>
      <c r="AC16" s="51"/>
      <c r="AD16" s="51"/>
      <c r="AE16" s="51"/>
      <c r="AF16" s="51"/>
      <c r="AG16" s="51"/>
      <c r="AH16" s="51"/>
      <c r="AI16" s="51"/>
      <c r="AJ16" s="51"/>
      <c r="AK16" s="51"/>
      <c r="AL16" s="51"/>
      <c r="AM16" s="51"/>
      <c r="AN16" s="51"/>
      <c r="AO16" s="114"/>
      <c r="AP16" s="114"/>
      <c r="AQ16" s="114"/>
      <c r="AR16" s="114"/>
      <c r="AS16" s="114"/>
      <c r="AT16" s="114"/>
      <c r="AU16" s="114"/>
      <c r="AV16" s="114"/>
      <c r="AW16" s="51"/>
      <c r="AX16" s="51"/>
      <c r="AY16" s="2"/>
      <c r="AZ16" s="2"/>
      <c r="BA16" s="2"/>
      <c r="BB16" s="2"/>
      <c r="BC16" s="2"/>
      <c r="BD16" s="2"/>
      <c r="BE16" s="2"/>
      <c r="BF16" s="2"/>
      <c r="BG16" s="2"/>
      <c r="BH16" s="2"/>
      <c r="BI16" s="2"/>
      <c r="BJ16" s="2"/>
      <c r="BK16" s="2"/>
      <c r="BL16" s="2"/>
      <c r="BM16" s="2"/>
      <c r="BN16" s="2"/>
    </row>
    <row r="17" spans="1:68" x14ac:dyDescent="0.25">
      <c r="A17" s="1"/>
      <c r="B17" s="31"/>
      <c r="D17" s="3" t="s">
        <v>22</v>
      </c>
      <c r="E17" s="22"/>
      <c r="F17" s="7"/>
      <c r="G17" s="8"/>
      <c r="H17" s="32"/>
      <c r="J17" s="1" t="b">
        <f t="shared" si="1"/>
        <v>0</v>
      </c>
      <c r="P17" s="1" t="str">
        <f t="shared" ca="1" si="0"/>
        <v/>
      </c>
      <c r="Q17" s="1" t="s">
        <v>72</v>
      </c>
      <c r="R17" s="39">
        <v>44105</v>
      </c>
    </row>
    <row r="18" spans="1:68" ht="15" customHeight="1" x14ac:dyDescent="0.25">
      <c r="A18" s="1"/>
      <c r="B18" s="31"/>
      <c r="H18" s="32"/>
      <c r="P18" s="1" t="str">
        <f t="shared" ca="1" si="0"/>
        <v/>
      </c>
      <c r="Q18" s="1" t="s">
        <v>73</v>
      </c>
      <c r="R18" s="39">
        <v>44197</v>
      </c>
      <c r="U18" s="128"/>
      <c r="V18" s="135" t="s">
        <v>1433</v>
      </c>
      <c r="W18" s="136" t="s">
        <v>1434</v>
      </c>
      <c r="X18" s="136" t="s">
        <v>1480</v>
      </c>
      <c r="Y18" s="136" t="s">
        <v>1436</v>
      </c>
      <c r="Z18" s="136" t="s">
        <v>1437</v>
      </c>
      <c r="AA18" s="136" t="s">
        <v>1443</v>
      </c>
      <c r="AB18" s="136" t="s">
        <v>1481</v>
      </c>
      <c r="AC18" s="136" t="s">
        <v>0</v>
      </c>
      <c r="AD18" s="136" t="s">
        <v>186</v>
      </c>
      <c r="AE18" s="136" t="s">
        <v>192</v>
      </c>
      <c r="AF18" s="136" t="s">
        <v>1</v>
      </c>
      <c r="AG18" s="136" t="s">
        <v>2</v>
      </c>
      <c r="AH18" s="136" t="s">
        <v>1444</v>
      </c>
      <c r="AI18" s="136" t="s">
        <v>1445</v>
      </c>
      <c r="AJ18" s="136" t="s">
        <v>1446</v>
      </c>
      <c r="AK18" s="136" t="s">
        <v>5</v>
      </c>
      <c r="AL18" s="136" t="s">
        <v>1479</v>
      </c>
      <c r="AM18" s="136" t="s">
        <v>1482</v>
      </c>
      <c r="AN18" s="136" t="s">
        <v>1447</v>
      </c>
      <c r="AO18" s="136" t="s">
        <v>1448</v>
      </c>
      <c r="AP18" s="136" t="s">
        <v>1449</v>
      </c>
      <c r="AQ18" s="136" t="s">
        <v>1450</v>
      </c>
      <c r="AR18" s="136" t="s">
        <v>1451</v>
      </c>
      <c r="AS18" s="136" t="s">
        <v>1452</v>
      </c>
      <c r="AT18" s="136" t="s">
        <v>1453</v>
      </c>
      <c r="AU18" s="136" t="s">
        <v>1454</v>
      </c>
      <c r="AV18" s="136" t="s">
        <v>1455</v>
      </c>
      <c r="AW18" s="136" t="s">
        <v>1456</v>
      </c>
      <c r="AX18" s="136" t="s">
        <v>27</v>
      </c>
      <c r="AY18" s="136" t="s">
        <v>1457</v>
      </c>
      <c r="AZ18" s="136" t="s">
        <v>1458</v>
      </c>
      <c r="BA18" s="136" t="s">
        <v>1459</v>
      </c>
      <c r="BB18" s="136" t="s">
        <v>1460</v>
      </c>
      <c r="BC18" s="136" t="s">
        <v>1461</v>
      </c>
      <c r="BD18" s="136" t="s">
        <v>1462</v>
      </c>
      <c r="BE18" s="136" t="s">
        <v>1463</v>
      </c>
      <c r="BF18" s="136" t="s">
        <v>1464</v>
      </c>
      <c r="BG18" s="136" t="s">
        <v>1465</v>
      </c>
      <c r="BH18" s="136" t="s">
        <v>1466</v>
      </c>
      <c r="BI18" s="136" t="s">
        <v>1467</v>
      </c>
      <c r="BJ18" s="136" t="s">
        <v>1468</v>
      </c>
      <c r="BK18" s="136" t="s">
        <v>1469</v>
      </c>
      <c r="BL18" s="136" t="s">
        <v>1470</v>
      </c>
      <c r="BM18" s="136" t="s">
        <v>1471</v>
      </c>
      <c r="BN18" s="136" t="s">
        <v>1472</v>
      </c>
      <c r="BO18" s="136" t="s">
        <v>1483</v>
      </c>
      <c r="BP18" s="137" t="s">
        <v>1484</v>
      </c>
    </row>
    <row r="19" spans="1:68" ht="18" customHeight="1" thickBot="1" x14ac:dyDescent="0.35">
      <c r="A19" s="1"/>
      <c r="B19" s="31"/>
      <c r="C19" s="6" t="s">
        <v>23</v>
      </c>
      <c r="H19" s="32"/>
      <c r="P19" s="1" t="str">
        <f t="shared" ca="1" si="0"/>
        <v/>
      </c>
      <c r="Q19" s="1" t="s">
        <v>74</v>
      </c>
      <c r="R19" s="39">
        <v>44287</v>
      </c>
    </row>
    <row r="20" spans="1:68" ht="15.75" customHeight="1" thickBot="1" x14ac:dyDescent="0.3">
      <c r="A20" s="1"/>
      <c r="B20" s="31"/>
      <c r="D20" s="3" t="s">
        <v>24</v>
      </c>
      <c r="E20" s="22"/>
      <c r="F20" s="7"/>
      <c r="G20" s="8"/>
      <c r="H20" s="32"/>
      <c r="J20" s="1" t="b">
        <f t="shared" ref="J20:J23" si="2">NOT(ISBLANK(E20))</f>
        <v>0</v>
      </c>
      <c r="P20" s="1" t="str">
        <f t="shared" ca="1" si="0"/>
        <v/>
      </c>
      <c r="Q20" s="1" t="s">
        <v>75</v>
      </c>
      <c r="R20" s="39">
        <v>44378</v>
      </c>
      <c r="U20" s="141"/>
      <c r="V20" s="142">
        <f>$V$16</f>
        <v>0</v>
      </c>
      <c r="W20" s="156">
        <f>$W$16</f>
        <v>0</v>
      </c>
      <c r="X20" s="143" t="b">
        <v>0</v>
      </c>
      <c r="Y20" s="144" t="s">
        <v>1438</v>
      </c>
      <c r="Z20" s="142">
        <f>$E$17</f>
        <v>0</v>
      </c>
      <c r="AA20" s="142">
        <f>$E$11</f>
        <v>0</v>
      </c>
      <c r="AB20" s="142" t="str">
        <f>_xlfn.XLOOKUP(E26,$R$50:$R$53,$Q$50:$Q$53,"",0,1)</f>
        <v/>
      </c>
      <c r="AC20" s="145">
        <f>$E$29</f>
        <v>0</v>
      </c>
      <c r="AD20" s="145">
        <f>$E$30</f>
        <v>0</v>
      </c>
      <c r="AE20" s="145">
        <f>$E$31</f>
        <v>0</v>
      </c>
      <c r="AF20" s="146">
        <f>$E$32</f>
        <v>0</v>
      </c>
      <c r="AG20" s="146">
        <f>$E$33</f>
        <v>0</v>
      </c>
      <c r="AH20" s="147">
        <f>$E$34</f>
        <v>0</v>
      </c>
      <c r="AI20" s="148">
        <f>$E$35</f>
        <v>0</v>
      </c>
      <c r="AJ20" s="148" t="b">
        <f>$E$50&gt;2500</f>
        <v>0</v>
      </c>
      <c r="AK20" s="142">
        <f>$E$37</f>
        <v>0</v>
      </c>
      <c r="AL20" s="142">
        <f>SUM($E$39:$G$39)</f>
        <v>0</v>
      </c>
      <c r="AM20" s="149" t="str">
        <f>_xlfn.TEXTJOIN(";",TRUE,AB24:AB143)</f>
        <v/>
      </c>
      <c r="AN20" s="150" t="str">
        <f>IF(ISBLANK($E$39),"","FTYP1: "&amp;$E$39)&amp;CHAR(10)&amp;IF(ISBLANK($F$39),"","FTYP2: "&amp;$F$39)&amp;CHAR(10)&amp;IF(ISBLANK($G$39),"","FTYP3: "&amp;$G$39)</f>
        <v xml:space="preserve">
</v>
      </c>
      <c r="AO20" s="150" t="str">
        <f>IF(ISBLANK($E$40),"","FTYP1: "&amp;$E$40)&amp;CHAR(10)&amp;IF(ISBLANK($F$40),"","FTYP2: "&amp;$F$40)&amp;CHAR(10)&amp;IF(ISBLANK($G$40),"","FTYP3: "&amp;$G$40)</f>
        <v xml:space="preserve">
</v>
      </c>
      <c r="AP20" s="150" t="str">
        <f>IF(ISBLANK($E$42),"","FTYP1: "&amp;$E$42)&amp;CHAR(10)&amp;IF(ISBLANK($F$42),"","FTYP2: "&amp;$F$42)&amp;CHAR(10)&amp;IF(ISBLANK($G$42),"","FTYP3: "&amp;$G$42)</f>
        <v xml:space="preserve">
</v>
      </c>
      <c r="AQ20" s="150" t="str">
        <f>IF(ISBLANK($E$43),"","FTYP1: "&amp;$E$43)&amp;CHAR(10)&amp;IF(ISBLANK($F$43),"","FTYP2: "&amp;$F$43)&amp;CHAR(10)&amp;IF(ISBLANK($G$43),"","FTYP3: "&amp;$G$43)</f>
        <v xml:space="preserve">
</v>
      </c>
      <c r="AR20" s="150" t="str">
        <f>IF(ISBLANK($E$44),"","FTYP1: "&amp;$E$44)&amp;CHAR(10)&amp;IF(ISBLANK($F$44),"","FTYP2: "&amp;$F$44)&amp;CHAR(10)&amp;IF(ISBLANK($G$44),"","FTYP3: "&amp;$G$44)</f>
        <v xml:space="preserve">
</v>
      </c>
      <c r="AS20" s="150" t="str">
        <f>IF(ISBLANK($E$45),"","FTYP1: "&amp;$E$45)&amp;CHAR(10)&amp;IF(ISBLANK($F$45),"","FTYP2: "&amp;$F$45)&amp;CHAR(10)&amp;IF(ISBLANK($G$45),"","FTYP3: "&amp;$G$45)</f>
        <v xml:space="preserve">
</v>
      </c>
      <c r="AT20" s="150" t="str">
        <f>IF(ISBLANK($E$46),"","FTYP1: "&amp;$E$46)&amp;CHAR(10)&amp;IF(ISBLANK($F$46),"","FTYP2: "&amp;$F$46)&amp;CHAR(10)&amp;IF(ISBLANK($G$46),"","FTYP3: "&amp;$G$46)</f>
        <v xml:space="preserve">
</v>
      </c>
      <c r="AU20" s="150" t="str">
        <f>IF($E$47=0,"","FTYP1: "&amp;TEXT($E$47,"0"))&amp;CHAR(10)&amp;IF($F$47=0,"","FTYP2: "&amp;TEXT($F$47,"0"))&amp;CHAR(10)&amp;IF($G$47=0,"","FTYP3: "&amp;TEXT($G$47,"0"))</f>
        <v xml:space="preserve">FTYP1: 
FTYP2: 
FTYP3: </v>
      </c>
      <c r="AV20" s="150" t="str">
        <f>IF($E$49="","","FTYP1: "&amp;TEXT($E$49,"0"))&amp;CHAR(10)&amp;IF($F$49="","","FTYP2: "&amp;TEXT($F$49,"0"))&amp;CHAR(10)&amp;IF($G$49="","","FTYP3: "&amp;TEXT($G$49,"0"))</f>
        <v xml:space="preserve">
</v>
      </c>
      <c r="AW20" s="151">
        <f>$E$50</f>
        <v>0</v>
      </c>
      <c r="AX20" s="152">
        <f>$D$56</f>
        <v>0</v>
      </c>
      <c r="AY20" s="153"/>
      <c r="AZ20" s="153"/>
      <c r="BA20" s="153"/>
      <c r="BB20" s="153"/>
      <c r="BC20" s="153"/>
      <c r="BD20" s="153"/>
      <c r="BE20" s="154" t="s">
        <v>1474</v>
      </c>
      <c r="BF20" s="153"/>
      <c r="BG20" s="153"/>
      <c r="BH20" s="155" t="s">
        <v>1475</v>
      </c>
      <c r="BI20" s="2"/>
      <c r="BJ20" s="2"/>
      <c r="BK20" s="2"/>
      <c r="BL20" s="2"/>
      <c r="BM20" s="2"/>
      <c r="BN20" s="2"/>
    </row>
    <row r="21" spans="1:68" x14ac:dyDescent="0.25">
      <c r="A21" s="1"/>
      <c r="B21" s="31"/>
      <c r="D21" s="3" t="s">
        <v>25</v>
      </c>
      <c r="E21" s="22"/>
      <c r="F21" s="7"/>
      <c r="G21" s="8"/>
      <c r="H21" s="32"/>
      <c r="J21" s="1" t="b">
        <f t="shared" si="2"/>
        <v>0</v>
      </c>
      <c r="P21" s="1" t="str">
        <f t="shared" ca="1" si="0"/>
        <v/>
      </c>
      <c r="Q21" s="1" t="s">
        <v>76</v>
      </c>
      <c r="R21" s="39">
        <v>44470</v>
      </c>
      <c r="V21" s="101"/>
      <c r="W21" s="101"/>
      <c r="X21" s="101"/>
      <c r="Y21" s="101"/>
      <c r="Z21" s="101"/>
      <c r="AA21" s="101"/>
      <c r="AB21" s="101"/>
      <c r="AC21" s="101"/>
      <c r="AD21" s="101"/>
      <c r="AE21" s="101"/>
      <c r="AF21" s="101"/>
      <c r="AG21" s="101"/>
      <c r="AH21" s="101"/>
      <c r="AI21" s="101"/>
      <c r="AJ21" s="101"/>
      <c r="AK21" s="101"/>
      <c r="AL21" s="101"/>
      <c r="AM21" s="101"/>
      <c r="AN21" s="101"/>
      <c r="AO21" s="115"/>
      <c r="AP21" s="115"/>
      <c r="AQ21" s="115"/>
      <c r="AR21" s="115"/>
      <c r="AS21" s="115"/>
      <c r="AT21" s="115"/>
      <c r="AU21" s="115"/>
      <c r="AV21" s="115"/>
      <c r="AW21" s="101"/>
      <c r="AX21" s="101"/>
      <c r="AY21" s="116"/>
      <c r="AZ21" s="116"/>
      <c r="BA21" s="116"/>
      <c r="BB21" s="116"/>
      <c r="BC21" s="116"/>
      <c r="BD21" s="116"/>
      <c r="BE21" s="116"/>
      <c r="BF21" s="116"/>
      <c r="BG21" s="116"/>
      <c r="BH21" s="116"/>
      <c r="BI21" s="116"/>
      <c r="BJ21" s="116"/>
      <c r="BK21" s="116"/>
      <c r="BL21" s="116"/>
      <c r="BM21" s="116"/>
      <c r="BN21" s="116"/>
    </row>
    <row r="22" spans="1:68" x14ac:dyDescent="0.25">
      <c r="A22" s="1"/>
      <c r="B22" s="31"/>
      <c r="D22" s="3" t="s">
        <v>96</v>
      </c>
      <c r="E22" s="22"/>
      <c r="F22" s="7"/>
      <c r="G22" s="8"/>
      <c r="H22" s="32"/>
      <c r="J22" s="1" t="b">
        <f t="shared" si="2"/>
        <v>0</v>
      </c>
      <c r="P22" s="1" t="str">
        <f t="shared" ca="1" si="0"/>
        <v/>
      </c>
      <c r="Q22" s="1" t="s">
        <v>64</v>
      </c>
      <c r="R22" s="39">
        <v>44562</v>
      </c>
      <c r="V22" s="102"/>
      <c r="W22" s="103"/>
      <c r="X22" s="102"/>
      <c r="Y22" s="104"/>
      <c r="Z22" s="102"/>
      <c r="AA22" s="102"/>
      <c r="AB22" s="104"/>
      <c r="AC22" s="102"/>
      <c r="AD22" s="102"/>
      <c r="AE22" s="102"/>
      <c r="AF22" s="117"/>
      <c r="AG22" s="117"/>
      <c r="AH22" s="118"/>
      <c r="AI22" s="119"/>
      <c r="AJ22" s="102"/>
      <c r="AK22" s="102"/>
      <c r="AL22" s="102"/>
      <c r="AM22" s="102"/>
      <c r="AN22" s="120"/>
      <c r="AO22" s="121"/>
      <c r="AP22" s="121"/>
      <c r="AQ22" s="121"/>
      <c r="AR22" s="121"/>
      <c r="AS22" s="121"/>
      <c r="AT22" s="121"/>
      <c r="AU22" s="121"/>
      <c r="AV22" s="121"/>
      <c r="AW22" s="122"/>
      <c r="AX22" s="118"/>
      <c r="AY22" s="123"/>
      <c r="AZ22" s="123"/>
      <c r="BA22" s="123"/>
      <c r="BB22" s="123"/>
      <c r="BC22" s="123"/>
      <c r="BD22" s="123"/>
      <c r="BE22" s="123"/>
      <c r="BF22" s="123"/>
      <c r="BG22" s="123"/>
      <c r="BH22" s="123"/>
      <c r="BI22" s="123"/>
      <c r="BJ22" s="123"/>
      <c r="BK22" s="123"/>
      <c r="BL22" s="123"/>
      <c r="BM22" s="123"/>
      <c r="BN22" s="123"/>
    </row>
    <row r="23" spans="1:68" ht="16.5" thickBot="1" x14ac:dyDescent="0.3">
      <c r="A23" s="1"/>
      <c r="B23" s="31"/>
      <c r="D23" s="3" t="s">
        <v>26</v>
      </c>
      <c r="E23" s="22"/>
      <c r="F23" s="7"/>
      <c r="G23" s="8"/>
      <c r="H23" s="32"/>
      <c r="J23" s="1" t="b">
        <f t="shared" si="2"/>
        <v>0</v>
      </c>
      <c r="P23" s="1" t="str">
        <f t="shared" ca="1" si="0"/>
        <v/>
      </c>
      <c r="Q23" s="1" t="s">
        <v>77</v>
      </c>
      <c r="R23" s="39">
        <v>44652</v>
      </c>
      <c r="U23" s="105" t="s">
        <v>1439</v>
      </c>
      <c r="V23" s="105" t="s">
        <v>1440</v>
      </c>
      <c r="W23" s="106" t="s">
        <v>1441</v>
      </c>
      <c r="X23" s="105" t="s">
        <v>1442</v>
      </c>
      <c r="Y23" s="51"/>
      <c r="Z23" s="51"/>
      <c r="AA23" s="105" t="s">
        <v>1793</v>
      </c>
      <c r="AB23" s="104" t="s">
        <v>1476</v>
      </c>
      <c r="AC23" s="102"/>
      <c r="AD23" s="102"/>
      <c r="AE23" s="102"/>
      <c r="AF23" s="117"/>
      <c r="AG23" s="117"/>
      <c r="AH23" s="118"/>
      <c r="AI23" s="119"/>
      <c r="AJ23" s="102"/>
      <c r="AK23" s="102"/>
      <c r="AL23" s="102"/>
      <c r="AM23" s="102"/>
      <c r="AN23" s="120"/>
      <c r="AO23" s="121"/>
      <c r="AP23" s="121"/>
      <c r="AQ23" s="121"/>
      <c r="AR23" s="121"/>
      <c r="AS23" s="121"/>
      <c r="AT23" s="121"/>
      <c r="AU23" s="121"/>
      <c r="AV23" s="121"/>
      <c r="AW23" s="122"/>
      <c r="AX23" s="118"/>
      <c r="AY23" s="123"/>
      <c r="AZ23" s="123"/>
      <c r="BA23" s="123"/>
      <c r="BB23" s="123"/>
      <c r="BC23" s="123"/>
      <c r="BD23" s="123"/>
      <c r="BE23" s="123"/>
      <c r="BF23" s="123"/>
      <c r="BG23" s="123"/>
      <c r="BH23" s="123"/>
      <c r="BI23" s="123"/>
      <c r="BJ23" s="123"/>
      <c r="BK23" s="123"/>
      <c r="BL23" s="123"/>
      <c r="BM23" s="123"/>
      <c r="BN23" s="123"/>
    </row>
    <row r="24" spans="1:68" x14ac:dyDescent="0.25">
      <c r="A24" s="1"/>
      <c r="B24" s="31"/>
      <c r="H24" s="32"/>
      <c r="P24" s="1" t="str">
        <f t="shared" ca="1" si="0"/>
        <v/>
      </c>
      <c r="Q24" s="1" t="s">
        <v>78</v>
      </c>
      <c r="R24" s="39">
        <v>44743</v>
      </c>
      <c r="U24" s="105" cm="1">
        <f t="array" ref="U24">_xlfn.UNIQUE('FSE IDs'!C9:C128)</f>
        <v>0</v>
      </c>
      <c r="V24" s="107">
        <f>U24</f>
        <v>0</v>
      </c>
      <c r="W24" s="108" t="str">
        <f>_xlfn.XLOOKUP($U24,'FSE IDs'!$C$8:$C$127,'FSE IDs'!$D$8:$D$127,"None",0)</f>
        <v>None</v>
      </c>
      <c r="X24" s="138" t="str">
        <f>_xlfn.XLOOKUP($U24,'FSE IDs'!$C$8:$C$127,'FSE IDs'!$F$8:$F$127,"None",0)</f>
        <v>None</v>
      </c>
      <c r="Y24" s="109"/>
      <c r="Z24" s="109"/>
      <c r="AA24" s="161" t="s">
        <v>1792</v>
      </c>
      <c r="AB24" s="102" t="str">
        <f>IF(OR(ISBLANK(U24),U24=0),"",U24)</f>
        <v/>
      </c>
      <c r="AC24" s="102"/>
      <c r="AD24" s="102"/>
      <c r="AE24" s="102"/>
      <c r="AF24" s="117"/>
      <c r="AG24" s="117"/>
      <c r="AH24" s="118"/>
      <c r="AI24" s="119"/>
      <c r="AJ24" s="102"/>
      <c r="AK24" s="102"/>
      <c r="AL24" s="102"/>
      <c r="AM24" s="102"/>
      <c r="AN24" s="120"/>
      <c r="AO24" s="121"/>
      <c r="AP24" s="121"/>
      <c r="AQ24" s="121"/>
      <c r="AR24" s="121"/>
      <c r="AS24" s="121"/>
      <c r="AT24" s="121"/>
      <c r="AU24" s="121"/>
      <c r="AV24" s="121"/>
      <c r="AW24" s="122"/>
      <c r="AX24" s="118"/>
      <c r="AY24" s="123"/>
      <c r="AZ24" s="123"/>
      <c r="BA24" s="123"/>
      <c r="BB24" s="123"/>
      <c r="BC24" s="123"/>
      <c r="BD24" s="123"/>
      <c r="BE24" s="123"/>
      <c r="BF24" s="123"/>
      <c r="BG24" s="123"/>
      <c r="BH24" s="123"/>
      <c r="BI24" s="123"/>
      <c r="BJ24" s="123"/>
      <c r="BK24" s="123"/>
      <c r="BL24" s="123"/>
      <c r="BM24" s="123"/>
      <c r="BN24" s="123"/>
    </row>
    <row r="25" spans="1:68" ht="18.75" x14ac:dyDescent="0.3">
      <c r="A25" s="1"/>
      <c r="B25" s="31"/>
      <c r="C25" s="6" t="s">
        <v>16</v>
      </c>
      <c r="H25" s="32"/>
      <c r="P25" s="1" t="str">
        <f t="shared" ca="1" si="0"/>
        <v/>
      </c>
      <c r="Q25" s="1" t="s">
        <v>79</v>
      </c>
      <c r="R25" s="39">
        <v>44835</v>
      </c>
      <c r="U25" s="105"/>
      <c r="V25" s="110">
        <f t="shared" ref="V25:V88" si="3">U25</f>
        <v>0</v>
      </c>
      <c r="W25" s="158">
        <f>_xlfn.XLOOKUP($U25,'FSE IDs'!$C$8:$C$127,'FSE IDs'!$D$8:$D$127,"None",0)</f>
        <v>0</v>
      </c>
      <c r="X25" s="159" t="str">
        <f>_xlfn.XLOOKUP($U25,'FSE IDs'!$C$8:$C$127,'FSE IDs'!$F$8:$F$127,"None",0)</f>
        <v/>
      </c>
      <c r="Y25" s="51"/>
      <c r="Z25" s="160"/>
      <c r="AA25" s="162" t="s">
        <v>1792</v>
      </c>
      <c r="AB25" s="102" t="str">
        <f t="shared" ref="AB25:AB56" si="4">IF(OR(ISBLANK(U25),U25=0),"",U25)</f>
        <v/>
      </c>
      <c r="AC25" s="51"/>
      <c r="AD25" s="51"/>
      <c r="AE25" s="51"/>
      <c r="AF25" s="51"/>
      <c r="AG25" s="51"/>
      <c r="AH25" s="51"/>
      <c r="AI25" s="51"/>
      <c r="AJ25" s="51"/>
      <c r="AK25" s="51"/>
      <c r="AL25" s="51"/>
      <c r="AM25" s="51"/>
      <c r="AN25" s="51"/>
      <c r="AO25" s="114"/>
      <c r="AP25" s="114"/>
      <c r="AQ25" s="114"/>
      <c r="AR25" s="114"/>
      <c r="AS25" s="114"/>
      <c r="AT25" s="114"/>
      <c r="AU25" s="114"/>
      <c r="AV25" s="114"/>
      <c r="AW25" s="51"/>
      <c r="AX25" s="51"/>
      <c r="AY25" s="2"/>
      <c r="AZ25" s="2"/>
      <c r="BA25" s="2"/>
      <c r="BB25" s="2"/>
      <c r="BC25" s="2"/>
      <c r="BD25" s="2"/>
      <c r="BE25" s="2"/>
      <c r="BF25" s="2"/>
      <c r="BG25" s="2"/>
      <c r="BH25" s="2"/>
      <c r="BI25" s="2"/>
      <c r="BJ25" s="2"/>
      <c r="BK25" s="2"/>
      <c r="BL25" s="2"/>
      <c r="BM25" s="2"/>
      <c r="BN25" s="2"/>
    </row>
    <row r="26" spans="1:68" ht="18.75" x14ac:dyDescent="0.3">
      <c r="A26" s="1"/>
      <c r="B26" s="31"/>
      <c r="C26" s="6"/>
      <c r="D26" s="3" t="s">
        <v>198</v>
      </c>
      <c r="E26" s="21"/>
      <c r="F26" s="7"/>
      <c r="G26" s="8"/>
      <c r="H26" s="32"/>
      <c r="R26" s="39"/>
      <c r="U26" s="105"/>
      <c r="V26" s="110">
        <f t="shared" si="3"/>
        <v>0</v>
      </c>
      <c r="W26" s="158">
        <f>_xlfn.XLOOKUP($U26,'FSE IDs'!$C$8:$C$127,'FSE IDs'!$D$8:$D$127,"None",0)</f>
        <v>0</v>
      </c>
      <c r="X26" s="159" t="str">
        <f>_xlfn.XLOOKUP($U26,'FSE IDs'!$C$8:$C$127,'FSE IDs'!$F$8:$F$127,"None",0)</f>
        <v/>
      </c>
      <c r="Y26" s="51"/>
      <c r="Z26" s="51"/>
      <c r="AA26" s="162" t="s">
        <v>1792</v>
      </c>
      <c r="AB26" s="102" t="str">
        <f t="shared" si="4"/>
        <v/>
      </c>
      <c r="AC26" s="51"/>
      <c r="AD26" s="51"/>
      <c r="AE26" s="51"/>
      <c r="AF26" s="51"/>
      <c r="AG26" s="51"/>
      <c r="AH26" s="51"/>
      <c r="AI26" s="51"/>
      <c r="AJ26" s="51"/>
      <c r="AK26" s="51"/>
      <c r="AL26" s="51"/>
      <c r="AM26" s="51"/>
      <c r="AN26" s="51"/>
      <c r="AO26" s="114"/>
      <c r="AP26" s="114"/>
      <c r="AQ26" s="114"/>
      <c r="AR26" s="114"/>
      <c r="AS26" s="114"/>
      <c r="AT26" s="114"/>
      <c r="AU26" s="114"/>
      <c r="AV26" s="114"/>
      <c r="AW26" s="51"/>
      <c r="AX26" s="51"/>
      <c r="AY26" s="2"/>
      <c r="AZ26" s="2"/>
      <c r="BA26" s="2"/>
      <c r="BB26" s="2"/>
      <c r="BC26" s="2"/>
      <c r="BD26" s="2"/>
      <c r="BE26" s="2"/>
      <c r="BF26" s="2"/>
      <c r="BG26" s="2"/>
      <c r="BH26" s="2"/>
      <c r="BI26" s="2"/>
      <c r="BJ26" s="2"/>
      <c r="BK26" s="2"/>
      <c r="BL26" s="2"/>
      <c r="BM26" s="2"/>
      <c r="BN26" s="2"/>
    </row>
    <row r="27" spans="1:68" ht="18.75" x14ac:dyDescent="0.3">
      <c r="A27" s="1"/>
      <c r="B27" s="31"/>
      <c r="C27" s="6"/>
      <c r="D27" s="3" t="s">
        <v>197</v>
      </c>
      <c r="E27" s="40"/>
      <c r="H27" s="32"/>
      <c r="J27" s="1" t="b">
        <f>NOT(ISBLANK(E26))</f>
        <v>0</v>
      </c>
      <c r="P27" s="1" t="str">
        <f t="shared" ref="P27:P38" ca="1" si="5">IF(AND($R$8&gt;=R27,OR(LEFT($E$26,1)="E",LEFT($E$26,1)="T")),Q27,"")</f>
        <v/>
      </c>
      <c r="Q27" s="1" t="s">
        <v>80</v>
      </c>
      <c r="R27" s="39">
        <v>44927</v>
      </c>
      <c r="U27" s="105"/>
      <c r="V27" s="110">
        <f t="shared" si="3"/>
        <v>0</v>
      </c>
      <c r="W27" s="158">
        <f>_xlfn.XLOOKUP($U27,'FSE IDs'!$C$8:$C$127,'FSE IDs'!$D$8:$D$127,"None",0)</f>
        <v>0</v>
      </c>
      <c r="X27" s="159" t="str">
        <f>_xlfn.XLOOKUP($U27,'FSE IDs'!$C$8:$C$127,'FSE IDs'!$F$8:$F$127,"None",0)</f>
        <v/>
      </c>
      <c r="Y27" s="51"/>
      <c r="Z27" s="51"/>
      <c r="AA27" s="162" t="s">
        <v>1792</v>
      </c>
      <c r="AB27" s="102" t="str">
        <f t="shared" si="4"/>
        <v/>
      </c>
      <c r="AC27" s="51"/>
      <c r="AD27" s="51"/>
      <c r="AE27" s="51"/>
      <c r="AF27" s="51"/>
      <c r="AG27" s="51"/>
      <c r="AH27" s="51"/>
      <c r="AI27" s="51"/>
      <c r="AJ27" s="51"/>
      <c r="AK27" s="51"/>
      <c r="AL27" s="51"/>
      <c r="AM27" s="51"/>
      <c r="AN27" s="51"/>
      <c r="AO27" s="114"/>
      <c r="AP27" s="114"/>
      <c r="AQ27" s="114"/>
      <c r="AR27" s="114"/>
      <c r="AS27" s="114"/>
      <c r="AT27" s="114"/>
      <c r="AU27" s="114"/>
      <c r="AV27" s="114"/>
      <c r="AW27" s="51"/>
      <c r="AX27" s="51"/>
      <c r="AY27" s="2"/>
      <c r="AZ27" s="2"/>
      <c r="BA27" s="2"/>
      <c r="BB27" s="2"/>
      <c r="BC27" s="2"/>
      <c r="BD27" s="2"/>
      <c r="BE27" s="2"/>
      <c r="BF27" s="2"/>
      <c r="BG27" s="2"/>
      <c r="BH27" s="2"/>
      <c r="BI27" s="2"/>
      <c r="BJ27" s="2"/>
      <c r="BK27" s="2"/>
      <c r="BL27" s="2"/>
      <c r="BM27" s="2"/>
      <c r="BN27" s="2"/>
    </row>
    <row r="28" spans="1:68" ht="18.75" x14ac:dyDescent="0.3">
      <c r="A28" s="1"/>
      <c r="B28" s="31"/>
      <c r="C28" s="6"/>
      <c r="D28" s="11" t="str">
        <f>IF(OR(LEFT(E26,1)="E",LEFT(E26,1)="T"),"Quarter FCI FSEs began generating credits","")</f>
        <v/>
      </c>
      <c r="E28" s="124"/>
      <c r="H28" s="32"/>
      <c r="J28" s="1" t="b">
        <f>AND(J27,IF(AND(OR(LEFT(E26,1)="E",LEFT(E26,1)="T"),NOT(LEFT(E28,1)="Q")),FALSE,TRUE))</f>
        <v>0</v>
      </c>
      <c r="P28" s="1" t="str">
        <f t="shared" ca="1" si="5"/>
        <v/>
      </c>
      <c r="Q28" s="1" t="s">
        <v>81</v>
      </c>
      <c r="R28" s="39">
        <v>45017</v>
      </c>
      <c r="U28" s="105"/>
      <c r="V28" s="110">
        <f t="shared" si="3"/>
        <v>0</v>
      </c>
      <c r="W28" s="158">
        <f>_xlfn.XLOOKUP($U28,'FSE IDs'!$C$8:$C$127,'FSE IDs'!$D$8:$D$127,"None",0)</f>
        <v>0</v>
      </c>
      <c r="X28" s="159" t="str">
        <f>_xlfn.XLOOKUP($U28,'FSE IDs'!$C$8:$C$127,'FSE IDs'!$F$8:$F$127,"None",0)</f>
        <v/>
      </c>
      <c r="Y28" s="51"/>
      <c r="Z28" s="51"/>
      <c r="AA28" s="162" t="s">
        <v>1792</v>
      </c>
      <c r="AB28" s="102" t="str">
        <f>IF(OR(ISBLANK(U28),U28=0),"",U28)</f>
        <v/>
      </c>
      <c r="AC28" s="102"/>
      <c r="AD28" s="102"/>
      <c r="AE28" s="102"/>
      <c r="AF28" s="117"/>
      <c r="AG28" s="117"/>
      <c r="AH28" s="118"/>
      <c r="AI28" s="119"/>
      <c r="AJ28" s="102"/>
      <c r="AK28" s="102"/>
      <c r="AL28" s="102"/>
      <c r="AM28" s="120"/>
      <c r="AN28" s="120"/>
      <c r="AO28" s="121"/>
      <c r="AP28" s="121"/>
      <c r="AQ28" s="121"/>
      <c r="AR28" s="121"/>
      <c r="AS28" s="121"/>
      <c r="AT28" s="121"/>
      <c r="AU28" s="121"/>
      <c r="AV28" s="121"/>
      <c r="AW28" s="122"/>
      <c r="AX28" s="118"/>
      <c r="AY28" s="2"/>
      <c r="AZ28" s="2"/>
      <c r="BA28" s="2"/>
      <c r="BB28" s="2"/>
      <c r="BC28" s="2"/>
      <c r="BD28" s="2"/>
      <c r="BE28" s="2"/>
      <c r="BF28" s="2"/>
      <c r="BG28" s="2"/>
      <c r="BH28" s="2"/>
      <c r="BI28" s="2"/>
      <c r="BJ28" s="2"/>
      <c r="BK28" s="2"/>
      <c r="BL28" s="2"/>
      <c r="BM28" s="2"/>
      <c r="BN28" s="2"/>
    </row>
    <row r="29" spans="1:68" x14ac:dyDescent="0.25">
      <c r="A29" s="1"/>
      <c r="B29" s="31"/>
      <c r="D29" s="3" t="s">
        <v>0</v>
      </c>
      <c r="E29" s="22"/>
      <c r="F29" s="7"/>
      <c r="G29" s="8"/>
      <c r="H29" s="32"/>
      <c r="J29" s="1" t="b">
        <f t="shared" ref="J29:J35" si="6">NOT(ISBLANK(E29))</f>
        <v>0</v>
      </c>
      <c r="P29" s="1" t="str">
        <f t="shared" ca="1" si="5"/>
        <v/>
      </c>
      <c r="Q29" s="1" t="s">
        <v>82</v>
      </c>
      <c r="R29" s="39">
        <v>45108</v>
      </c>
      <c r="U29" s="105"/>
      <c r="V29" s="110">
        <f t="shared" si="3"/>
        <v>0</v>
      </c>
      <c r="W29" s="158">
        <f>_xlfn.XLOOKUP($U29,'FSE IDs'!$C$8:$C$127,'FSE IDs'!$D$8:$D$127,"None",0)</f>
        <v>0</v>
      </c>
      <c r="X29" s="159" t="str">
        <f>_xlfn.XLOOKUP($U29,'FSE IDs'!$C$8:$C$127,'FSE IDs'!$F$8:$F$127,"None",0)</f>
        <v/>
      </c>
      <c r="Y29" s="51"/>
      <c r="Z29" s="51"/>
      <c r="AA29" s="162" t="s">
        <v>1792</v>
      </c>
      <c r="AB29" s="102" t="str">
        <f t="shared" si="4"/>
        <v/>
      </c>
      <c r="AC29" s="102"/>
      <c r="AD29" s="102"/>
      <c r="AE29" s="102"/>
      <c r="AF29" s="117"/>
      <c r="AG29" s="117"/>
      <c r="AH29" s="118"/>
      <c r="AI29" s="119"/>
      <c r="AJ29" s="102"/>
      <c r="AK29" s="102"/>
      <c r="AL29" s="102"/>
      <c r="AM29" s="102"/>
      <c r="AN29" s="120"/>
      <c r="AO29" s="121"/>
      <c r="AP29" s="121"/>
      <c r="AQ29" s="121"/>
      <c r="AR29" s="121"/>
      <c r="AS29" s="121"/>
      <c r="AT29" s="121"/>
      <c r="AU29" s="121"/>
      <c r="AV29" s="121"/>
      <c r="AW29" s="122"/>
      <c r="AX29" s="118"/>
      <c r="AY29" s="2"/>
      <c r="AZ29" s="2"/>
      <c r="BA29" s="2"/>
      <c r="BB29" s="2"/>
      <c r="BC29" s="2"/>
      <c r="BD29" s="2"/>
      <c r="BE29" s="2"/>
      <c r="BF29" s="2"/>
      <c r="BG29" s="2"/>
      <c r="BH29" s="2"/>
      <c r="BI29" s="2"/>
      <c r="BJ29" s="2"/>
      <c r="BK29" s="2"/>
      <c r="BL29" s="2"/>
      <c r="BM29" s="2"/>
      <c r="BN29" s="2"/>
    </row>
    <row r="30" spans="1:68" x14ac:dyDescent="0.25">
      <c r="A30" s="1"/>
      <c r="B30" s="31"/>
      <c r="D30" s="3" t="s">
        <v>17</v>
      </c>
      <c r="E30" s="22"/>
      <c r="F30" s="7"/>
      <c r="G30" s="8"/>
      <c r="H30" s="32"/>
      <c r="J30" s="1" t="b">
        <f t="shared" si="6"/>
        <v>0</v>
      </c>
      <c r="P30" s="1" t="str">
        <f t="shared" ca="1" si="5"/>
        <v/>
      </c>
      <c r="Q30" s="1" t="s">
        <v>83</v>
      </c>
      <c r="R30" s="39">
        <v>45200</v>
      </c>
      <c r="U30" s="105"/>
      <c r="V30" s="110">
        <f t="shared" si="3"/>
        <v>0</v>
      </c>
      <c r="W30" s="158">
        <f>_xlfn.XLOOKUP($U30,'FSE IDs'!$C$8:$C$127,'FSE IDs'!$D$8:$D$127,"None",0)</f>
        <v>0</v>
      </c>
      <c r="X30" s="159" t="str">
        <f>_xlfn.XLOOKUP($U30,'FSE IDs'!$C$8:$C$127,'FSE IDs'!$F$8:$F$127,"None",0)</f>
        <v/>
      </c>
      <c r="Y30" s="51"/>
      <c r="Z30" s="51"/>
      <c r="AA30" s="162" t="s">
        <v>1792</v>
      </c>
      <c r="AB30" s="102" t="str">
        <f t="shared" si="4"/>
        <v/>
      </c>
      <c r="AC30" s="51"/>
      <c r="AD30" s="51"/>
      <c r="AE30" s="51"/>
      <c r="AF30" s="51"/>
      <c r="AG30" s="51"/>
      <c r="AH30" s="51"/>
      <c r="AI30" s="51"/>
      <c r="AJ30" s="51"/>
      <c r="AK30" s="51"/>
      <c r="AL30" s="51"/>
      <c r="AM30" s="51"/>
      <c r="AN30" s="51"/>
      <c r="AO30" s="114"/>
      <c r="AP30" s="114"/>
      <c r="AQ30" s="114"/>
      <c r="AR30" s="114"/>
      <c r="AS30" s="114"/>
      <c r="AT30" s="114"/>
      <c r="AU30" s="114"/>
      <c r="AV30" s="114"/>
      <c r="AW30" s="51"/>
      <c r="AX30" s="51"/>
      <c r="AY30" s="2"/>
      <c r="AZ30" s="2"/>
      <c r="BA30" s="2"/>
      <c r="BB30" s="2"/>
      <c r="BC30" s="2"/>
      <c r="BD30" s="2"/>
      <c r="BE30" s="2"/>
      <c r="BF30" s="2"/>
      <c r="BG30" s="2"/>
      <c r="BH30" s="2"/>
      <c r="BI30" s="2"/>
      <c r="BJ30" s="2"/>
      <c r="BK30" s="2"/>
      <c r="BL30" s="2"/>
      <c r="BM30" s="2"/>
      <c r="BN30" s="2"/>
    </row>
    <row r="31" spans="1:68" x14ac:dyDescent="0.25">
      <c r="A31" s="1"/>
      <c r="B31" s="31"/>
      <c r="D31" s="3" t="s">
        <v>18</v>
      </c>
      <c r="E31" s="22"/>
      <c r="F31" s="7"/>
      <c r="G31" s="8"/>
      <c r="H31" s="32"/>
      <c r="J31" s="1" t="b">
        <f t="shared" si="6"/>
        <v>0</v>
      </c>
      <c r="P31" s="1" t="str">
        <f t="shared" ca="1" si="5"/>
        <v/>
      </c>
      <c r="Q31" s="1" t="s">
        <v>84</v>
      </c>
      <c r="R31" s="39">
        <v>45292</v>
      </c>
      <c r="U31" s="105"/>
      <c r="V31" s="110">
        <f t="shared" si="3"/>
        <v>0</v>
      </c>
      <c r="W31" s="158">
        <f>_xlfn.XLOOKUP($U31,'FSE IDs'!$C$8:$C$127,'FSE IDs'!$D$8:$D$127,"None",0)</f>
        <v>0</v>
      </c>
      <c r="X31" s="159" t="str">
        <f>_xlfn.XLOOKUP($U31,'FSE IDs'!$C$8:$C$127,'FSE IDs'!$F$8:$F$127,"None",0)</f>
        <v/>
      </c>
      <c r="Y31" s="51"/>
      <c r="Z31" s="51"/>
      <c r="AA31" s="162" t="s">
        <v>1792</v>
      </c>
      <c r="AB31" s="102" t="str">
        <f t="shared" si="4"/>
        <v/>
      </c>
      <c r="AC31" s="51"/>
      <c r="AD31" s="51"/>
      <c r="AE31" s="51"/>
      <c r="AF31" s="51"/>
      <c r="AG31" s="51"/>
      <c r="AH31" s="51"/>
      <c r="AI31" s="51"/>
      <c r="AJ31" s="51"/>
      <c r="AK31" s="51"/>
      <c r="AL31" s="51"/>
      <c r="AM31" s="51"/>
      <c r="AN31" s="51"/>
      <c r="AO31" s="114"/>
      <c r="AP31" s="114"/>
      <c r="AQ31" s="114"/>
      <c r="AR31" s="114"/>
      <c r="AS31" s="114"/>
      <c r="AT31" s="114"/>
      <c r="AU31" s="114"/>
      <c r="AV31" s="114"/>
      <c r="AW31" s="51"/>
      <c r="AX31" s="51"/>
      <c r="AY31" s="2"/>
      <c r="AZ31" s="2"/>
      <c r="BA31" s="2"/>
      <c r="BB31" s="2"/>
      <c r="BC31" s="2"/>
      <c r="BD31" s="2"/>
      <c r="BE31" s="2"/>
      <c r="BF31" s="2"/>
      <c r="BG31" s="2"/>
      <c r="BH31" s="2"/>
      <c r="BI31" s="2"/>
      <c r="BJ31" s="2"/>
      <c r="BK31" s="2"/>
      <c r="BL31" s="2"/>
      <c r="BM31" s="2"/>
      <c r="BN31" s="2"/>
    </row>
    <row r="32" spans="1:68" x14ac:dyDescent="0.25">
      <c r="A32" s="1"/>
      <c r="B32" s="31"/>
      <c r="D32" s="3" t="s">
        <v>1</v>
      </c>
      <c r="E32" s="81"/>
      <c r="F32" s="40"/>
      <c r="G32" s="40"/>
      <c r="H32" s="32"/>
      <c r="J32" s="1" t="b">
        <f t="shared" si="6"/>
        <v>0</v>
      </c>
      <c r="K32" s="1" t="b">
        <f>IFERROR(IF(AND(E32*1&gt;32.5,E32*1&lt;42,NOT(LEN(E32)&lt;8)),TRUE,ISBLANK(E32)),FALSE)</f>
        <v>1</v>
      </c>
      <c r="P32" s="1" t="str">
        <f t="shared" ca="1" si="5"/>
        <v/>
      </c>
      <c r="Q32" s="1" t="s">
        <v>85</v>
      </c>
      <c r="R32" s="39">
        <v>45383</v>
      </c>
      <c r="U32" s="105"/>
      <c r="V32" s="110">
        <f t="shared" si="3"/>
        <v>0</v>
      </c>
      <c r="W32" s="158">
        <f>_xlfn.XLOOKUP($U32,'FSE IDs'!$C$8:$C$127,'FSE IDs'!$D$8:$D$127,"None",0)</f>
        <v>0</v>
      </c>
      <c r="X32" s="159" t="str">
        <f>_xlfn.XLOOKUP($U32,'FSE IDs'!$C$8:$C$127,'FSE IDs'!$F$8:$F$127,"None",0)</f>
        <v/>
      </c>
      <c r="Y32" s="51"/>
      <c r="Z32" s="51"/>
      <c r="AA32" s="162" t="s">
        <v>1792</v>
      </c>
      <c r="AB32" s="102" t="str">
        <f t="shared" si="4"/>
        <v/>
      </c>
      <c r="AC32" s="51"/>
      <c r="AD32" s="51"/>
      <c r="AE32" s="51"/>
      <c r="AF32" s="51"/>
      <c r="AG32" s="51"/>
      <c r="AH32" s="51"/>
      <c r="AI32" s="51"/>
      <c r="AJ32" s="51"/>
      <c r="AK32" s="51"/>
      <c r="AL32" s="51"/>
      <c r="AM32" s="51"/>
      <c r="AN32" s="51"/>
      <c r="AO32" s="114"/>
      <c r="AP32" s="114"/>
      <c r="AQ32" s="114"/>
      <c r="AR32" s="114"/>
      <c r="AS32" s="114"/>
      <c r="AT32" s="114"/>
      <c r="AU32" s="114"/>
      <c r="AV32" s="114"/>
      <c r="AW32" s="51"/>
      <c r="AX32" s="51"/>
      <c r="AY32" s="2"/>
      <c r="AZ32" s="2"/>
      <c r="BA32" s="2"/>
      <c r="BB32" s="2"/>
      <c r="BC32" s="2"/>
      <c r="BD32" s="2"/>
      <c r="BE32" s="2"/>
      <c r="BF32" s="2"/>
      <c r="BG32" s="2"/>
      <c r="BH32" s="2"/>
      <c r="BI32" s="2"/>
      <c r="BJ32" s="2"/>
      <c r="BK32" s="2"/>
      <c r="BL32" s="2"/>
      <c r="BM32" s="2"/>
      <c r="BN32" s="2"/>
    </row>
    <row r="33" spans="1:66" x14ac:dyDescent="0.25">
      <c r="A33" s="1"/>
      <c r="B33" s="31"/>
      <c r="D33" s="3" t="s">
        <v>2</v>
      </c>
      <c r="E33" s="81"/>
      <c r="H33" s="32"/>
      <c r="J33" s="1" t="b">
        <f t="shared" si="6"/>
        <v>0</v>
      </c>
      <c r="K33" s="1" t="b">
        <f>IFERROR(IF(AND(E33*1&gt;-124.7,E33*1&lt;-114.13,NOT(LEN(E33)&lt;10)),TRUE,ISBLANK(E33)),FALSE)</f>
        <v>1</v>
      </c>
      <c r="P33" s="1" t="str">
        <f t="shared" ca="1" si="5"/>
        <v/>
      </c>
      <c r="Q33" s="1" t="s">
        <v>86</v>
      </c>
      <c r="R33" s="39">
        <v>45474</v>
      </c>
      <c r="U33" s="105"/>
      <c r="V33" s="110">
        <f t="shared" si="3"/>
        <v>0</v>
      </c>
      <c r="W33" s="158">
        <f>_xlfn.XLOOKUP($U33,'FSE IDs'!$C$8:$C$127,'FSE IDs'!$D$8:$D$127,"None",0)</f>
        <v>0</v>
      </c>
      <c r="X33" s="159" t="str">
        <f>_xlfn.XLOOKUP($U33,'FSE IDs'!$C$8:$C$127,'FSE IDs'!$F$8:$F$127,"None",0)</f>
        <v/>
      </c>
      <c r="Y33" s="51"/>
      <c r="Z33" s="51"/>
      <c r="AA33" s="162" t="s">
        <v>1792</v>
      </c>
      <c r="AB33" s="102" t="str">
        <f t="shared" si="4"/>
        <v/>
      </c>
      <c r="AC33" s="51"/>
      <c r="AD33" s="51"/>
      <c r="AE33" s="51"/>
      <c r="AF33" s="51"/>
      <c r="AG33" s="51"/>
      <c r="AH33" s="51"/>
      <c r="AI33" s="51"/>
      <c r="AJ33" s="51"/>
      <c r="AK33" s="51"/>
      <c r="AL33" s="51"/>
      <c r="AM33" s="51"/>
      <c r="AN33" s="51"/>
      <c r="AO33" s="114"/>
      <c r="AP33" s="114"/>
      <c r="AQ33" s="114"/>
      <c r="AR33" s="114"/>
      <c r="AS33" s="114"/>
      <c r="AT33" s="114"/>
      <c r="AU33" s="114"/>
      <c r="AV33" s="114"/>
      <c r="AW33" s="51"/>
      <c r="AX33" s="51"/>
      <c r="AY33" s="2"/>
      <c r="AZ33" s="2"/>
      <c r="BA33" s="2"/>
      <c r="BB33" s="2"/>
      <c r="BC33" s="2"/>
      <c r="BD33" s="2"/>
      <c r="BE33" s="2"/>
      <c r="BF33" s="2"/>
      <c r="BG33" s="2"/>
      <c r="BH33" s="2"/>
      <c r="BI33" s="2"/>
      <c r="BJ33" s="2"/>
      <c r="BK33" s="2"/>
      <c r="BL33" s="2"/>
      <c r="BM33" s="2"/>
      <c r="BN33" s="2"/>
    </row>
    <row r="34" spans="1:66" x14ac:dyDescent="0.25">
      <c r="A34" s="1"/>
      <c r="B34" s="31"/>
      <c r="D34" s="3" t="s">
        <v>3</v>
      </c>
      <c r="E34" s="37"/>
      <c r="H34" s="32"/>
      <c r="J34" s="1" t="b">
        <f t="shared" si="6"/>
        <v>0</v>
      </c>
      <c r="P34" s="1" t="str">
        <f t="shared" ca="1" si="5"/>
        <v/>
      </c>
      <c r="Q34" s="1" t="s">
        <v>87</v>
      </c>
      <c r="R34" s="39">
        <v>45566</v>
      </c>
      <c r="U34" s="105"/>
      <c r="V34" s="110">
        <f t="shared" si="3"/>
        <v>0</v>
      </c>
      <c r="W34" s="158">
        <f>_xlfn.XLOOKUP($U34,'FSE IDs'!$C$8:$C$127,'FSE IDs'!$D$8:$D$127,"None",0)</f>
        <v>0</v>
      </c>
      <c r="X34" s="159" t="str">
        <f>_xlfn.XLOOKUP($U34,'FSE IDs'!$C$8:$C$127,'FSE IDs'!$F$8:$F$127,"None",0)</f>
        <v/>
      </c>
      <c r="Y34" s="51"/>
      <c r="Z34" s="51"/>
      <c r="AA34" s="162" t="s">
        <v>1792</v>
      </c>
      <c r="AB34" s="102" t="str">
        <f t="shared" si="4"/>
        <v/>
      </c>
      <c r="AC34" s="51"/>
      <c r="AD34" s="51"/>
      <c r="AE34" s="51"/>
      <c r="AF34" s="51"/>
      <c r="AG34" s="51"/>
      <c r="AH34" s="51"/>
      <c r="AI34" s="51"/>
      <c r="AJ34" s="51"/>
      <c r="AK34" s="51"/>
      <c r="AL34" s="51"/>
      <c r="AM34" s="51"/>
      <c r="AN34" s="51"/>
      <c r="AO34" s="114"/>
      <c r="AP34" s="114"/>
      <c r="AQ34" s="114"/>
      <c r="AR34" s="114"/>
      <c r="AS34" s="114"/>
      <c r="AT34" s="114"/>
      <c r="AU34" s="114"/>
      <c r="AV34" s="114"/>
      <c r="AW34" s="51"/>
      <c r="AX34" s="51"/>
      <c r="AY34" s="2"/>
      <c r="AZ34" s="2"/>
      <c r="BA34" s="2"/>
      <c r="BB34" s="2"/>
      <c r="BC34" s="2"/>
      <c r="BD34" s="2"/>
      <c r="BE34" s="2"/>
      <c r="BF34" s="2"/>
      <c r="BG34" s="2"/>
      <c r="BH34" s="2"/>
      <c r="BI34" s="2"/>
      <c r="BJ34" s="2"/>
      <c r="BK34" s="2"/>
      <c r="BL34" s="2"/>
      <c r="BM34" s="2"/>
      <c r="BN34" s="2"/>
    </row>
    <row r="35" spans="1:66" x14ac:dyDescent="0.25">
      <c r="A35" s="1"/>
      <c r="B35" s="31"/>
      <c r="D35" s="3" t="s">
        <v>4</v>
      </c>
      <c r="E35" s="23"/>
      <c r="F35" s="1" t="s">
        <v>31</v>
      </c>
      <c r="H35" s="32"/>
      <c r="J35" s="1" t="b">
        <f t="shared" si="6"/>
        <v>0</v>
      </c>
      <c r="P35" s="1" t="str">
        <f t="shared" ca="1" si="5"/>
        <v/>
      </c>
      <c r="Q35" s="1" t="s">
        <v>88</v>
      </c>
      <c r="R35" s="39">
        <v>45658</v>
      </c>
      <c r="U35" s="105"/>
      <c r="V35" s="110">
        <f t="shared" si="3"/>
        <v>0</v>
      </c>
      <c r="W35" s="158">
        <f>_xlfn.XLOOKUP($U35,'FSE IDs'!$C$8:$C$127,'FSE IDs'!$D$8:$D$127,"None",0)</f>
        <v>0</v>
      </c>
      <c r="X35" s="159" t="str">
        <f>_xlfn.XLOOKUP($U35,'FSE IDs'!$C$8:$C$127,'FSE IDs'!$F$8:$F$127,"None",0)</f>
        <v/>
      </c>
      <c r="Y35" s="51"/>
      <c r="Z35" s="51"/>
      <c r="AA35" s="162" t="s">
        <v>1792</v>
      </c>
      <c r="AB35" s="102" t="str">
        <f t="shared" si="4"/>
        <v/>
      </c>
      <c r="AC35" s="51"/>
      <c r="AD35" s="51"/>
      <c r="AE35" s="51"/>
      <c r="AF35" s="51"/>
      <c r="AG35" s="51"/>
      <c r="AH35" s="51"/>
      <c r="AI35" s="51"/>
      <c r="AJ35" s="51"/>
      <c r="AK35" s="51"/>
      <c r="AL35" s="51"/>
      <c r="AM35" s="51"/>
      <c r="AN35" s="51"/>
      <c r="AO35" s="114"/>
      <c r="AP35" s="114"/>
      <c r="AQ35" s="114"/>
      <c r="AR35" s="114"/>
      <c r="AS35" s="114"/>
      <c r="AT35" s="114"/>
      <c r="AU35" s="114"/>
      <c r="AV35" s="114"/>
      <c r="AW35" s="51"/>
      <c r="AX35" s="51"/>
      <c r="AY35" s="2"/>
      <c r="AZ35" s="2"/>
      <c r="BA35" s="2"/>
      <c r="BB35" s="2"/>
      <c r="BC35" s="2"/>
      <c r="BD35" s="2"/>
      <c r="BE35" s="2"/>
      <c r="BF35" s="2"/>
      <c r="BG35" s="2"/>
      <c r="BH35" s="2"/>
      <c r="BI35" s="2"/>
      <c r="BJ35" s="2"/>
      <c r="BK35" s="2"/>
      <c r="BL35" s="2"/>
      <c r="BM35" s="2"/>
      <c r="BN35" s="2"/>
    </row>
    <row r="36" spans="1:66" x14ac:dyDescent="0.25">
      <c r="A36" s="1"/>
      <c r="B36" s="31"/>
      <c r="G36" s="79" t="str">
        <f>IF(AND(NOT(ISBLANK(E35)),E35&lt;24),IF(IFERROR(OR('&lt;24 hrs'!B14,'&lt;24 hrs'!B16),FALSE)=TRUE,"","Complete '&lt;24 hrs' worksheet."),"")</f>
        <v/>
      </c>
      <c r="H36" s="32"/>
      <c r="J36" s="1" t="b">
        <f>IF(E35=24,TRUE,IFERROR(OR('&lt;24 hrs'!B14,'&lt;24 hrs'!B16),FALSE)=TRUE)</f>
        <v>0</v>
      </c>
      <c r="P36" s="1" t="str">
        <f t="shared" ca="1" si="5"/>
        <v/>
      </c>
      <c r="Q36" s="1" t="s">
        <v>89</v>
      </c>
      <c r="R36" s="39">
        <v>45748</v>
      </c>
      <c r="U36" s="105"/>
      <c r="V36" s="110">
        <f t="shared" si="3"/>
        <v>0</v>
      </c>
      <c r="W36" s="158">
        <f>_xlfn.XLOOKUP($U36,'FSE IDs'!$C$8:$C$127,'FSE IDs'!$D$8:$D$127,"None",0)</f>
        <v>0</v>
      </c>
      <c r="X36" s="159" t="str">
        <f>_xlfn.XLOOKUP($U36,'FSE IDs'!$C$8:$C$127,'FSE IDs'!$F$8:$F$127,"None",0)</f>
        <v/>
      </c>
      <c r="Y36" s="51"/>
      <c r="Z36" s="51"/>
      <c r="AA36" s="162" t="s">
        <v>1792</v>
      </c>
      <c r="AB36" s="102" t="str">
        <f t="shared" si="4"/>
        <v/>
      </c>
      <c r="AC36" s="51"/>
      <c r="AD36" s="51"/>
      <c r="AE36" s="51"/>
      <c r="AF36" s="51"/>
      <c r="AG36" s="51"/>
      <c r="AH36" s="51"/>
      <c r="AI36" s="51"/>
      <c r="AJ36" s="51"/>
      <c r="AK36" s="51"/>
      <c r="AL36" s="51"/>
      <c r="AM36" s="51"/>
      <c r="AN36" s="51"/>
      <c r="AO36" s="114"/>
      <c r="AP36" s="114"/>
      <c r="AQ36" s="114"/>
      <c r="AR36" s="114"/>
      <c r="AS36" s="114"/>
      <c r="AT36" s="114"/>
      <c r="AU36" s="114"/>
      <c r="AV36" s="114"/>
      <c r="AW36" s="51"/>
      <c r="AX36" s="51"/>
      <c r="AY36" s="2"/>
      <c r="AZ36" s="2"/>
      <c r="BA36" s="2"/>
      <c r="BB36" s="2"/>
      <c r="BC36" s="2"/>
      <c r="BD36" s="2"/>
      <c r="BE36" s="2"/>
      <c r="BF36" s="2"/>
      <c r="BG36" s="2"/>
      <c r="BH36" s="2"/>
      <c r="BI36" s="2"/>
      <c r="BJ36" s="2"/>
      <c r="BK36" s="2"/>
      <c r="BL36" s="2"/>
      <c r="BM36" s="2"/>
      <c r="BN36" s="2"/>
    </row>
    <row r="37" spans="1:66" x14ac:dyDescent="0.25">
      <c r="A37" s="1"/>
      <c r="B37" s="31"/>
      <c r="D37" s="3" t="s">
        <v>5</v>
      </c>
      <c r="E37" s="38"/>
      <c r="H37" s="32"/>
      <c r="J37" s="1" t="b">
        <f t="shared" ref="J37" si="7">NOT(ISBLANK(E37))</f>
        <v>0</v>
      </c>
      <c r="P37" s="1" t="str">
        <f t="shared" ca="1" si="5"/>
        <v/>
      </c>
      <c r="Q37" s="1" t="s">
        <v>90</v>
      </c>
      <c r="R37" s="39">
        <v>45839</v>
      </c>
      <c r="U37" s="105"/>
      <c r="V37" s="110">
        <f t="shared" si="3"/>
        <v>0</v>
      </c>
      <c r="W37" s="158">
        <f>_xlfn.XLOOKUP($U37,'FSE IDs'!$C$8:$C$127,'FSE IDs'!$D$8:$D$127,"None",0)</f>
        <v>0</v>
      </c>
      <c r="X37" s="159" t="str">
        <f>_xlfn.XLOOKUP($U37,'FSE IDs'!$C$8:$C$127,'FSE IDs'!$F$8:$F$127,"None",0)</f>
        <v/>
      </c>
      <c r="Y37" s="51"/>
      <c r="Z37" s="51"/>
      <c r="AA37" s="162" t="s">
        <v>1792</v>
      </c>
      <c r="AB37" s="102" t="str">
        <f t="shared" si="4"/>
        <v/>
      </c>
      <c r="AC37" s="51"/>
      <c r="AD37" s="51"/>
      <c r="AE37" s="51"/>
      <c r="AF37" s="51"/>
      <c r="AG37" s="51"/>
      <c r="AH37" s="51"/>
      <c r="AI37" s="51"/>
      <c r="AJ37" s="51"/>
      <c r="AK37" s="51"/>
      <c r="AL37" s="51"/>
      <c r="AM37" s="51"/>
      <c r="AN37" s="51"/>
      <c r="AO37" s="114"/>
      <c r="AP37" s="114"/>
      <c r="AQ37" s="114"/>
      <c r="AR37" s="114"/>
      <c r="AS37" s="114"/>
      <c r="AT37" s="114"/>
      <c r="AU37" s="114"/>
      <c r="AV37" s="114"/>
      <c r="AW37" s="51"/>
      <c r="AX37" s="51"/>
      <c r="AY37" s="2"/>
      <c r="AZ37" s="2"/>
      <c r="BA37" s="2"/>
      <c r="BB37" s="2"/>
      <c r="BC37" s="2"/>
      <c r="BD37" s="2"/>
      <c r="BE37" s="2"/>
      <c r="BF37" s="2"/>
      <c r="BG37" s="2"/>
      <c r="BH37" s="2"/>
      <c r="BI37" s="2"/>
      <c r="BJ37" s="2"/>
      <c r="BK37" s="2"/>
      <c r="BL37" s="2"/>
      <c r="BM37" s="2"/>
      <c r="BN37" s="2"/>
    </row>
    <row r="38" spans="1:66" x14ac:dyDescent="0.25">
      <c r="A38" s="1"/>
      <c r="B38" s="31"/>
      <c r="E38" s="1" t="s">
        <v>7</v>
      </c>
      <c r="F38" s="1" t="s">
        <v>8</v>
      </c>
      <c r="G38" s="1" t="s">
        <v>9</v>
      </c>
      <c r="H38" s="32"/>
      <c r="P38" s="1" t="str">
        <f t="shared" ca="1" si="5"/>
        <v/>
      </c>
      <c r="Q38" s="1" t="s">
        <v>91</v>
      </c>
      <c r="R38" s="39">
        <v>45931</v>
      </c>
      <c r="U38" s="105"/>
      <c r="V38" s="110">
        <f t="shared" si="3"/>
        <v>0</v>
      </c>
      <c r="W38" s="158">
        <f>_xlfn.XLOOKUP($U38,'FSE IDs'!$C$8:$C$127,'FSE IDs'!$D$8:$D$127,"None",0)</f>
        <v>0</v>
      </c>
      <c r="X38" s="159" t="str">
        <f>_xlfn.XLOOKUP($U38,'FSE IDs'!$C$8:$C$127,'FSE IDs'!$F$8:$F$127,"None",0)</f>
        <v/>
      </c>
      <c r="Y38" s="51"/>
      <c r="Z38" s="51"/>
      <c r="AA38" s="162" t="s">
        <v>1792</v>
      </c>
      <c r="AB38" s="102" t="str">
        <f t="shared" si="4"/>
        <v/>
      </c>
      <c r="AC38" s="51"/>
      <c r="AD38" s="51"/>
      <c r="AE38" s="51"/>
      <c r="AF38" s="51"/>
      <c r="AG38" s="51"/>
      <c r="AH38" s="51"/>
      <c r="AI38" s="51"/>
      <c r="AJ38" s="51"/>
      <c r="AK38" s="51"/>
      <c r="AL38" s="51"/>
      <c r="AM38" s="51"/>
      <c r="AN38" s="51"/>
      <c r="AO38" s="114"/>
      <c r="AP38" s="114"/>
      <c r="AQ38" s="114"/>
      <c r="AR38" s="114"/>
      <c r="AS38" s="114"/>
      <c r="AT38" s="114"/>
      <c r="AU38" s="114"/>
      <c r="AV38" s="114"/>
      <c r="AW38" s="51"/>
      <c r="AX38" s="51"/>
      <c r="AY38" s="2"/>
      <c r="AZ38" s="2"/>
      <c r="BA38" s="2"/>
      <c r="BB38" s="2"/>
      <c r="BC38" s="2"/>
      <c r="BD38" s="2"/>
      <c r="BE38" s="2"/>
      <c r="BF38" s="2"/>
      <c r="BG38" s="2"/>
      <c r="BH38" s="2"/>
      <c r="BI38" s="2"/>
      <c r="BJ38" s="2"/>
      <c r="BK38" s="2"/>
      <c r="BL38" s="2"/>
      <c r="BM38" s="2"/>
      <c r="BN38" s="2"/>
    </row>
    <row r="39" spans="1:66" x14ac:dyDescent="0.25">
      <c r="A39" s="1"/>
      <c r="B39" s="31"/>
      <c r="D39" s="3" t="s">
        <v>6</v>
      </c>
      <c r="E39" s="38"/>
      <c r="F39" s="50"/>
      <c r="G39" s="50"/>
      <c r="H39" s="32"/>
      <c r="J39" s="1" t="b">
        <f t="shared" ref="J39:J40" si="8">NOT(OR(ISBLANK(E39),AND(NOT(ISBLANK(E39)), ISBLANK(F39),NOT(ISBLANK(G39))),AND(ISBLANK(E39),ISBLANK(F39),NOT(ISBLANK(G39)))))</f>
        <v>0</v>
      </c>
      <c r="K39" s="1" t="b">
        <f>IF(OR(COUNT(E39:G39)&gt;COUNT(E44:G46),SUM(E39:G39)&gt;SUM(E44:G46)),FALSE,TRUE)</f>
        <v>1</v>
      </c>
      <c r="U39" s="105"/>
      <c r="V39" s="110">
        <f t="shared" si="3"/>
        <v>0</v>
      </c>
      <c r="W39" s="158">
        <f>_xlfn.XLOOKUP($U39,'FSE IDs'!$C$8:$C$127,'FSE IDs'!$D$8:$D$127,"None",0)</f>
        <v>0</v>
      </c>
      <c r="X39" s="159" t="str">
        <f>_xlfn.XLOOKUP($U39,'FSE IDs'!$C$8:$C$127,'FSE IDs'!$F$8:$F$127,"None",0)</f>
        <v/>
      </c>
      <c r="Y39" s="51"/>
      <c r="Z39" s="51"/>
      <c r="AA39" s="162" t="s">
        <v>1792</v>
      </c>
      <c r="AB39" s="102" t="str">
        <f t="shared" si="4"/>
        <v/>
      </c>
      <c r="AC39" s="51"/>
      <c r="AD39" s="51"/>
      <c r="AE39" s="51"/>
      <c r="AF39" s="51"/>
      <c r="AG39" s="51"/>
      <c r="AH39" s="51"/>
      <c r="AI39" s="51"/>
      <c r="AJ39" s="51"/>
      <c r="AK39" s="51"/>
      <c r="AL39" s="51"/>
      <c r="AM39" s="51"/>
      <c r="AN39" s="51"/>
      <c r="AO39" s="114"/>
      <c r="AP39" s="114"/>
      <c r="AQ39" s="114"/>
      <c r="AR39" s="114"/>
      <c r="AS39" s="114"/>
      <c r="AT39" s="114"/>
      <c r="AU39" s="114"/>
      <c r="AV39" s="114"/>
      <c r="AW39" s="51"/>
      <c r="AX39" s="51"/>
      <c r="AY39" s="2"/>
      <c r="AZ39" s="2"/>
      <c r="BA39" s="2"/>
      <c r="BB39" s="2"/>
      <c r="BC39" s="2"/>
      <c r="BD39" s="2"/>
      <c r="BE39" s="2"/>
      <c r="BF39" s="2"/>
      <c r="BG39" s="2"/>
      <c r="BH39" s="2"/>
      <c r="BI39" s="2"/>
      <c r="BJ39" s="2"/>
      <c r="BK39" s="2"/>
      <c r="BL39" s="2"/>
      <c r="BM39" s="2"/>
      <c r="BN39" s="2"/>
    </row>
    <row r="40" spans="1:66" x14ac:dyDescent="0.25">
      <c r="A40" s="1"/>
      <c r="B40" s="31"/>
      <c r="D40" s="3" t="s">
        <v>47</v>
      </c>
      <c r="E40" s="38"/>
      <c r="F40" s="50"/>
      <c r="G40" s="50"/>
      <c r="H40" s="32"/>
      <c r="J40" s="1" t="b">
        <f t="shared" si="8"/>
        <v>0</v>
      </c>
      <c r="K40" s="1" t="b">
        <f>COUNTA($E$39:$G$39)=COUNTA(E40:G40)</f>
        <v>1</v>
      </c>
      <c r="U40" s="105"/>
      <c r="V40" s="110">
        <f t="shared" si="3"/>
        <v>0</v>
      </c>
      <c r="W40" s="158">
        <f>_xlfn.XLOOKUP($U40,'FSE IDs'!$C$8:$C$127,'FSE IDs'!$D$8:$D$127,"None",0)</f>
        <v>0</v>
      </c>
      <c r="X40" s="159" t="str">
        <f>_xlfn.XLOOKUP($U40,'FSE IDs'!$C$8:$C$127,'FSE IDs'!$F$8:$F$127,"None",0)</f>
        <v/>
      </c>
      <c r="Y40" s="51"/>
      <c r="Z40" s="51"/>
      <c r="AA40" s="162" t="s">
        <v>1792</v>
      </c>
      <c r="AB40" s="102" t="str">
        <f t="shared" si="4"/>
        <v/>
      </c>
      <c r="AC40" s="51"/>
      <c r="AD40" s="51"/>
      <c r="AE40" s="51"/>
      <c r="AF40" s="51"/>
      <c r="AG40" s="51"/>
      <c r="AH40" s="51"/>
      <c r="AI40" s="51"/>
      <c r="AJ40" s="51"/>
      <c r="AK40" s="51"/>
      <c r="AL40" s="51"/>
      <c r="AM40" s="51"/>
      <c r="AN40" s="51"/>
      <c r="AO40" s="114"/>
      <c r="AP40" s="114"/>
      <c r="AQ40" s="114"/>
      <c r="AR40" s="114"/>
      <c r="AS40" s="114"/>
      <c r="AT40" s="114"/>
      <c r="AU40" s="114"/>
      <c r="AV40" s="114"/>
      <c r="AW40" s="51"/>
      <c r="AX40" s="51"/>
      <c r="AY40" s="2"/>
      <c r="AZ40" s="2"/>
      <c r="BA40" s="2"/>
      <c r="BB40" s="2"/>
      <c r="BC40" s="2"/>
      <c r="BD40" s="2"/>
      <c r="BE40" s="2"/>
      <c r="BF40" s="2"/>
      <c r="BG40" s="2"/>
      <c r="BH40" s="2"/>
      <c r="BI40" s="2"/>
      <c r="BJ40" s="2"/>
      <c r="BK40" s="2"/>
      <c r="BL40" s="2"/>
      <c r="BM40" s="2"/>
      <c r="BN40" s="2"/>
    </row>
    <row r="41" spans="1:66" hidden="1" x14ac:dyDescent="0.25">
      <c r="A41" s="1"/>
      <c r="B41" s="31"/>
      <c r="D41" s="87" t="s">
        <v>135</v>
      </c>
      <c r="E41" s="94"/>
      <c r="F41" s="94"/>
      <c r="G41" s="94"/>
      <c r="H41" s="32"/>
      <c r="J41" s="20"/>
      <c r="L41" s="20" t="s">
        <v>135</v>
      </c>
      <c r="U41" s="105"/>
      <c r="V41" s="110">
        <f t="shared" si="3"/>
        <v>0</v>
      </c>
      <c r="W41" s="158">
        <f>_xlfn.XLOOKUP($U41,'FSE IDs'!$C$8:$C$127,'FSE IDs'!$D$8:$D$127,"None",0)</f>
        <v>0</v>
      </c>
      <c r="X41" s="159" t="str">
        <f>_xlfn.XLOOKUP($U41,'FSE IDs'!$C$8:$C$127,'FSE IDs'!$F$8:$F$127,"None",0)</f>
        <v/>
      </c>
      <c r="Y41" s="51"/>
      <c r="Z41" s="51"/>
      <c r="AA41" s="162" t="s">
        <v>1792</v>
      </c>
      <c r="AB41" s="102" t="str">
        <f t="shared" si="4"/>
        <v/>
      </c>
      <c r="AC41" s="51"/>
      <c r="AD41" s="51"/>
      <c r="AE41" s="51"/>
      <c r="AF41" s="51"/>
      <c r="AG41" s="51"/>
      <c r="AH41" s="51"/>
      <c r="AI41" s="51"/>
      <c r="AJ41" s="51"/>
      <c r="AK41" s="51"/>
      <c r="AL41" s="51"/>
      <c r="AM41" s="51"/>
      <c r="AN41" s="51"/>
      <c r="AO41" s="114"/>
      <c r="AP41" s="114"/>
      <c r="AQ41" s="114"/>
      <c r="AR41" s="114"/>
      <c r="AS41" s="114"/>
      <c r="AT41" s="114"/>
      <c r="AU41" s="114"/>
      <c r="AV41" s="114"/>
      <c r="AW41" s="51"/>
      <c r="AX41" s="51"/>
      <c r="AY41" s="2"/>
      <c r="AZ41" s="2"/>
      <c r="BA41" s="2"/>
      <c r="BB41" s="2"/>
      <c r="BC41" s="2"/>
      <c r="BD41" s="2"/>
      <c r="BE41" s="2"/>
      <c r="BF41" s="2"/>
      <c r="BG41" s="2"/>
      <c r="BH41" s="2"/>
      <c r="BI41" s="2"/>
      <c r="BJ41" s="2"/>
      <c r="BK41" s="2"/>
      <c r="BL41" s="2"/>
      <c r="BM41" s="2"/>
      <c r="BN41" s="2"/>
    </row>
    <row r="42" spans="1:66" x14ac:dyDescent="0.25">
      <c r="A42" s="1"/>
      <c r="B42" s="31"/>
      <c r="D42" s="3" t="s">
        <v>11</v>
      </c>
      <c r="E42" s="24"/>
      <c r="F42" s="25"/>
      <c r="G42" s="25"/>
      <c r="H42" s="32"/>
      <c r="J42" s="1" t="b">
        <f>NOT(OR(ISBLANK(E42),AND(NOT(ISBLANK(E42)), ISBLANK(F42),NOT(ISBLANK(G42))),AND(ISBLANK(E42),ISBLANK(F42),NOT(ISBLANK(G42)))))</f>
        <v>0</v>
      </c>
      <c r="K42" s="1" t="b">
        <f>COUNTA($E$39:$G$39)=COUNTA(E42:G42)</f>
        <v>1</v>
      </c>
      <c r="U42" s="105"/>
      <c r="V42" s="110">
        <f t="shared" si="3"/>
        <v>0</v>
      </c>
      <c r="W42" s="158">
        <f>_xlfn.XLOOKUP($U42,'FSE IDs'!$C$8:$C$127,'FSE IDs'!$D$8:$D$127,"None",0)</f>
        <v>0</v>
      </c>
      <c r="X42" s="159" t="str">
        <f>_xlfn.XLOOKUP($U42,'FSE IDs'!$C$8:$C$127,'FSE IDs'!$F$8:$F$127,"None",0)</f>
        <v/>
      </c>
      <c r="Y42" s="51"/>
      <c r="Z42" s="51"/>
      <c r="AA42" s="162" t="s">
        <v>1792</v>
      </c>
      <c r="AB42" s="102" t="str">
        <f t="shared" si="4"/>
        <v/>
      </c>
      <c r="AC42" s="51"/>
      <c r="AD42" s="51"/>
      <c r="AE42" s="51"/>
      <c r="AF42" s="51"/>
      <c r="AG42" s="51"/>
      <c r="AH42" s="51"/>
      <c r="AI42" s="51"/>
      <c r="AJ42" s="51"/>
      <c r="AK42" s="51"/>
      <c r="AL42" s="51"/>
      <c r="AM42" s="51"/>
      <c r="AN42" s="51"/>
      <c r="AO42" s="114"/>
      <c r="AP42" s="114"/>
      <c r="AQ42" s="114"/>
      <c r="AR42" s="114"/>
      <c r="AS42" s="114"/>
      <c r="AT42" s="114"/>
      <c r="AU42" s="114"/>
      <c r="AV42" s="114"/>
      <c r="AW42" s="51"/>
      <c r="AX42" s="51"/>
      <c r="AY42" s="2"/>
      <c r="AZ42" s="2"/>
      <c r="BA42" s="2"/>
      <c r="BB42" s="2"/>
      <c r="BC42" s="2"/>
      <c r="BD42" s="2"/>
      <c r="BE42" s="2"/>
      <c r="BF42" s="2"/>
      <c r="BG42" s="2"/>
      <c r="BH42" s="2"/>
      <c r="BI42" s="2"/>
      <c r="BJ42" s="2"/>
      <c r="BK42" s="2"/>
      <c r="BL42" s="2"/>
      <c r="BM42" s="2"/>
      <c r="BN42" s="2"/>
    </row>
    <row r="43" spans="1:66" x14ac:dyDescent="0.25">
      <c r="A43" s="1"/>
      <c r="B43" s="31"/>
      <c r="D43" s="3" t="s">
        <v>138</v>
      </c>
      <c r="E43" s="24"/>
      <c r="F43" s="25"/>
      <c r="G43" s="25"/>
      <c r="H43" s="32"/>
      <c r="J43" s="1" t="b">
        <f>OR(AND(E43,NOT(ISBLANK(E43)),ISBLANK(F43),ISBLANK(G43)),AND(E43,NOT(ISBLANK(E43)),NOT(ISBLANK(F43)),ISBLANK(G43)),AND(E43,NOT(ISBLANK(E43)),F43,NOT(ISBLANK(F43))),AND(E43,NOT(ISBLANK(E43)),NOT(F43),NOT(ISBLANK(F43)),NOT(G43)))</f>
        <v>0</v>
      </c>
      <c r="K43" s="1" t="b">
        <f>COUNTA($E$39:$G$39)=COUNTA(E43:G43)</f>
        <v>1</v>
      </c>
      <c r="U43" s="105"/>
      <c r="V43" s="110">
        <f t="shared" si="3"/>
        <v>0</v>
      </c>
      <c r="W43" s="158">
        <f>_xlfn.XLOOKUP($U43,'FSE IDs'!$C$8:$C$127,'FSE IDs'!$D$8:$D$127,"None",0)</f>
        <v>0</v>
      </c>
      <c r="X43" s="159" t="str">
        <f>_xlfn.XLOOKUP($U43,'FSE IDs'!$C$8:$C$127,'FSE IDs'!$F$8:$F$127,"None",0)</f>
        <v/>
      </c>
      <c r="Y43" s="51"/>
      <c r="Z43" s="51"/>
      <c r="AA43" s="162" t="s">
        <v>1792</v>
      </c>
      <c r="AB43" s="102" t="str">
        <f t="shared" si="4"/>
        <v/>
      </c>
      <c r="AC43" s="51"/>
      <c r="AD43" s="51"/>
      <c r="AE43" s="51"/>
      <c r="AF43" s="51"/>
      <c r="AG43" s="51"/>
      <c r="AH43" s="51"/>
      <c r="AI43" s="51"/>
      <c r="AJ43" s="51"/>
      <c r="AK43" s="51"/>
      <c r="AL43" s="51"/>
      <c r="AM43" s="51"/>
      <c r="AN43" s="51"/>
      <c r="AO43" s="114"/>
      <c r="AP43" s="114"/>
      <c r="AQ43" s="114"/>
      <c r="AR43" s="114"/>
      <c r="AS43" s="114"/>
      <c r="AT43" s="114"/>
      <c r="AU43" s="114"/>
      <c r="AV43" s="114"/>
      <c r="AW43" s="51"/>
      <c r="AX43" s="51"/>
      <c r="AY43" s="2"/>
      <c r="AZ43" s="2"/>
      <c r="BA43" s="2"/>
      <c r="BB43" s="2"/>
      <c r="BC43" s="2"/>
      <c r="BD43" s="2"/>
      <c r="BE43" s="2"/>
      <c r="BF43" s="2"/>
      <c r="BG43" s="2"/>
      <c r="BH43" s="2"/>
      <c r="BI43" s="2"/>
      <c r="BJ43" s="2"/>
      <c r="BK43" s="2"/>
      <c r="BL43" s="2"/>
      <c r="BM43" s="2"/>
      <c r="BN43" s="2"/>
    </row>
    <row r="44" spans="1:66" x14ac:dyDescent="0.25">
      <c r="A44" s="1"/>
      <c r="B44" s="31"/>
      <c r="D44" s="3" t="s">
        <v>30</v>
      </c>
      <c r="E44" s="38"/>
      <c r="F44" s="50"/>
      <c r="G44" s="50"/>
      <c r="H44" s="32"/>
      <c r="J44" s="1" t="b">
        <f>OR(NOT(ISBLANK($E$44)),NOT(ISBLANK($E$45)),NOT(ISBLANK($E$46)))</f>
        <v>0</v>
      </c>
      <c r="K44" s="1" t="b">
        <f>SUM(E44:E46)&gt;=E39</f>
        <v>1</v>
      </c>
      <c r="U44" s="105"/>
      <c r="V44" s="110">
        <f t="shared" si="3"/>
        <v>0</v>
      </c>
      <c r="W44" s="158">
        <f>_xlfn.XLOOKUP($U44,'FSE IDs'!$C$8:$C$127,'FSE IDs'!$D$8:$D$127,"None",0)</f>
        <v>0</v>
      </c>
      <c r="X44" s="159" t="str">
        <f>_xlfn.XLOOKUP($U44,'FSE IDs'!$C$8:$C$127,'FSE IDs'!$F$8:$F$127,"None",0)</f>
        <v/>
      </c>
      <c r="Y44" s="51"/>
      <c r="Z44" s="51"/>
      <c r="AA44" s="162" t="s">
        <v>1792</v>
      </c>
      <c r="AB44" s="102" t="str">
        <f t="shared" si="4"/>
        <v/>
      </c>
      <c r="AC44" s="51"/>
      <c r="AD44" s="51"/>
      <c r="AE44" s="51"/>
      <c r="AF44" s="51"/>
      <c r="AG44" s="51"/>
      <c r="AH44" s="51"/>
      <c r="AI44" s="51"/>
      <c r="AJ44" s="51"/>
      <c r="AK44" s="51"/>
      <c r="AL44" s="51"/>
      <c r="AM44" s="51"/>
      <c r="AN44" s="51"/>
      <c r="AO44" s="114"/>
      <c r="AP44" s="114"/>
      <c r="AQ44" s="114"/>
      <c r="AR44" s="114"/>
      <c r="AS44" s="114"/>
      <c r="AT44" s="114"/>
      <c r="AU44" s="114"/>
      <c r="AV44" s="114"/>
      <c r="AW44" s="51"/>
      <c r="AX44" s="51"/>
      <c r="AY44" s="2"/>
      <c r="AZ44" s="2"/>
      <c r="BA44" s="2"/>
      <c r="BB44" s="2"/>
      <c r="BC44" s="2"/>
      <c r="BD44" s="2"/>
      <c r="BE44" s="2"/>
      <c r="BF44" s="2"/>
      <c r="BG44" s="2"/>
      <c r="BH44" s="2"/>
      <c r="BI44" s="2"/>
      <c r="BJ44" s="2"/>
      <c r="BK44" s="2"/>
      <c r="BL44" s="2"/>
      <c r="BM44" s="2"/>
      <c r="BN44" s="2"/>
    </row>
    <row r="45" spans="1:66" x14ac:dyDescent="0.25">
      <c r="A45" s="1"/>
      <c r="B45" s="31"/>
      <c r="D45" s="3" t="s">
        <v>12</v>
      </c>
      <c r="E45" s="38"/>
      <c r="F45" s="50"/>
      <c r="G45" s="50"/>
      <c r="H45" s="32"/>
      <c r="J45" s="1" t="b">
        <f>OR(ISBLANK($F$39),NOT(ISBLANK($F$44)),NOT(ISBLANK($F$45)),NOT(ISBLANK($F$46)))</f>
        <v>1</v>
      </c>
      <c r="K45" s="1" t="b">
        <f>OR(ISBLANK(F39),SUM(F44:F46)&gt;=F39)</f>
        <v>1</v>
      </c>
      <c r="U45" s="105"/>
      <c r="V45" s="110">
        <f t="shared" si="3"/>
        <v>0</v>
      </c>
      <c r="W45" s="158">
        <f>_xlfn.XLOOKUP($U45,'FSE IDs'!$C$8:$C$127,'FSE IDs'!$D$8:$D$127,"None",0)</f>
        <v>0</v>
      </c>
      <c r="X45" s="159" t="str">
        <f>_xlfn.XLOOKUP($U45,'FSE IDs'!$C$8:$C$127,'FSE IDs'!$F$8:$F$127,"None",0)</f>
        <v/>
      </c>
      <c r="Y45" s="51"/>
      <c r="Z45" s="51"/>
      <c r="AA45" s="162" t="s">
        <v>1792</v>
      </c>
      <c r="AB45" s="102" t="str">
        <f t="shared" si="4"/>
        <v/>
      </c>
      <c r="AC45" s="51"/>
      <c r="AD45" s="51"/>
      <c r="AE45" s="51"/>
      <c r="AF45" s="51"/>
      <c r="AG45" s="51"/>
      <c r="AH45" s="51"/>
      <c r="AI45" s="51"/>
      <c r="AJ45" s="51"/>
      <c r="AK45" s="51"/>
      <c r="AL45" s="51"/>
      <c r="AM45" s="51"/>
      <c r="AN45" s="51"/>
      <c r="AO45" s="114"/>
      <c r="AP45" s="114"/>
      <c r="AQ45" s="114"/>
      <c r="AR45" s="114"/>
      <c r="AS45" s="114"/>
      <c r="AT45" s="114"/>
      <c r="AU45" s="114"/>
      <c r="AV45" s="114"/>
      <c r="AW45" s="51"/>
      <c r="AX45" s="51"/>
      <c r="AY45" s="2"/>
      <c r="AZ45" s="2"/>
      <c r="BA45" s="2"/>
      <c r="BB45" s="2"/>
      <c r="BC45" s="2"/>
      <c r="BD45" s="2"/>
      <c r="BE45" s="2"/>
      <c r="BF45" s="2"/>
      <c r="BG45" s="2"/>
      <c r="BH45" s="2"/>
      <c r="BI45" s="2"/>
      <c r="BJ45" s="2"/>
      <c r="BK45" s="2"/>
      <c r="BL45" s="2"/>
      <c r="BM45" s="2"/>
      <c r="BN45" s="2"/>
    </row>
    <row r="46" spans="1:66" x14ac:dyDescent="0.25">
      <c r="A46" s="1"/>
      <c r="B46" s="31"/>
      <c r="D46" s="3" t="s">
        <v>13</v>
      </c>
      <c r="E46" s="38"/>
      <c r="F46" s="50"/>
      <c r="G46" s="50"/>
      <c r="H46" s="32"/>
      <c r="J46" s="1" t="b">
        <f>OR(ISBLANK($G$39),NOT(ISBLANK($G$44)),NOT(ISBLANK($G45)),NOT(ISBLANK($G$46)))</f>
        <v>1</v>
      </c>
      <c r="K46" s="1" t="b">
        <f>OR(ISBLANK(G39),SUM(G44:G46)&gt;=G39)</f>
        <v>1</v>
      </c>
      <c r="U46" s="105"/>
      <c r="V46" s="110">
        <f t="shared" si="3"/>
        <v>0</v>
      </c>
      <c r="W46" s="158">
        <f>_xlfn.XLOOKUP($U46,'FSE IDs'!$C$8:$C$127,'FSE IDs'!$D$8:$D$127,"None",0)</f>
        <v>0</v>
      </c>
      <c r="X46" s="159" t="str">
        <f>_xlfn.XLOOKUP($U46,'FSE IDs'!$C$8:$C$127,'FSE IDs'!$F$8:$F$127,"None",0)</f>
        <v/>
      </c>
      <c r="Y46" s="51"/>
      <c r="Z46" s="51"/>
      <c r="AA46" s="162" t="s">
        <v>1792</v>
      </c>
      <c r="AB46" s="102" t="str">
        <f t="shared" si="4"/>
        <v/>
      </c>
      <c r="AC46" s="51"/>
      <c r="AD46" s="51"/>
      <c r="AE46" s="51"/>
      <c r="AF46" s="51"/>
      <c r="AG46" s="51"/>
      <c r="AH46" s="51"/>
      <c r="AI46" s="51"/>
      <c r="AJ46" s="51"/>
      <c r="AK46" s="51"/>
      <c r="AL46" s="51"/>
      <c r="AM46" s="51"/>
      <c r="AN46" s="51"/>
      <c r="AO46" s="114"/>
      <c r="AP46" s="114"/>
      <c r="AQ46" s="114"/>
      <c r="AR46" s="114"/>
      <c r="AS46" s="114"/>
      <c r="AT46" s="114"/>
      <c r="AU46" s="114"/>
      <c r="AV46" s="114"/>
      <c r="AW46" s="51"/>
      <c r="AX46" s="51"/>
      <c r="AY46" s="2"/>
      <c r="AZ46" s="2"/>
      <c r="BA46" s="2"/>
      <c r="BB46" s="2"/>
      <c r="BC46" s="2"/>
      <c r="BD46" s="2"/>
      <c r="BE46" s="2"/>
      <c r="BF46" s="2"/>
      <c r="BG46" s="2"/>
      <c r="BH46" s="2"/>
      <c r="BI46" s="2"/>
      <c r="BJ46" s="2"/>
      <c r="BK46" s="2"/>
      <c r="BL46" s="2"/>
      <c r="BM46" s="2"/>
      <c r="BN46" s="2"/>
    </row>
    <row r="47" spans="1:66" x14ac:dyDescent="0.25">
      <c r="A47" s="1"/>
      <c r="B47" s="31"/>
      <c r="D47" s="3" t="s">
        <v>58</v>
      </c>
      <c r="E47" s="41" t="str">
        <f>IFERROR(MIN(E40,E40*$E$37/$E$50),"")</f>
        <v/>
      </c>
      <c r="F47" s="41" t="str">
        <f>IFERROR(MIN(F40,F40*$E$37/$E$50),"")</f>
        <v/>
      </c>
      <c r="G47" s="41" t="str">
        <f>IFERROR(MIN(G40,G40*$E$37/$E$50),"")</f>
        <v/>
      </c>
      <c r="H47" s="32"/>
      <c r="J47" s="1" t="b">
        <f>ISNUMBER(E47)</f>
        <v>0</v>
      </c>
      <c r="K47" s="1" t="b">
        <f>IFERROR(IF(OR(IFERROR(E47/E40&lt;0.5,FALSE),IFERROR(F47/F40&lt;0.5,FALSE),IFERROR(G47/G40&lt;0.5,FALSE)),FALSE,J47),FALSE)</f>
        <v>0</v>
      </c>
      <c r="U47" s="105"/>
      <c r="V47" s="110">
        <f t="shared" si="3"/>
        <v>0</v>
      </c>
      <c r="W47" s="158">
        <f>_xlfn.XLOOKUP($U47,'FSE IDs'!$C$8:$C$127,'FSE IDs'!$D$8:$D$127,"None",0)</f>
        <v>0</v>
      </c>
      <c r="X47" s="159" t="str">
        <f>_xlfn.XLOOKUP($U47,'FSE IDs'!$C$8:$C$127,'FSE IDs'!$F$8:$F$127,"None",0)</f>
        <v/>
      </c>
      <c r="Y47" s="51"/>
      <c r="Z47" s="51"/>
      <c r="AA47" s="162" t="s">
        <v>1792</v>
      </c>
      <c r="AB47" s="102" t="str">
        <f t="shared" si="4"/>
        <v/>
      </c>
      <c r="AC47" s="51"/>
      <c r="AD47" s="51"/>
      <c r="AE47" s="51"/>
      <c r="AF47" s="51"/>
      <c r="AG47" s="51"/>
      <c r="AH47" s="51"/>
      <c r="AI47" s="51"/>
      <c r="AJ47" s="51"/>
      <c r="AK47" s="51"/>
      <c r="AL47" s="51"/>
      <c r="AM47" s="51"/>
      <c r="AN47" s="51"/>
      <c r="AO47" s="114"/>
      <c r="AP47" s="114"/>
      <c r="AQ47" s="114"/>
      <c r="AR47" s="114"/>
      <c r="AS47" s="114"/>
      <c r="AT47" s="114"/>
      <c r="AU47" s="114"/>
      <c r="AV47" s="114"/>
      <c r="AW47" s="51"/>
      <c r="AX47" s="51"/>
      <c r="AY47" s="2"/>
      <c r="AZ47" s="2"/>
      <c r="BA47" s="2"/>
      <c r="BB47" s="2"/>
      <c r="BC47" s="2"/>
      <c r="BD47" s="2"/>
      <c r="BE47" s="2"/>
      <c r="BF47" s="2"/>
      <c r="BG47" s="2"/>
      <c r="BH47" s="2"/>
      <c r="BI47" s="2"/>
      <c r="BJ47" s="2"/>
      <c r="BK47" s="2"/>
      <c r="BL47" s="2"/>
      <c r="BM47" s="2"/>
      <c r="BN47" s="2"/>
    </row>
    <row r="48" spans="1:66" x14ac:dyDescent="0.25">
      <c r="A48" s="1"/>
      <c r="B48" s="31"/>
      <c r="D48" s="3"/>
      <c r="E48" s="42"/>
      <c r="F48" s="43"/>
      <c r="G48" s="44" t="str">
        <f>IFERROR(IF(OR(E47/E40&lt;0.5,F47/F40&lt;0.5,G47/G40&lt;0.5),"Effective Simultaneous Power must be at least 50% of FSE Power Rating",""),"")</f>
        <v/>
      </c>
      <c r="H48" s="32"/>
      <c r="U48" s="105"/>
      <c r="V48" s="110">
        <f t="shared" si="3"/>
        <v>0</v>
      </c>
      <c r="W48" s="158">
        <f>_xlfn.XLOOKUP($U48,'FSE IDs'!$C$8:$C$127,'FSE IDs'!$D$8:$D$127,"None",0)</f>
        <v>0</v>
      </c>
      <c r="X48" s="159" t="str">
        <f>_xlfn.XLOOKUP($U48,'FSE IDs'!$C$8:$C$127,'FSE IDs'!$F$8:$F$127,"None",0)</f>
        <v/>
      </c>
      <c r="Y48" s="51"/>
      <c r="Z48" s="51"/>
      <c r="AA48" s="162" t="s">
        <v>1792</v>
      </c>
      <c r="AB48" s="102" t="str">
        <f t="shared" si="4"/>
        <v/>
      </c>
      <c r="AC48" s="51"/>
      <c r="AD48" s="51"/>
      <c r="AE48" s="51"/>
      <c r="AF48" s="51"/>
      <c r="AG48" s="51"/>
      <c r="AH48" s="51"/>
      <c r="AI48" s="51"/>
      <c r="AJ48" s="51"/>
      <c r="AK48" s="51"/>
      <c r="AL48" s="51"/>
      <c r="AM48" s="51"/>
      <c r="AN48" s="51"/>
      <c r="AO48" s="114"/>
      <c r="AP48" s="114"/>
      <c r="AQ48" s="114"/>
      <c r="AR48" s="114"/>
      <c r="AS48" s="114"/>
      <c r="AT48" s="114"/>
      <c r="AU48" s="114"/>
      <c r="AV48" s="114"/>
      <c r="AW48" s="51"/>
      <c r="AX48" s="51"/>
      <c r="AY48" s="2"/>
      <c r="AZ48" s="2"/>
      <c r="BA48" s="2"/>
      <c r="BB48" s="2"/>
      <c r="BC48" s="2"/>
      <c r="BD48" s="2"/>
      <c r="BE48" s="2"/>
      <c r="BF48" s="2"/>
      <c r="BG48" s="2"/>
      <c r="BH48" s="2"/>
      <c r="BI48" s="2"/>
      <c r="BJ48" s="2"/>
      <c r="BK48" s="2"/>
      <c r="BL48" s="2"/>
      <c r="BM48" s="2"/>
      <c r="BN48" s="2"/>
    </row>
    <row r="49" spans="1:66" x14ac:dyDescent="0.25">
      <c r="A49" s="1"/>
      <c r="B49" s="31"/>
      <c r="D49" s="3" t="s">
        <v>32</v>
      </c>
      <c r="E49" s="41" t="str">
        <f>IF(ISBLANK(E40),"",43*MIN(E40,350)^0.45)</f>
        <v/>
      </c>
      <c r="F49" s="41" t="str">
        <f t="shared" ref="F49" si="9">IF(ISBLANK(F40),"",43*MIN(F40,350)^0.45)</f>
        <v/>
      </c>
      <c r="G49" s="41" t="str">
        <f>IF(ISBLANK(G40),"",43*MIN(G40,350)^0.45)</f>
        <v/>
      </c>
      <c r="H49" s="32"/>
      <c r="J49" s="1" t="b">
        <f>ISNUMBER(E49)</f>
        <v>0</v>
      </c>
      <c r="U49" s="105"/>
      <c r="V49" s="110">
        <f t="shared" si="3"/>
        <v>0</v>
      </c>
      <c r="W49" s="158">
        <f>_xlfn.XLOOKUP($U49,'FSE IDs'!$C$8:$C$127,'FSE IDs'!$D$8:$D$127,"None",0)</f>
        <v>0</v>
      </c>
      <c r="X49" s="159" t="str">
        <f>_xlfn.XLOOKUP($U49,'FSE IDs'!$C$8:$C$127,'FSE IDs'!$F$8:$F$127,"None",0)</f>
        <v/>
      </c>
      <c r="Y49" s="51"/>
      <c r="Z49" s="51"/>
      <c r="AA49" s="162" t="s">
        <v>1792</v>
      </c>
      <c r="AB49" s="102" t="str">
        <f t="shared" si="4"/>
        <v/>
      </c>
      <c r="AC49" s="51"/>
      <c r="AD49" s="51"/>
      <c r="AE49" s="51"/>
      <c r="AF49" s="51"/>
      <c r="AG49" s="51"/>
      <c r="AH49" s="51"/>
      <c r="AI49" s="51"/>
      <c r="AJ49" s="51"/>
      <c r="AK49" s="51"/>
      <c r="AL49" s="51"/>
      <c r="AM49" s="51"/>
      <c r="AN49" s="51"/>
      <c r="AO49" s="114"/>
      <c r="AP49" s="114"/>
      <c r="AQ49" s="114"/>
      <c r="AR49" s="114"/>
      <c r="AS49" s="114"/>
      <c r="AT49" s="114"/>
      <c r="AU49" s="114"/>
      <c r="AV49" s="114"/>
      <c r="AW49" s="51"/>
      <c r="AX49" s="51"/>
      <c r="AY49" s="2"/>
      <c r="AZ49" s="2"/>
      <c r="BA49" s="2"/>
      <c r="BB49" s="2"/>
      <c r="BC49" s="2"/>
      <c r="BD49" s="2"/>
      <c r="BE49" s="2"/>
      <c r="BF49" s="2"/>
      <c r="BG49" s="2"/>
      <c r="BH49" s="2"/>
      <c r="BI49" s="2"/>
      <c r="BJ49" s="2"/>
      <c r="BK49" s="2"/>
      <c r="BL49" s="2"/>
      <c r="BM49" s="2"/>
      <c r="BN49" s="2"/>
    </row>
    <row r="50" spans="1:66" x14ac:dyDescent="0.25">
      <c r="A50" s="1"/>
      <c r="B50" s="31"/>
      <c r="D50" s="3" t="s">
        <v>14</v>
      </c>
      <c r="E50" s="36">
        <f>SUMPRODUCT(E39:G39,E40:G40)</f>
        <v>0</v>
      </c>
      <c r="F50" s="1" t="s">
        <v>10</v>
      </c>
      <c r="H50" s="32"/>
      <c r="K50" s="1" t="b">
        <f>E50&lt;=6000</f>
        <v>1</v>
      </c>
      <c r="Q50" s="1" t="s">
        <v>1473</v>
      </c>
      <c r="R50" s="1" t="s">
        <v>92</v>
      </c>
      <c r="U50" s="105"/>
      <c r="V50" s="110">
        <f t="shared" si="3"/>
        <v>0</v>
      </c>
      <c r="W50" s="158">
        <f>_xlfn.XLOOKUP($U50,'FSE IDs'!$C$8:$C$127,'FSE IDs'!$D$8:$D$127,"None",0)</f>
        <v>0</v>
      </c>
      <c r="X50" s="159" t="str">
        <f>_xlfn.XLOOKUP($U50,'FSE IDs'!$C$8:$C$127,'FSE IDs'!$F$8:$F$127,"None",0)</f>
        <v/>
      </c>
      <c r="Y50" s="51"/>
      <c r="Z50" s="51"/>
      <c r="AA50" s="162" t="s">
        <v>1792</v>
      </c>
      <c r="AB50" s="102" t="str">
        <f t="shared" si="4"/>
        <v/>
      </c>
      <c r="AC50" s="51"/>
      <c r="AD50" s="51"/>
      <c r="AE50" s="51"/>
      <c r="AF50" s="51"/>
      <c r="AG50" s="51"/>
      <c r="AH50" s="51"/>
      <c r="AI50" s="51"/>
      <c r="AJ50" s="51"/>
      <c r="AK50" s="51"/>
      <c r="AL50" s="51"/>
      <c r="AM50" s="51"/>
      <c r="AN50" s="51"/>
      <c r="AO50" s="114"/>
      <c r="AP50" s="114"/>
      <c r="AQ50" s="114"/>
      <c r="AR50" s="114"/>
      <c r="AS50" s="114"/>
      <c r="AT50" s="114"/>
      <c r="AU50" s="114"/>
      <c r="AV50" s="114"/>
      <c r="AW50" s="51"/>
      <c r="AX50" s="51"/>
      <c r="AY50" s="2"/>
      <c r="AZ50" s="2"/>
      <c r="BA50" s="2"/>
      <c r="BB50" s="2"/>
      <c r="BC50" s="2"/>
      <c r="BD50" s="2"/>
      <c r="BE50" s="2"/>
      <c r="BF50" s="2"/>
      <c r="BG50" s="2"/>
      <c r="BH50" s="2"/>
      <c r="BI50" s="2"/>
      <c r="BJ50" s="2"/>
      <c r="BK50" s="2"/>
      <c r="BL50" s="2"/>
      <c r="BM50" s="2"/>
      <c r="BN50" s="2"/>
    </row>
    <row r="51" spans="1:66" x14ac:dyDescent="0.25">
      <c r="A51" s="1"/>
      <c r="B51" s="31"/>
      <c r="G51" s="79" t="str">
        <f>IF(E50&lt;=2500,"",IF(E50&gt;6000,"Exceeds FCI site capacity limit.",IF(IFERROR(OR('&gt;2500kW'!B12,'&gt;2500kW'!B14),FALSE)=TRUE,"","Complete '&gt;2500kW' worksheet.")))</f>
        <v/>
      </c>
      <c r="H51" s="32"/>
      <c r="K51" s="1" t="b">
        <f>IF(AND(E50&gt;2500,NOT(OR('&gt;2500kW'!B12=TRUE,'&gt;2500kW'!B14=TRUE))),FALSE,TRUE)</f>
        <v>1</v>
      </c>
      <c r="P51" s="1" t="b">
        <v>1</v>
      </c>
      <c r="Q51" s="1" t="s">
        <v>1435</v>
      </c>
      <c r="R51" s="1" t="s">
        <v>1427</v>
      </c>
      <c r="U51" s="105"/>
      <c r="V51" s="110">
        <f t="shared" si="3"/>
        <v>0</v>
      </c>
      <c r="W51" s="158">
        <f>_xlfn.XLOOKUP($U51,'FSE IDs'!$C$8:$C$127,'FSE IDs'!$D$8:$D$127,"None",0)</f>
        <v>0</v>
      </c>
      <c r="X51" s="159" t="str">
        <f>_xlfn.XLOOKUP($U51,'FSE IDs'!$C$8:$C$127,'FSE IDs'!$F$8:$F$127,"None",0)</f>
        <v/>
      </c>
      <c r="Y51" s="51"/>
      <c r="Z51" s="51"/>
      <c r="AA51" s="162" t="s">
        <v>1792</v>
      </c>
      <c r="AB51" s="102" t="str">
        <f t="shared" si="4"/>
        <v/>
      </c>
      <c r="AC51" s="51"/>
      <c r="AD51" s="51"/>
      <c r="AE51" s="51"/>
      <c r="AF51" s="51"/>
      <c r="AG51" s="51"/>
      <c r="AH51" s="51"/>
      <c r="AI51" s="51"/>
      <c r="AJ51" s="51"/>
      <c r="AK51" s="51"/>
      <c r="AL51" s="51"/>
      <c r="AM51" s="51"/>
      <c r="AN51" s="51"/>
      <c r="AO51" s="114"/>
      <c r="AP51" s="114"/>
      <c r="AQ51" s="114"/>
      <c r="AR51" s="114"/>
      <c r="AS51" s="114"/>
      <c r="AT51" s="114"/>
      <c r="AU51" s="114"/>
      <c r="AV51" s="114"/>
      <c r="AW51" s="51"/>
      <c r="AX51" s="51"/>
      <c r="AY51" s="2"/>
      <c r="AZ51" s="2"/>
      <c r="BA51" s="2"/>
      <c r="BB51" s="2"/>
      <c r="BC51" s="2"/>
      <c r="BD51" s="2"/>
      <c r="BE51" s="2"/>
      <c r="BF51" s="2"/>
      <c r="BG51" s="2"/>
      <c r="BH51" s="2"/>
      <c r="BI51" s="2"/>
      <c r="BJ51" s="2"/>
      <c r="BK51" s="2"/>
      <c r="BL51" s="2"/>
      <c r="BM51" s="2"/>
      <c r="BN51" s="2"/>
    </row>
    <row r="52" spans="1:66" x14ac:dyDescent="0.25">
      <c r="A52" s="1"/>
      <c r="B52" s="31"/>
      <c r="D52" s="3" t="s">
        <v>51</v>
      </c>
      <c r="E52" s="24"/>
      <c r="F52" s="25"/>
      <c r="G52" s="25"/>
      <c r="H52" s="32"/>
      <c r="J52" s="1" t="b">
        <f>COUNTA(E39:G39)=COUNTA(E52:G52)</f>
        <v>1</v>
      </c>
      <c r="K52" s="1">
        <f>$E$39*$E$52+$F$39*$F$52+$G$39*$G$52</f>
        <v>0</v>
      </c>
      <c r="P52" s="1" t="b">
        <v>0</v>
      </c>
      <c r="Q52" s="1" t="s">
        <v>1477</v>
      </c>
      <c r="R52" s="1" t="s">
        <v>63</v>
      </c>
      <c r="U52" s="105"/>
      <c r="V52" s="110">
        <f t="shared" si="3"/>
        <v>0</v>
      </c>
      <c r="W52" s="158">
        <f>_xlfn.XLOOKUP($U52,'FSE IDs'!$C$8:$C$127,'FSE IDs'!$D$8:$D$127,"None",0)</f>
        <v>0</v>
      </c>
      <c r="X52" s="159" t="str">
        <f>_xlfn.XLOOKUP($U52,'FSE IDs'!$C$8:$C$127,'FSE IDs'!$F$8:$F$127,"None",0)</f>
        <v/>
      </c>
      <c r="Y52" s="51"/>
      <c r="Z52" s="51"/>
      <c r="AA52" s="162" t="s">
        <v>1792</v>
      </c>
      <c r="AB52" s="102" t="str">
        <f t="shared" si="4"/>
        <v/>
      </c>
      <c r="AC52" s="51"/>
      <c r="AD52" s="51"/>
      <c r="AE52" s="51"/>
      <c r="AF52" s="51"/>
      <c r="AG52" s="51"/>
      <c r="AH52" s="51"/>
      <c r="AI52" s="51"/>
      <c r="AJ52" s="51"/>
      <c r="AK52" s="51"/>
      <c r="AL52" s="51"/>
      <c r="AM52" s="51"/>
      <c r="AN52" s="51"/>
      <c r="AO52" s="114"/>
      <c r="AP52" s="114"/>
      <c r="AQ52" s="114"/>
      <c r="AR52" s="114"/>
      <c r="AS52" s="114"/>
      <c r="AT52" s="114"/>
      <c r="AU52" s="114"/>
      <c r="AV52" s="114"/>
      <c r="AW52" s="51"/>
      <c r="AX52" s="51"/>
      <c r="AY52" s="2"/>
      <c r="AZ52" s="2"/>
      <c r="BA52" s="2"/>
      <c r="BB52" s="2"/>
      <c r="BC52" s="2"/>
      <c r="BD52" s="2"/>
      <c r="BE52" s="2"/>
      <c r="BF52" s="2"/>
      <c r="BG52" s="2"/>
      <c r="BH52" s="2"/>
      <c r="BI52" s="2"/>
      <c r="BJ52" s="2"/>
      <c r="BK52" s="2"/>
      <c r="BL52" s="2"/>
      <c r="BM52" s="2"/>
      <c r="BN52" s="2"/>
    </row>
    <row r="53" spans="1:66" x14ac:dyDescent="0.25">
      <c r="A53" s="1"/>
      <c r="B53" s="31"/>
      <c r="F53" s="3"/>
      <c r="G53" s="129" t="str">
        <f>IF(OR(ISBLANK(E52),AND(COUNTA('FSE IDs'!C9:C128)&gt;=K52,K52&gt;0)),IF(OR(NOT(E43=E52),NOT(F43=F52),NOT(G43=G52)),"Once approved, resubmit this application with 'FSE IDs' worksheet completed.",""),"List FSE IDs on 'FSE IDs' worksheet.")</f>
        <v/>
      </c>
      <c r="H53" s="32"/>
      <c r="Q53" s="1" t="s">
        <v>1478</v>
      </c>
      <c r="R53" s="1" t="s">
        <v>136</v>
      </c>
      <c r="U53" s="105"/>
      <c r="V53" s="110">
        <f t="shared" si="3"/>
        <v>0</v>
      </c>
      <c r="W53" s="158">
        <f>_xlfn.XLOOKUP($U53,'FSE IDs'!$C$8:$C$127,'FSE IDs'!$D$8:$D$127,"None",0)</f>
        <v>0</v>
      </c>
      <c r="X53" s="159" t="str">
        <f>_xlfn.XLOOKUP($U53,'FSE IDs'!$C$8:$C$127,'FSE IDs'!$F$8:$F$127,"None",0)</f>
        <v/>
      </c>
      <c r="Y53" s="51"/>
      <c r="Z53" s="51"/>
      <c r="AA53" s="162" t="s">
        <v>1792</v>
      </c>
      <c r="AB53" s="102" t="str">
        <f t="shared" si="4"/>
        <v/>
      </c>
      <c r="AC53" s="51"/>
      <c r="AD53" s="51"/>
      <c r="AE53" s="51"/>
      <c r="AF53" s="51"/>
      <c r="AG53" s="51"/>
      <c r="AH53" s="51"/>
      <c r="AI53" s="51"/>
      <c r="AJ53" s="51"/>
      <c r="AK53" s="51"/>
      <c r="AL53" s="51"/>
      <c r="AM53" s="51"/>
      <c r="AN53" s="51"/>
      <c r="AO53" s="114"/>
      <c r="AP53" s="114"/>
      <c r="AQ53" s="114"/>
      <c r="AR53" s="114"/>
      <c r="AS53" s="114"/>
      <c r="AT53" s="114"/>
      <c r="AU53" s="114"/>
      <c r="AV53" s="114"/>
      <c r="AW53" s="51"/>
      <c r="AX53" s="51"/>
      <c r="AY53" s="2"/>
      <c r="AZ53" s="2"/>
      <c r="BA53" s="2"/>
      <c r="BB53" s="2"/>
      <c r="BC53" s="2"/>
      <c r="BD53" s="2"/>
      <c r="BE53" s="2"/>
      <c r="BF53" s="2"/>
      <c r="BG53" s="2"/>
      <c r="BH53" s="2"/>
      <c r="BI53" s="2"/>
      <c r="BJ53" s="2"/>
      <c r="BK53" s="2"/>
      <c r="BL53" s="2"/>
      <c r="BM53" s="2"/>
      <c r="BN53" s="2"/>
    </row>
    <row r="54" spans="1:66" ht="7.5" customHeight="1" x14ac:dyDescent="0.25">
      <c r="A54" s="1"/>
      <c r="B54" s="31"/>
      <c r="H54" s="32"/>
      <c r="U54" s="105"/>
      <c r="V54" s="110">
        <f t="shared" si="3"/>
        <v>0</v>
      </c>
      <c r="W54" s="158">
        <f>_xlfn.XLOOKUP($U54,'FSE IDs'!$C$8:$C$127,'FSE IDs'!$D$8:$D$127,"None",0)</f>
        <v>0</v>
      </c>
      <c r="X54" s="159" t="str">
        <f>_xlfn.XLOOKUP($U54,'FSE IDs'!$C$8:$C$127,'FSE IDs'!$F$8:$F$127,"None",0)</f>
        <v/>
      </c>
      <c r="Y54" s="51"/>
      <c r="Z54" s="51"/>
      <c r="AA54" s="162" t="s">
        <v>1792</v>
      </c>
      <c r="AB54" s="102" t="str">
        <f t="shared" si="4"/>
        <v/>
      </c>
      <c r="AC54" s="51"/>
      <c r="AD54" s="51"/>
      <c r="AE54" s="51"/>
      <c r="AF54" s="51"/>
      <c r="AG54" s="51"/>
      <c r="AH54" s="51"/>
      <c r="AI54" s="51"/>
      <c r="AJ54" s="51"/>
      <c r="AK54" s="51"/>
      <c r="AL54" s="51"/>
      <c r="AM54" s="51"/>
      <c r="AN54" s="51"/>
      <c r="AO54" s="114"/>
      <c r="AP54" s="114"/>
      <c r="AQ54" s="114"/>
      <c r="AR54" s="114"/>
      <c r="AS54" s="114"/>
      <c r="AT54" s="114"/>
      <c r="AU54" s="114"/>
      <c r="AV54" s="114"/>
      <c r="AW54" s="51"/>
      <c r="AX54" s="51"/>
      <c r="AY54" s="2"/>
      <c r="AZ54" s="2"/>
      <c r="BA54" s="2"/>
      <c r="BB54" s="2"/>
      <c r="BC54" s="2"/>
      <c r="BD54" s="2"/>
      <c r="BE54" s="2"/>
      <c r="BF54" s="2"/>
      <c r="BG54" s="2"/>
      <c r="BH54" s="2"/>
      <c r="BI54" s="2"/>
      <c r="BJ54" s="2"/>
      <c r="BK54" s="2"/>
      <c r="BL54" s="2"/>
      <c r="BM54" s="2"/>
      <c r="BN54" s="2"/>
    </row>
    <row r="55" spans="1:66" ht="18.75" x14ac:dyDescent="0.3">
      <c r="A55" s="1"/>
      <c r="B55" s="31"/>
      <c r="C55" s="5" t="s">
        <v>27</v>
      </c>
      <c r="H55" s="32"/>
      <c r="U55" s="105"/>
      <c r="V55" s="110">
        <f t="shared" si="3"/>
        <v>0</v>
      </c>
      <c r="W55" s="158">
        <f>_xlfn.XLOOKUP($U55,'FSE IDs'!$C$8:$C$127,'FSE IDs'!$D$8:$D$127,"None",0)</f>
        <v>0</v>
      </c>
      <c r="X55" s="159" t="str">
        <f>_xlfn.XLOOKUP($U55,'FSE IDs'!$C$8:$C$127,'FSE IDs'!$F$8:$F$127,"None",0)</f>
        <v/>
      </c>
      <c r="Y55" s="51"/>
      <c r="Z55" s="51"/>
      <c r="AA55" s="162" t="s">
        <v>1792</v>
      </c>
      <c r="AB55" s="102" t="str">
        <f t="shared" si="4"/>
        <v/>
      </c>
      <c r="AC55" s="51"/>
      <c r="AD55" s="51"/>
      <c r="AE55" s="51"/>
      <c r="AF55" s="51"/>
      <c r="AG55" s="51"/>
      <c r="AH55" s="51"/>
      <c r="AI55" s="51"/>
      <c r="AJ55" s="51"/>
      <c r="AK55" s="51"/>
      <c r="AL55" s="51"/>
      <c r="AM55" s="51"/>
      <c r="AN55" s="51"/>
      <c r="AO55" s="114"/>
      <c r="AP55" s="114"/>
      <c r="AQ55" s="114"/>
      <c r="AR55" s="114"/>
      <c r="AS55" s="114"/>
      <c r="AT55" s="114"/>
      <c r="AU55" s="114"/>
      <c r="AV55" s="114"/>
      <c r="AW55" s="51"/>
      <c r="AX55" s="51"/>
      <c r="AY55" s="2"/>
      <c r="AZ55" s="2"/>
      <c r="BA55" s="2"/>
      <c r="BB55" s="2"/>
      <c r="BC55" s="2"/>
      <c r="BD55" s="2"/>
      <c r="BE55" s="2"/>
      <c r="BF55" s="2"/>
      <c r="BG55" s="2"/>
      <c r="BH55" s="2"/>
      <c r="BI55" s="2"/>
      <c r="BJ55" s="2"/>
      <c r="BK55" s="2"/>
      <c r="BL55" s="2"/>
      <c r="BM55" s="2"/>
      <c r="BN55" s="2"/>
    </row>
    <row r="56" spans="1:66" x14ac:dyDescent="0.25">
      <c r="A56" s="1"/>
      <c r="B56" s="31"/>
      <c r="C56" s="62"/>
      <c r="D56" s="21"/>
      <c r="E56" s="7"/>
      <c r="F56" s="7"/>
      <c r="G56" s="8"/>
      <c r="H56" s="32"/>
      <c r="J56" s="1" t="b">
        <f>NOT(ISBLANK(D56))</f>
        <v>0</v>
      </c>
      <c r="U56" s="105"/>
      <c r="V56" s="110">
        <f t="shared" si="3"/>
        <v>0</v>
      </c>
      <c r="W56" s="158">
        <f>_xlfn.XLOOKUP($U56,'FSE IDs'!$C$8:$C$127,'FSE IDs'!$D$8:$D$127,"None",0)</f>
        <v>0</v>
      </c>
      <c r="X56" s="159" t="str">
        <f>_xlfn.XLOOKUP($U56,'FSE IDs'!$C$8:$C$127,'FSE IDs'!$F$8:$F$127,"None",0)</f>
        <v/>
      </c>
      <c r="Y56" s="51"/>
      <c r="Z56" s="51"/>
      <c r="AA56" s="162" t="s">
        <v>1792</v>
      </c>
      <c r="AB56" s="102" t="str">
        <f t="shared" si="4"/>
        <v/>
      </c>
      <c r="AC56" s="51"/>
      <c r="AD56" s="51"/>
      <c r="AE56" s="51"/>
      <c r="AF56" s="51"/>
      <c r="AG56" s="51"/>
      <c r="AH56" s="51"/>
      <c r="AI56" s="51"/>
      <c r="AJ56" s="51"/>
      <c r="AK56" s="51"/>
      <c r="AL56" s="51"/>
      <c r="AM56" s="51"/>
      <c r="AN56" s="51"/>
      <c r="AO56" s="114"/>
      <c r="AP56" s="114"/>
      <c r="AQ56" s="114"/>
      <c r="AR56" s="114"/>
      <c r="AS56" s="114"/>
      <c r="AT56" s="114"/>
      <c r="AU56" s="114"/>
      <c r="AV56" s="114"/>
      <c r="AW56" s="51"/>
      <c r="AX56" s="51"/>
      <c r="AY56" s="2"/>
      <c r="AZ56" s="2"/>
      <c r="BA56" s="2"/>
      <c r="BB56" s="2"/>
      <c r="BC56" s="2"/>
      <c r="BD56" s="2"/>
      <c r="BE56" s="2"/>
      <c r="BF56" s="2"/>
      <c r="BG56" s="2"/>
      <c r="BH56" s="2"/>
      <c r="BI56" s="2"/>
      <c r="BJ56" s="2"/>
      <c r="BK56" s="2"/>
      <c r="BL56" s="2"/>
      <c r="BM56" s="2"/>
      <c r="BN56" s="2"/>
    </row>
    <row r="57" spans="1:66" ht="7.5" customHeight="1" x14ac:dyDescent="0.25">
      <c r="A57" s="1"/>
      <c r="B57" s="31"/>
      <c r="H57" s="32"/>
      <c r="V57" s="110">
        <f t="shared" si="3"/>
        <v>0</v>
      </c>
      <c r="W57" s="158">
        <f>_xlfn.XLOOKUP($U57,'FSE IDs'!$C$8:$C$127,'FSE IDs'!$D$8:$D$127,"None",0)</f>
        <v>0</v>
      </c>
      <c r="X57" s="159" t="str">
        <f>_xlfn.XLOOKUP($U57,'FSE IDs'!$C$8:$C$127,'FSE IDs'!$F$8:$F$127,"None",0)</f>
        <v/>
      </c>
      <c r="Y57" s="51"/>
      <c r="Z57" s="51"/>
      <c r="AA57" s="162" t="s">
        <v>1792</v>
      </c>
      <c r="AB57" s="102" t="str">
        <f t="shared" ref="AB57:AB120" si="10">IF(OR(ISBLANK(V57),V57=0),"",V57)</f>
        <v/>
      </c>
      <c r="AC57" s="51"/>
      <c r="AD57" s="51"/>
      <c r="AE57" s="51"/>
      <c r="AF57" s="51"/>
      <c r="AG57" s="51"/>
      <c r="AH57" s="51"/>
      <c r="AI57" s="51"/>
      <c r="AJ57" s="51"/>
      <c r="AK57" s="51"/>
      <c r="AL57" s="51"/>
      <c r="AM57" s="51"/>
      <c r="AN57" s="51"/>
      <c r="AO57" s="114"/>
      <c r="AP57" s="114"/>
      <c r="AQ57" s="114"/>
      <c r="AR57" s="114"/>
      <c r="AS57" s="114"/>
      <c r="AT57" s="114"/>
      <c r="AU57" s="114"/>
      <c r="AV57" s="114"/>
      <c r="AW57" s="51"/>
      <c r="AX57" s="51"/>
      <c r="AY57" s="2"/>
      <c r="AZ57" s="2"/>
      <c r="BA57" s="2"/>
      <c r="BB57" s="2"/>
      <c r="BC57" s="2"/>
      <c r="BD57" s="2"/>
      <c r="BE57" s="2"/>
      <c r="BF57" s="2"/>
      <c r="BG57" s="2"/>
      <c r="BH57" s="2"/>
      <c r="BI57" s="2"/>
      <c r="BJ57" s="2"/>
      <c r="BK57" s="2"/>
      <c r="BL57" s="2"/>
      <c r="BM57" s="2"/>
      <c r="BN57" s="2"/>
    </row>
    <row r="58" spans="1:66" ht="18.75" x14ac:dyDescent="0.3">
      <c r="A58" s="1"/>
      <c r="B58" s="31"/>
      <c r="C58" s="6" t="s">
        <v>28</v>
      </c>
      <c r="H58" s="32"/>
      <c r="P58" s="1" t="s">
        <v>59</v>
      </c>
      <c r="V58" s="110">
        <f t="shared" si="3"/>
        <v>0</v>
      </c>
      <c r="W58" s="158">
        <f>_xlfn.XLOOKUP($U58,'FSE IDs'!$C$8:$C$127,'FSE IDs'!$D$8:$D$127,"None",0)</f>
        <v>0</v>
      </c>
      <c r="X58" s="159" t="str">
        <f>_xlfn.XLOOKUP($U58,'FSE IDs'!$C$8:$C$127,'FSE IDs'!$F$8:$F$127,"None",0)</f>
        <v/>
      </c>
      <c r="Y58" s="51"/>
      <c r="Z58" s="51"/>
      <c r="AA58" s="162" t="s">
        <v>1792</v>
      </c>
      <c r="AB58" s="102" t="str">
        <f t="shared" si="10"/>
        <v/>
      </c>
      <c r="AC58" s="51"/>
      <c r="AD58" s="51"/>
      <c r="AE58" s="51"/>
      <c r="AF58" s="51"/>
      <c r="AG58" s="51"/>
      <c r="AH58" s="51"/>
      <c r="AI58" s="51"/>
      <c r="AJ58" s="51"/>
      <c r="AK58" s="51"/>
      <c r="AL58" s="51"/>
      <c r="AM58" s="51"/>
      <c r="AN58" s="51"/>
      <c r="AO58" s="114"/>
      <c r="AP58" s="114"/>
      <c r="AQ58" s="114"/>
      <c r="AR58" s="114"/>
      <c r="AS58" s="114"/>
      <c r="AT58" s="114"/>
      <c r="AU58" s="114"/>
      <c r="AV58" s="114"/>
      <c r="AW58" s="51"/>
      <c r="AX58" s="51"/>
      <c r="AY58" s="2"/>
      <c r="AZ58" s="2"/>
      <c r="BA58" s="2"/>
      <c r="BB58" s="2"/>
      <c r="BC58" s="2"/>
      <c r="BD58" s="2"/>
      <c r="BE58" s="2"/>
      <c r="BF58" s="2"/>
      <c r="BG58" s="2"/>
      <c r="BH58" s="2"/>
      <c r="BI58" s="2"/>
      <c r="BJ58" s="2"/>
      <c r="BK58" s="2"/>
      <c r="BL58" s="2"/>
      <c r="BM58" s="2"/>
      <c r="BN58" s="2"/>
    </row>
    <row r="59" spans="1:66" x14ac:dyDescent="0.25">
      <c r="A59" s="1"/>
      <c r="B59" s="31"/>
      <c r="C59" s="62"/>
      <c r="D59" s="80"/>
      <c r="E59" s="7"/>
      <c r="F59" s="7"/>
      <c r="G59" s="8"/>
      <c r="H59" s="32"/>
      <c r="J59" s="1" t="b">
        <f>NOT(ISBLANK(D59))</f>
        <v>0</v>
      </c>
      <c r="K59" s="1" t="b">
        <f>OR(AND(P58=D59,'Site Availability'!B11=TRUE),P59=D59)</f>
        <v>0</v>
      </c>
      <c r="P59" s="1" t="s">
        <v>62</v>
      </c>
      <c r="V59" s="110">
        <f t="shared" si="3"/>
        <v>0</v>
      </c>
      <c r="W59" s="158">
        <f>_xlfn.XLOOKUP($U59,'FSE IDs'!$C$8:$C$127,'FSE IDs'!$D$8:$D$127,"None",0)</f>
        <v>0</v>
      </c>
      <c r="X59" s="159" t="str">
        <f>_xlfn.XLOOKUP($U59,'FSE IDs'!$C$8:$C$127,'FSE IDs'!$F$8:$F$127,"None",0)</f>
        <v/>
      </c>
      <c r="Y59" s="51"/>
      <c r="Z59" s="51"/>
      <c r="AA59" s="162" t="s">
        <v>1792</v>
      </c>
      <c r="AB59" s="102" t="str">
        <f t="shared" si="10"/>
        <v/>
      </c>
      <c r="AC59" s="51"/>
      <c r="AD59" s="51"/>
      <c r="AE59" s="51"/>
      <c r="AF59" s="51"/>
      <c r="AG59" s="51"/>
      <c r="AH59" s="51"/>
      <c r="AI59" s="51"/>
      <c r="AJ59" s="51"/>
      <c r="AK59" s="51"/>
      <c r="AL59" s="51"/>
      <c r="AM59" s="51"/>
      <c r="AN59" s="51"/>
      <c r="AO59" s="114"/>
      <c r="AP59" s="114"/>
      <c r="AQ59" s="114"/>
      <c r="AR59" s="114"/>
      <c r="AS59" s="114"/>
      <c r="AT59" s="114"/>
      <c r="AU59" s="114"/>
      <c r="AV59" s="114"/>
      <c r="AW59" s="51"/>
      <c r="AX59" s="51"/>
      <c r="AY59" s="2"/>
      <c r="AZ59" s="2"/>
      <c r="BA59" s="2"/>
      <c r="BB59" s="2"/>
      <c r="BC59" s="2"/>
      <c r="BD59" s="2"/>
      <c r="BE59" s="2"/>
      <c r="BF59" s="2"/>
      <c r="BG59" s="2"/>
      <c r="BH59" s="2"/>
      <c r="BI59" s="2"/>
      <c r="BJ59" s="2"/>
      <c r="BK59" s="2"/>
      <c r="BL59" s="2"/>
      <c r="BM59" s="2"/>
      <c r="BN59" s="2"/>
    </row>
    <row r="60" spans="1:66" ht="7.5" customHeight="1" x14ac:dyDescent="0.25">
      <c r="A60" s="1"/>
      <c r="B60" s="31"/>
      <c r="H60" s="32"/>
      <c r="V60" s="110">
        <f t="shared" si="3"/>
        <v>0</v>
      </c>
      <c r="W60" s="158">
        <f>_xlfn.XLOOKUP($U60,'FSE IDs'!$C$8:$C$127,'FSE IDs'!$D$8:$D$127,"None",0)</f>
        <v>0</v>
      </c>
      <c r="X60" s="159" t="str">
        <f>_xlfn.XLOOKUP($U60,'FSE IDs'!$C$8:$C$127,'FSE IDs'!$F$8:$F$127,"None",0)</f>
        <v/>
      </c>
      <c r="Y60" s="51"/>
      <c r="Z60" s="51"/>
      <c r="AA60" s="162" t="s">
        <v>1792</v>
      </c>
      <c r="AB60" s="102" t="str">
        <f t="shared" si="10"/>
        <v/>
      </c>
      <c r="AC60" s="51"/>
      <c r="AD60" s="51"/>
      <c r="AE60" s="51"/>
      <c r="AF60" s="51"/>
      <c r="AG60" s="51"/>
      <c r="AH60" s="51"/>
      <c r="AI60" s="51"/>
      <c r="AJ60" s="51"/>
      <c r="AK60" s="51"/>
      <c r="AL60" s="51"/>
      <c r="AM60" s="51"/>
      <c r="AN60" s="51"/>
      <c r="AO60" s="114"/>
      <c r="AP60" s="114"/>
      <c r="AQ60" s="114"/>
      <c r="AR60" s="114"/>
      <c r="AS60" s="114"/>
      <c r="AT60" s="114"/>
      <c r="AU60" s="114"/>
      <c r="AV60" s="114"/>
      <c r="AW60" s="51"/>
      <c r="AX60" s="51"/>
      <c r="AY60" s="2"/>
      <c r="AZ60" s="2"/>
      <c r="BA60" s="2"/>
      <c r="BB60" s="2"/>
      <c r="BC60" s="2"/>
      <c r="BD60" s="2"/>
      <c r="BE60" s="2"/>
      <c r="BF60" s="2"/>
      <c r="BG60" s="2"/>
      <c r="BH60" s="2"/>
      <c r="BI60" s="2"/>
      <c r="BJ60" s="2"/>
      <c r="BK60" s="2"/>
      <c r="BL60" s="2"/>
      <c r="BM60" s="2"/>
      <c r="BN60" s="2"/>
    </row>
    <row r="61" spans="1:66" ht="18.75" x14ac:dyDescent="0.3">
      <c r="A61" s="1"/>
      <c r="B61" s="31"/>
      <c r="C61" s="6" t="s">
        <v>29</v>
      </c>
      <c r="H61" s="32"/>
      <c r="P61" s="1" t="s">
        <v>60</v>
      </c>
      <c r="V61" s="110">
        <f t="shared" si="3"/>
        <v>0</v>
      </c>
      <c r="W61" s="158">
        <f>_xlfn.XLOOKUP($U61,'FSE IDs'!$C$8:$C$127,'FSE IDs'!$D$8:$D$127,"None",0)</f>
        <v>0</v>
      </c>
      <c r="X61" s="159" t="str">
        <f>_xlfn.XLOOKUP($U61,'FSE IDs'!$C$8:$C$127,'FSE IDs'!$F$8:$F$127,"None",0)</f>
        <v/>
      </c>
      <c r="Y61" s="51"/>
      <c r="Z61" s="51"/>
      <c r="AA61" s="162" t="s">
        <v>1792</v>
      </c>
      <c r="AB61" s="102" t="str">
        <f t="shared" si="10"/>
        <v/>
      </c>
      <c r="AC61" s="51"/>
      <c r="AD61" s="51"/>
      <c r="AE61" s="51"/>
      <c r="AF61" s="51"/>
      <c r="AG61" s="51"/>
      <c r="AH61" s="51"/>
      <c r="AI61" s="51"/>
      <c r="AJ61" s="51"/>
      <c r="AK61" s="51"/>
      <c r="AL61" s="51"/>
      <c r="AM61" s="51"/>
      <c r="AN61" s="51"/>
      <c r="AO61" s="114"/>
      <c r="AP61" s="114"/>
      <c r="AQ61" s="114"/>
      <c r="AR61" s="114"/>
      <c r="AS61" s="114"/>
      <c r="AT61" s="114"/>
      <c r="AU61" s="114"/>
      <c r="AV61" s="114"/>
      <c r="AW61" s="51"/>
      <c r="AX61" s="51"/>
      <c r="AY61" s="2"/>
      <c r="AZ61" s="2"/>
      <c r="BA61" s="2"/>
      <c r="BB61" s="2"/>
      <c r="BC61" s="2"/>
      <c r="BD61" s="2"/>
      <c r="BE61" s="2"/>
      <c r="BF61" s="2"/>
      <c r="BG61" s="2"/>
      <c r="BH61" s="2"/>
      <c r="BI61" s="2"/>
      <c r="BJ61" s="2"/>
      <c r="BK61" s="2"/>
      <c r="BL61" s="2"/>
      <c r="BM61" s="2"/>
      <c r="BN61" s="2"/>
    </row>
    <row r="62" spans="1:66" x14ac:dyDescent="0.25">
      <c r="A62" s="1"/>
      <c r="B62" s="31"/>
      <c r="C62" s="62"/>
      <c r="D62" s="80"/>
      <c r="E62" s="7"/>
      <c r="F62" s="7"/>
      <c r="G62" s="8"/>
      <c r="H62" s="32"/>
      <c r="J62" s="1" t="b">
        <f>NOT(ISBLANK(D62))</f>
        <v>0</v>
      </c>
      <c r="K62" s="1" t="b">
        <f>OR(AND(P61=D62,Attestation!B12=TRUE),P62=D62)</f>
        <v>0</v>
      </c>
      <c r="P62" s="1" t="s">
        <v>62</v>
      </c>
      <c r="V62" s="110">
        <f t="shared" si="3"/>
        <v>0</v>
      </c>
      <c r="W62" s="158">
        <f>_xlfn.XLOOKUP($U62,'FSE IDs'!$C$8:$C$127,'FSE IDs'!$D$8:$D$127,"None",0)</f>
        <v>0</v>
      </c>
      <c r="X62" s="159" t="str">
        <f>_xlfn.XLOOKUP($U62,'FSE IDs'!$C$8:$C$127,'FSE IDs'!$F$8:$F$127,"None",0)</f>
        <v/>
      </c>
      <c r="Y62" s="51"/>
      <c r="Z62" s="51"/>
      <c r="AA62" s="162" t="s">
        <v>1792</v>
      </c>
      <c r="AB62" s="102" t="str">
        <f t="shared" si="10"/>
        <v/>
      </c>
      <c r="AC62" s="51"/>
      <c r="AD62" s="51"/>
      <c r="AE62" s="51"/>
      <c r="AF62" s="51"/>
      <c r="AG62" s="51"/>
      <c r="AH62" s="51"/>
      <c r="AI62" s="51"/>
      <c r="AJ62" s="51"/>
      <c r="AK62" s="51"/>
      <c r="AL62" s="51"/>
      <c r="AM62" s="51"/>
      <c r="AN62" s="51"/>
      <c r="AO62" s="114"/>
      <c r="AP62" s="114"/>
      <c r="AQ62" s="114"/>
      <c r="AR62" s="114"/>
      <c r="AS62" s="114"/>
      <c r="AT62" s="114"/>
      <c r="AU62" s="114"/>
      <c r="AV62" s="114"/>
      <c r="AW62" s="51"/>
      <c r="AX62" s="51"/>
      <c r="AY62" s="2"/>
      <c r="AZ62" s="2"/>
      <c r="BA62" s="2"/>
      <c r="BB62" s="2"/>
      <c r="BC62" s="2"/>
      <c r="BD62" s="2"/>
      <c r="BE62" s="2"/>
      <c r="BF62" s="2"/>
      <c r="BG62" s="2"/>
      <c r="BH62" s="2"/>
      <c r="BI62" s="2"/>
      <c r="BJ62" s="2"/>
      <c r="BK62" s="2"/>
      <c r="BL62" s="2"/>
      <c r="BM62" s="2"/>
      <c r="BN62" s="2"/>
    </row>
    <row r="63" spans="1:66" ht="7.5" customHeight="1" x14ac:dyDescent="0.25">
      <c r="A63" s="1"/>
      <c r="B63" s="31"/>
      <c r="H63" s="32"/>
      <c r="V63" s="110">
        <f t="shared" si="3"/>
        <v>0</v>
      </c>
      <c r="W63" s="158">
        <f>_xlfn.XLOOKUP($U63,'FSE IDs'!$C$8:$C$127,'FSE IDs'!$D$8:$D$127,"None",0)</f>
        <v>0</v>
      </c>
      <c r="X63" s="159" t="str">
        <f>_xlfn.XLOOKUP($U63,'FSE IDs'!$C$8:$C$127,'FSE IDs'!$F$8:$F$127,"None",0)</f>
        <v/>
      </c>
      <c r="Y63" s="51"/>
      <c r="Z63" s="51"/>
      <c r="AA63" s="162" t="s">
        <v>1792</v>
      </c>
      <c r="AB63" s="102" t="str">
        <f t="shared" si="10"/>
        <v/>
      </c>
      <c r="AC63" s="51"/>
      <c r="AD63" s="51"/>
      <c r="AE63" s="51"/>
      <c r="AF63" s="51"/>
      <c r="AG63" s="51"/>
      <c r="AH63" s="51"/>
      <c r="AI63" s="51"/>
      <c r="AJ63" s="51"/>
      <c r="AK63" s="51"/>
      <c r="AL63" s="51"/>
      <c r="AM63" s="51"/>
      <c r="AN63" s="51"/>
      <c r="AO63" s="114"/>
      <c r="AP63" s="114"/>
      <c r="AQ63" s="114"/>
      <c r="AR63" s="114"/>
      <c r="AS63" s="114"/>
      <c r="AT63" s="114"/>
      <c r="AU63" s="114"/>
      <c r="AV63" s="114"/>
      <c r="AW63" s="51"/>
      <c r="AX63" s="51"/>
      <c r="AY63" s="2"/>
      <c r="AZ63" s="2"/>
      <c r="BA63" s="2"/>
      <c r="BB63" s="2"/>
      <c r="BC63" s="2"/>
      <c r="BD63" s="2"/>
      <c r="BE63" s="2"/>
      <c r="BF63" s="2"/>
      <c r="BG63" s="2"/>
      <c r="BH63" s="2"/>
      <c r="BI63" s="2"/>
      <c r="BJ63" s="2"/>
      <c r="BK63" s="2"/>
      <c r="BL63" s="2"/>
      <c r="BM63" s="2"/>
      <c r="BN63" s="2"/>
    </row>
    <row r="64" spans="1:66" ht="18.75" x14ac:dyDescent="0.3">
      <c r="A64" s="1"/>
      <c r="B64" s="31"/>
      <c r="C64" s="6" t="s">
        <v>188</v>
      </c>
      <c r="H64" s="32"/>
      <c r="P64" s="1" t="s">
        <v>18</v>
      </c>
      <c r="V64" s="110">
        <f t="shared" si="3"/>
        <v>0</v>
      </c>
      <c r="W64" s="158">
        <f>_xlfn.XLOOKUP($U64,'FSE IDs'!$C$8:$C$127,'FSE IDs'!$D$8:$D$127,"None",0)</f>
        <v>0</v>
      </c>
      <c r="X64" s="159" t="str">
        <f>_xlfn.XLOOKUP($U64,'FSE IDs'!$C$8:$C$127,'FSE IDs'!$F$8:$F$127,"None",0)</f>
        <v/>
      </c>
      <c r="Y64" s="51"/>
      <c r="Z64" s="51"/>
      <c r="AA64" s="162" t="s">
        <v>1792</v>
      </c>
      <c r="AB64" s="102" t="str">
        <f t="shared" si="10"/>
        <v/>
      </c>
      <c r="AC64" s="51"/>
      <c r="AD64" s="51"/>
      <c r="AE64" s="51"/>
      <c r="AF64" s="51"/>
      <c r="AG64" s="51"/>
      <c r="AH64" s="51"/>
      <c r="AI64" s="51"/>
      <c r="AJ64" s="51"/>
      <c r="AK64" s="51"/>
      <c r="AL64" s="51"/>
      <c r="AM64" s="51"/>
      <c r="AN64" s="51"/>
      <c r="AO64" s="114"/>
      <c r="AP64" s="114"/>
      <c r="AQ64" s="114"/>
      <c r="AR64" s="114"/>
      <c r="AS64" s="114"/>
      <c r="AT64" s="114"/>
      <c r="AU64" s="114"/>
      <c r="AV64" s="114"/>
      <c r="AW64" s="51"/>
      <c r="AX64" s="51"/>
      <c r="AY64" s="2"/>
      <c r="AZ64" s="2"/>
      <c r="BA64" s="2"/>
      <c r="BB64" s="2"/>
      <c r="BC64" s="2"/>
      <c r="BD64" s="2"/>
      <c r="BE64" s="2"/>
      <c r="BF64" s="2"/>
      <c r="BG64" s="2"/>
      <c r="BH64" s="2"/>
      <c r="BI64" s="2"/>
      <c r="BJ64" s="2"/>
      <c r="BK64" s="2"/>
      <c r="BL64" s="2"/>
      <c r="BM64" s="2"/>
      <c r="BN64" s="2"/>
    </row>
    <row r="65" spans="1:66" ht="7.5" customHeight="1" x14ac:dyDescent="0.25">
      <c r="A65" s="1"/>
      <c r="B65" s="31"/>
      <c r="H65" s="32"/>
      <c r="V65" s="110">
        <f t="shared" si="3"/>
        <v>0</v>
      </c>
      <c r="W65" s="158">
        <f>_xlfn.XLOOKUP($U65,'FSE IDs'!$C$8:$C$127,'FSE IDs'!$D$8:$D$127,"None",0)</f>
        <v>0</v>
      </c>
      <c r="X65" s="159" t="str">
        <f>_xlfn.XLOOKUP($U65,'FSE IDs'!$C$8:$C$127,'FSE IDs'!$F$8:$F$127,"None",0)</f>
        <v/>
      </c>
      <c r="Y65" s="51"/>
      <c r="Z65" s="51"/>
      <c r="AA65" s="162" t="s">
        <v>1792</v>
      </c>
      <c r="AB65" s="102" t="str">
        <f t="shared" si="10"/>
        <v/>
      </c>
      <c r="AC65" s="51"/>
      <c r="AD65" s="51"/>
      <c r="AE65" s="51"/>
      <c r="AF65" s="51"/>
      <c r="AG65" s="51"/>
      <c r="AH65" s="51"/>
      <c r="AI65" s="51"/>
      <c r="AJ65" s="51"/>
      <c r="AK65" s="51"/>
      <c r="AL65" s="51"/>
      <c r="AM65" s="51"/>
      <c r="AN65" s="51"/>
      <c r="AO65" s="114"/>
      <c r="AP65" s="114"/>
      <c r="AQ65" s="114"/>
      <c r="AR65" s="114"/>
      <c r="AS65" s="114"/>
      <c r="AT65" s="114"/>
      <c r="AU65" s="114"/>
      <c r="AV65" s="114"/>
      <c r="AW65" s="51"/>
      <c r="AX65" s="51"/>
      <c r="AY65" s="2"/>
      <c r="AZ65" s="2"/>
      <c r="BA65" s="2"/>
      <c r="BB65" s="2"/>
      <c r="BC65" s="2"/>
      <c r="BD65" s="2"/>
      <c r="BE65" s="2"/>
      <c r="BF65" s="2"/>
      <c r="BG65" s="2"/>
      <c r="BH65" s="2"/>
      <c r="BI65" s="2"/>
      <c r="BJ65" s="2"/>
      <c r="BK65" s="2"/>
      <c r="BL65" s="2"/>
      <c r="BM65" s="2"/>
      <c r="BN65" s="2"/>
    </row>
    <row r="66" spans="1:66" x14ac:dyDescent="0.25">
      <c r="A66" s="1"/>
      <c r="B66" s="31"/>
      <c r="C66" s="24"/>
      <c r="D66" s="1" t="s">
        <v>140</v>
      </c>
      <c r="H66" s="32"/>
      <c r="J66" s="1" t="b">
        <f>NOT(ISBLANK(C66))</f>
        <v>0</v>
      </c>
      <c r="K66" s="1" t="b">
        <f>C66=TRUE</f>
        <v>0</v>
      </c>
      <c r="P66" s="1" t="s">
        <v>942</v>
      </c>
      <c r="V66" s="110">
        <f t="shared" si="3"/>
        <v>0</v>
      </c>
      <c r="W66" s="158">
        <f>_xlfn.XLOOKUP($U66,'FSE IDs'!$C$8:$C$127,'FSE IDs'!$D$8:$D$127,"None",0)</f>
        <v>0</v>
      </c>
      <c r="X66" s="159" t="str">
        <f>_xlfn.XLOOKUP($U66,'FSE IDs'!$C$8:$C$127,'FSE IDs'!$F$8:$F$127,"None",0)</f>
        <v/>
      </c>
      <c r="Y66" s="51"/>
      <c r="Z66" s="51"/>
      <c r="AA66" s="162" t="s">
        <v>1792</v>
      </c>
      <c r="AB66" s="102" t="str">
        <f t="shared" si="10"/>
        <v/>
      </c>
      <c r="AC66" s="51"/>
      <c r="AD66" s="51"/>
      <c r="AE66" s="51"/>
      <c r="AF66" s="51"/>
      <c r="AG66" s="51"/>
      <c r="AH66" s="51"/>
      <c r="AI66" s="51"/>
      <c r="AJ66" s="51"/>
      <c r="AK66" s="51"/>
      <c r="AL66" s="51"/>
      <c r="AM66" s="51"/>
      <c r="AN66" s="51"/>
      <c r="AO66" s="114"/>
      <c r="AP66" s="114"/>
      <c r="AQ66" s="114"/>
      <c r="AR66" s="114"/>
      <c r="AS66" s="114"/>
      <c r="AT66" s="114"/>
      <c r="AU66" s="114"/>
      <c r="AV66" s="114"/>
      <c r="AW66" s="51"/>
      <c r="AX66" s="51"/>
      <c r="AY66" s="2"/>
      <c r="AZ66" s="2"/>
      <c r="BA66" s="2"/>
      <c r="BB66" s="2"/>
      <c r="BC66" s="2"/>
      <c r="BD66" s="2"/>
      <c r="BE66" s="2"/>
      <c r="BF66" s="2"/>
      <c r="BG66" s="2"/>
      <c r="BH66" s="2"/>
      <c r="BI66" s="2"/>
      <c r="BJ66" s="2"/>
      <c r="BK66" s="2"/>
      <c r="BL66" s="2"/>
      <c r="BM66" s="2"/>
      <c r="BN66" s="2"/>
    </row>
    <row r="67" spans="1:66" ht="7.5" customHeight="1" x14ac:dyDescent="0.25">
      <c r="A67" s="1"/>
      <c r="B67" s="31"/>
      <c r="H67" s="32"/>
      <c r="P67" s="1" t="s">
        <v>670</v>
      </c>
      <c r="V67" s="110">
        <f t="shared" si="3"/>
        <v>0</v>
      </c>
      <c r="W67" s="158">
        <f>_xlfn.XLOOKUP($U67,'FSE IDs'!$C$8:$C$127,'FSE IDs'!$D$8:$D$127,"None",0)</f>
        <v>0</v>
      </c>
      <c r="X67" s="159" t="str">
        <f>_xlfn.XLOOKUP($U67,'FSE IDs'!$C$8:$C$127,'FSE IDs'!$F$8:$F$127,"None",0)</f>
        <v/>
      </c>
      <c r="Y67" s="51"/>
      <c r="Z67" s="51"/>
      <c r="AA67" s="162" t="s">
        <v>1792</v>
      </c>
      <c r="AB67" s="102" t="str">
        <f t="shared" si="10"/>
        <v/>
      </c>
      <c r="AC67" s="51"/>
      <c r="AD67" s="51"/>
      <c r="AE67" s="51"/>
      <c r="AF67" s="51"/>
      <c r="AG67" s="51"/>
      <c r="AH67" s="51"/>
      <c r="AI67" s="51"/>
      <c r="AJ67" s="51"/>
      <c r="AK67" s="51"/>
      <c r="AL67" s="51"/>
      <c r="AM67" s="51"/>
      <c r="AN67" s="51"/>
      <c r="AO67" s="114"/>
      <c r="AP67" s="114"/>
      <c r="AQ67" s="114"/>
      <c r="AR67" s="114"/>
      <c r="AS67" s="114"/>
      <c r="AT67" s="114"/>
      <c r="AU67" s="114"/>
      <c r="AV67" s="114"/>
      <c r="AW67" s="51"/>
      <c r="AX67" s="51"/>
      <c r="AY67" s="2"/>
      <c r="AZ67" s="2"/>
      <c r="BA67" s="2"/>
      <c r="BB67" s="2"/>
      <c r="BC67" s="2"/>
      <c r="BD67" s="2"/>
      <c r="BE67" s="2"/>
      <c r="BF67" s="2"/>
      <c r="BG67" s="2"/>
      <c r="BH67" s="2"/>
      <c r="BI67" s="2"/>
      <c r="BJ67" s="2"/>
      <c r="BK67" s="2"/>
      <c r="BL67" s="2"/>
      <c r="BM67" s="2"/>
      <c r="BN67" s="2"/>
    </row>
    <row r="68" spans="1:66" x14ac:dyDescent="0.25">
      <c r="A68" s="1"/>
      <c r="B68" s="31"/>
      <c r="C68" s="24"/>
      <c r="D68" s="1" t="s">
        <v>142</v>
      </c>
      <c r="H68" s="32"/>
      <c r="J68" s="1" t="b">
        <f>NOT(ISBLANK(C68))</f>
        <v>0</v>
      </c>
      <c r="K68" s="1" t="b">
        <f>C68=TRUE</f>
        <v>0</v>
      </c>
      <c r="P68" s="1" t="s">
        <v>1488</v>
      </c>
      <c r="V68" s="110">
        <f t="shared" si="3"/>
        <v>0</v>
      </c>
      <c r="W68" s="158">
        <f>_xlfn.XLOOKUP($U68,'FSE IDs'!$C$8:$C$127,'FSE IDs'!$D$8:$D$127,"None",0)</f>
        <v>0</v>
      </c>
      <c r="X68" s="159" t="str">
        <f>_xlfn.XLOOKUP($U68,'FSE IDs'!$C$8:$C$127,'FSE IDs'!$F$8:$F$127,"None",0)</f>
        <v/>
      </c>
      <c r="Y68" s="51"/>
      <c r="Z68" s="51"/>
      <c r="AA68" s="162" t="s">
        <v>1792</v>
      </c>
      <c r="AB68" s="102" t="str">
        <f t="shared" si="10"/>
        <v/>
      </c>
      <c r="AC68" s="51"/>
      <c r="AD68" s="51"/>
      <c r="AE68" s="51"/>
      <c r="AF68" s="51"/>
      <c r="AG68" s="51"/>
      <c r="AH68" s="51"/>
      <c r="AI68" s="51"/>
      <c r="AJ68" s="51"/>
      <c r="AK68" s="51"/>
      <c r="AL68" s="51"/>
      <c r="AM68" s="51"/>
      <c r="AN68" s="51"/>
      <c r="AO68" s="114"/>
      <c r="AP68" s="114"/>
      <c r="AQ68" s="114"/>
      <c r="AR68" s="114"/>
      <c r="AS68" s="114"/>
      <c r="AT68" s="114"/>
      <c r="AU68" s="114"/>
      <c r="AV68" s="114"/>
      <c r="AW68" s="51"/>
      <c r="AX68" s="51"/>
      <c r="AY68" s="2"/>
      <c r="AZ68" s="2"/>
      <c r="BA68" s="2"/>
      <c r="BB68" s="2"/>
      <c r="BC68" s="2"/>
      <c r="BD68" s="2"/>
      <c r="BE68" s="2"/>
      <c r="BF68" s="2"/>
      <c r="BG68" s="2"/>
      <c r="BH68" s="2"/>
      <c r="BI68" s="2"/>
      <c r="BJ68" s="2"/>
      <c r="BK68" s="2"/>
      <c r="BL68" s="2"/>
      <c r="BM68" s="2"/>
      <c r="BN68" s="2"/>
    </row>
    <row r="69" spans="1:66" ht="7.5" customHeight="1" x14ac:dyDescent="0.25">
      <c r="A69" s="1"/>
      <c r="B69" s="31"/>
      <c r="H69" s="32"/>
      <c r="P69" s="1" t="s">
        <v>442</v>
      </c>
      <c r="V69" s="110">
        <f t="shared" si="3"/>
        <v>0</v>
      </c>
      <c r="W69" s="158">
        <f>_xlfn.XLOOKUP($U69,'FSE IDs'!$C$8:$C$127,'FSE IDs'!$D$8:$D$127,"None",0)</f>
        <v>0</v>
      </c>
      <c r="X69" s="159" t="str">
        <f>_xlfn.XLOOKUP($U69,'FSE IDs'!$C$8:$C$127,'FSE IDs'!$F$8:$F$127,"None",0)</f>
        <v/>
      </c>
      <c r="Y69" s="51"/>
      <c r="Z69" s="51"/>
      <c r="AA69" s="162" t="s">
        <v>1792</v>
      </c>
      <c r="AB69" s="102" t="str">
        <f t="shared" si="10"/>
        <v/>
      </c>
      <c r="AC69" s="51"/>
      <c r="AD69" s="51"/>
      <c r="AE69" s="51"/>
      <c r="AF69" s="51"/>
      <c r="AG69" s="51"/>
      <c r="AH69" s="51"/>
      <c r="AI69" s="51"/>
      <c r="AJ69" s="51"/>
      <c r="AK69" s="51"/>
      <c r="AL69" s="51"/>
      <c r="AM69" s="51"/>
      <c r="AN69" s="51"/>
      <c r="AO69" s="114"/>
      <c r="AP69" s="114"/>
      <c r="AQ69" s="114"/>
      <c r="AR69" s="114"/>
      <c r="AS69" s="114"/>
      <c r="AT69" s="114"/>
      <c r="AU69" s="114"/>
      <c r="AV69" s="114"/>
      <c r="AW69" s="51"/>
      <c r="AX69" s="51"/>
      <c r="AY69" s="2"/>
      <c r="AZ69" s="2"/>
      <c r="BA69" s="2"/>
      <c r="BB69" s="2"/>
      <c r="BC69" s="2"/>
      <c r="BD69" s="2"/>
      <c r="BE69" s="2"/>
      <c r="BF69" s="2"/>
      <c r="BG69" s="2"/>
      <c r="BH69" s="2"/>
      <c r="BI69" s="2"/>
      <c r="BJ69" s="2"/>
      <c r="BK69" s="2"/>
      <c r="BL69" s="2"/>
      <c r="BM69" s="2"/>
      <c r="BN69" s="2"/>
    </row>
    <row r="70" spans="1:66" x14ac:dyDescent="0.25">
      <c r="A70" s="1"/>
      <c r="B70" s="31"/>
      <c r="C70" s="24"/>
      <c r="D70" s="1" t="s">
        <v>145</v>
      </c>
      <c r="H70" s="32"/>
      <c r="J70" s="1" t="b">
        <f>NOT(ISBLANK(C70))</f>
        <v>0</v>
      </c>
      <c r="K70" s="1" t="b">
        <f>C70=TRUE</f>
        <v>0</v>
      </c>
      <c r="P70" s="1" t="s">
        <v>1313</v>
      </c>
      <c r="V70" s="110">
        <f t="shared" si="3"/>
        <v>0</v>
      </c>
      <c r="W70" s="158">
        <f>_xlfn.XLOOKUP($U70,'FSE IDs'!$C$8:$C$127,'FSE IDs'!$D$8:$D$127,"None",0)</f>
        <v>0</v>
      </c>
      <c r="X70" s="159" t="str">
        <f>_xlfn.XLOOKUP($U70,'FSE IDs'!$C$8:$C$127,'FSE IDs'!$F$8:$F$127,"None",0)</f>
        <v/>
      </c>
      <c r="Y70" s="51"/>
      <c r="Z70" s="51"/>
      <c r="AA70" s="162" t="s">
        <v>1792</v>
      </c>
      <c r="AB70" s="102" t="str">
        <f t="shared" si="10"/>
        <v/>
      </c>
      <c r="AC70" s="51"/>
      <c r="AD70" s="51"/>
      <c r="AE70" s="51"/>
      <c r="AF70" s="51"/>
      <c r="AG70" s="51"/>
      <c r="AH70" s="51"/>
      <c r="AI70" s="51"/>
      <c r="AJ70" s="51"/>
      <c r="AK70" s="51"/>
      <c r="AL70" s="51"/>
      <c r="AM70" s="51"/>
      <c r="AN70" s="51"/>
      <c r="AO70" s="114"/>
      <c r="AP70" s="114"/>
      <c r="AQ70" s="114"/>
      <c r="AR70" s="114"/>
      <c r="AS70" s="114"/>
      <c r="AT70" s="114"/>
      <c r="AU70" s="114"/>
      <c r="AV70" s="114"/>
      <c r="AW70" s="51"/>
      <c r="AX70" s="51"/>
      <c r="AY70" s="2"/>
      <c r="AZ70" s="2"/>
      <c r="BA70" s="2"/>
      <c r="BB70" s="2"/>
      <c r="BC70" s="2"/>
      <c r="BD70" s="2"/>
      <c r="BE70" s="2"/>
      <c r="BF70" s="2"/>
      <c r="BG70" s="2"/>
      <c r="BH70" s="2"/>
      <c r="BI70" s="2"/>
      <c r="BJ70" s="2"/>
      <c r="BK70" s="2"/>
      <c r="BL70" s="2"/>
      <c r="BM70" s="2"/>
      <c r="BN70" s="2"/>
    </row>
    <row r="71" spans="1:66" x14ac:dyDescent="0.25">
      <c r="A71" s="1"/>
      <c r="B71" s="31"/>
      <c r="D71" s="4" t="s">
        <v>144</v>
      </c>
      <c r="H71" s="32"/>
      <c r="P71" s="1" t="s">
        <v>1489</v>
      </c>
      <c r="V71" s="110">
        <f t="shared" si="3"/>
        <v>0</v>
      </c>
      <c r="W71" s="158">
        <f>_xlfn.XLOOKUP($U71,'FSE IDs'!$C$8:$C$127,'FSE IDs'!$D$8:$D$127,"None",0)</f>
        <v>0</v>
      </c>
      <c r="X71" s="159" t="str">
        <f>_xlfn.XLOOKUP($U71,'FSE IDs'!$C$8:$C$127,'FSE IDs'!$F$8:$F$127,"None",0)</f>
        <v/>
      </c>
      <c r="Y71" s="51"/>
      <c r="Z71" s="51"/>
      <c r="AA71" s="162" t="s">
        <v>1792</v>
      </c>
      <c r="AB71" s="102" t="str">
        <f t="shared" si="10"/>
        <v/>
      </c>
      <c r="AC71" s="51"/>
      <c r="AD71" s="51"/>
      <c r="AE71" s="51"/>
      <c r="AF71" s="51"/>
      <c r="AG71" s="51"/>
      <c r="AH71" s="51"/>
      <c r="AI71" s="51"/>
      <c r="AJ71" s="51"/>
      <c r="AK71" s="51"/>
      <c r="AL71" s="51"/>
      <c r="AM71" s="51"/>
      <c r="AN71" s="51"/>
      <c r="AO71" s="114"/>
      <c r="AP71" s="114"/>
      <c r="AQ71" s="114"/>
      <c r="AR71" s="114"/>
      <c r="AS71" s="114"/>
      <c r="AT71" s="114"/>
      <c r="AU71" s="114"/>
      <c r="AV71" s="114"/>
      <c r="AW71" s="51"/>
      <c r="AX71" s="51"/>
      <c r="AY71" s="2"/>
      <c r="AZ71" s="2"/>
      <c r="BA71" s="2"/>
      <c r="BB71" s="2"/>
      <c r="BC71" s="2"/>
      <c r="BD71" s="2"/>
      <c r="BE71" s="2"/>
      <c r="BF71" s="2"/>
      <c r="BG71" s="2"/>
      <c r="BH71" s="2"/>
      <c r="BI71" s="2"/>
      <c r="BJ71" s="2"/>
      <c r="BK71" s="2"/>
      <c r="BL71" s="2"/>
      <c r="BM71" s="2"/>
      <c r="BN71" s="2"/>
    </row>
    <row r="72" spans="1:66" ht="7.5" customHeight="1" x14ac:dyDescent="0.25">
      <c r="A72" s="1"/>
      <c r="B72" s="31"/>
      <c r="H72" s="32"/>
      <c r="P72" s="1" t="s">
        <v>1490</v>
      </c>
      <c r="V72" s="110">
        <f t="shared" si="3"/>
        <v>0</v>
      </c>
      <c r="W72" s="158">
        <f>_xlfn.XLOOKUP($U72,'FSE IDs'!$C$8:$C$127,'FSE IDs'!$D$8:$D$127,"None",0)</f>
        <v>0</v>
      </c>
      <c r="X72" s="159" t="str">
        <f>_xlfn.XLOOKUP($U72,'FSE IDs'!$C$8:$C$127,'FSE IDs'!$F$8:$F$127,"None",0)</f>
        <v/>
      </c>
      <c r="Y72" s="51"/>
      <c r="Z72" s="51"/>
      <c r="AA72" s="162" t="s">
        <v>1792</v>
      </c>
      <c r="AB72" s="102" t="str">
        <f t="shared" si="10"/>
        <v/>
      </c>
      <c r="AC72" s="51"/>
      <c r="AD72" s="51"/>
      <c r="AE72" s="51"/>
      <c r="AF72" s="51"/>
      <c r="AG72" s="51"/>
      <c r="AH72" s="51"/>
      <c r="AI72" s="51"/>
      <c r="AJ72" s="51"/>
      <c r="AK72" s="51"/>
      <c r="AL72" s="51"/>
      <c r="AM72" s="51"/>
      <c r="AN72" s="51"/>
      <c r="AO72" s="114"/>
      <c r="AP72" s="114"/>
      <c r="AQ72" s="114"/>
      <c r="AR72" s="114"/>
      <c r="AS72" s="114"/>
      <c r="AT72" s="114"/>
      <c r="AU72" s="114"/>
      <c r="AV72" s="114"/>
      <c r="AW72" s="51"/>
      <c r="AX72" s="51"/>
      <c r="AY72" s="2"/>
      <c r="AZ72" s="2"/>
      <c r="BA72" s="2"/>
      <c r="BB72" s="2"/>
      <c r="BC72" s="2"/>
      <c r="BD72" s="2"/>
      <c r="BE72" s="2"/>
      <c r="BF72" s="2"/>
      <c r="BG72" s="2"/>
      <c r="BH72" s="2"/>
      <c r="BI72" s="2"/>
      <c r="BJ72" s="2"/>
      <c r="BK72" s="2"/>
      <c r="BL72" s="2"/>
      <c r="BM72" s="2"/>
      <c r="BN72" s="2"/>
    </row>
    <row r="73" spans="1:66" x14ac:dyDescent="0.25">
      <c r="A73" s="1"/>
      <c r="B73" s="31"/>
      <c r="C73" s="24"/>
      <c r="D73" s="1" t="s">
        <v>146</v>
      </c>
      <c r="H73" s="32"/>
      <c r="J73" s="1" t="b">
        <f>NOT(ISBLANK(C73))</f>
        <v>0</v>
      </c>
      <c r="K73" s="1" t="b">
        <f>C73=TRUE</f>
        <v>0</v>
      </c>
      <c r="P73" s="1" t="s">
        <v>278</v>
      </c>
      <c r="V73" s="110">
        <f t="shared" si="3"/>
        <v>0</v>
      </c>
      <c r="W73" s="158">
        <f>_xlfn.XLOOKUP($U73,'FSE IDs'!$C$8:$C$127,'FSE IDs'!$D$8:$D$127,"None",0)</f>
        <v>0</v>
      </c>
      <c r="X73" s="159" t="str">
        <f>_xlfn.XLOOKUP($U73,'FSE IDs'!$C$8:$C$127,'FSE IDs'!$F$8:$F$127,"None",0)</f>
        <v/>
      </c>
      <c r="Y73" s="51"/>
      <c r="Z73" s="51"/>
      <c r="AA73" s="162" t="s">
        <v>1792</v>
      </c>
      <c r="AB73" s="102" t="str">
        <f t="shared" si="10"/>
        <v/>
      </c>
      <c r="AC73" s="51"/>
      <c r="AD73" s="51"/>
      <c r="AE73" s="51"/>
      <c r="AF73" s="51"/>
      <c r="AG73" s="51"/>
      <c r="AH73" s="51"/>
      <c r="AI73" s="51"/>
      <c r="AJ73" s="51"/>
      <c r="AK73" s="51"/>
      <c r="AL73" s="51"/>
      <c r="AM73" s="51"/>
      <c r="AN73" s="51"/>
      <c r="AO73" s="114"/>
      <c r="AP73" s="114"/>
      <c r="AQ73" s="114"/>
      <c r="AR73" s="114"/>
      <c r="AS73" s="114"/>
      <c r="AT73" s="114"/>
      <c r="AU73" s="114"/>
      <c r="AV73" s="114"/>
      <c r="AW73" s="51"/>
      <c r="AX73" s="51"/>
      <c r="AY73" s="2"/>
      <c r="AZ73" s="2"/>
      <c r="BA73" s="2"/>
      <c r="BB73" s="2"/>
      <c r="BC73" s="2"/>
      <c r="BD73" s="2"/>
      <c r="BE73" s="2"/>
      <c r="BF73" s="2"/>
      <c r="BG73" s="2"/>
      <c r="BH73" s="2"/>
      <c r="BI73" s="2"/>
      <c r="BJ73" s="2"/>
      <c r="BK73" s="2"/>
      <c r="BL73" s="2"/>
      <c r="BM73" s="2"/>
      <c r="BN73" s="2"/>
    </row>
    <row r="74" spans="1:66" ht="7.5" customHeight="1" x14ac:dyDescent="0.25">
      <c r="A74" s="1"/>
      <c r="B74" s="31"/>
      <c r="H74" s="32"/>
      <c r="P74" s="1" t="s">
        <v>1491</v>
      </c>
      <c r="V74" s="110">
        <f t="shared" si="3"/>
        <v>0</v>
      </c>
      <c r="W74" s="158">
        <f>_xlfn.XLOOKUP($U74,'FSE IDs'!$C$8:$C$127,'FSE IDs'!$D$8:$D$127,"None",0)</f>
        <v>0</v>
      </c>
      <c r="X74" s="159" t="str">
        <f>_xlfn.XLOOKUP($U74,'FSE IDs'!$C$8:$C$127,'FSE IDs'!$F$8:$F$127,"None",0)</f>
        <v/>
      </c>
      <c r="Y74" s="51"/>
      <c r="Z74" s="51"/>
      <c r="AA74" s="162" t="s">
        <v>1792</v>
      </c>
      <c r="AB74" s="102" t="str">
        <f t="shared" si="10"/>
        <v/>
      </c>
      <c r="AC74" s="51"/>
      <c r="AD74" s="51"/>
      <c r="AE74" s="51"/>
      <c r="AF74" s="51"/>
      <c r="AG74" s="51"/>
      <c r="AH74" s="51"/>
      <c r="AI74" s="51"/>
      <c r="AJ74" s="51"/>
      <c r="AK74" s="51"/>
      <c r="AL74" s="51"/>
      <c r="AM74" s="51"/>
      <c r="AN74" s="51"/>
      <c r="AO74" s="114"/>
      <c r="AP74" s="114"/>
      <c r="AQ74" s="114"/>
      <c r="AR74" s="114"/>
      <c r="AS74" s="114"/>
      <c r="AT74" s="114"/>
      <c r="AU74" s="114"/>
      <c r="AV74" s="114"/>
      <c r="AW74" s="51"/>
      <c r="AX74" s="51"/>
      <c r="AY74" s="2"/>
      <c r="AZ74" s="2"/>
      <c r="BA74" s="2"/>
      <c r="BB74" s="2"/>
      <c r="BC74" s="2"/>
      <c r="BD74" s="2"/>
      <c r="BE74" s="2"/>
      <c r="BF74" s="2"/>
      <c r="BG74" s="2"/>
      <c r="BH74" s="2"/>
      <c r="BI74" s="2"/>
      <c r="BJ74" s="2"/>
      <c r="BK74" s="2"/>
      <c r="BL74" s="2"/>
      <c r="BM74" s="2"/>
      <c r="BN74" s="2"/>
    </row>
    <row r="75" spans="1:66" x14ac:dyDescent="0.25">
      <c r="A75" s="1"/>
      <c r="B75" s="31"/>
      <c r="C75" s="24"/>
      <c r="D75" s="1" t="s">
        <v>141</v>
      </c>
      <c r="H75" s="32"/>
      <c r="J75" s="1" t="b">
        <f>NOT(ISBLANK(C75))</f>
        <v>0</v>
      </c>
      <c r="K75" s="1" t="b">
        <f>C75=TRUE</f>
        <v>0</v>
      </c>
      <c r="P75" s="1" t="s">
        <v>505</v>
      </c>
      <c r="V75" s="110">
        <f t="shared" si="3"/>
        <v>0</v>
      </c>
      <c r="W75" s="158">
        <f>_xlfn.XLOOKUP($U75,'FSE IDs'!$C$8:$C$127,'FSE IDs'!$D$8:$D$127,"None",0)</f>
        <v>0</v>
      </c>
      <c r="X75" s="159" t="str">
        <f>_xlfn.XLOOKUP($U75,'FSE IDs'!$C$8:$C$127,'FSE IDs'!$F$8:$F$127,"None",0)</f>
        <v/>
      </c>
      <c r="Y75" s="51"/>
      <c r="Z75" s="51"/>
      <c r="AA75" s="162" t="s">
        <v>1792</v>
      </c>
      <c r="AB75" s="102" t="str">
        <f t="shared" si="10"/>
        <v/>
      </c>
      <c r="AC75" s="51"/>
      <c r="AD75" s="51"/>
      <c r="AE75" s="51"/>
      <c r="AF75" s="51"/>
      <c r="AG75" s="51"/>
      <c r="AH75" s="51"/>
      <c r="AI75" s="51"/>
      <c r="AJ75" s="51"/>
      <c r="AK75" s="51"/>
      <c r="AL75" s="51"/>
      <c r="AM75" s="51"/>
      <c r="AN75" s="51"/>
      <c r="AO75" s="114"/>
      <c r="AP75" s="114"/>
      <c r="AQ75" s="114"/>
      <c r="AR75" s="114"/>
      <c r="AS75" s="114"/>
      <c r="AT75" s="114"/>
      <c r="AU75" s="114"/>
      <c r="AV75" s="114"/>
      <c r="AW75" s="51"/>
      <c r="AX75" s="51"/>
      <c r="AY75" s="2"/>
      <c r="AZ75" s="2"/>
      <c r="BA75" s="2"/>
      <c r="BB75" s="2"/>
      <c r="BC75" s="2"/>
      <c r="BD75" s="2"/>
      <c r="BE75" s="2"/>
      <c r="BF75" s="2"/>
      <c r="BG75" s="2"/>
      <c r="BH75" s="2"/>
      <c r="BI75" s="2"/>
      <c r="BJ75" s="2"/>
      <c r="BK75" s="2"/>
      <c r="BL75" s="2"/>
      <c r="BM75" s="2"/>
      <c r="BN75" s="2"/>
    </row>
    <row r="76" spans="1:66" x14ac:dyDescent="0.25">
      <c r="A76" s="1"/>
      <c r="B76" s="31"/>
      <c r="D76" s="4" t="s">
        <v>124</v>
      </c>
      <c r="H76" s="32"/>
      <c r="P76" s="1" t="s">
        <v>704</v>
      </c>
      <c r="V76" s="110">
        <f t="shared" si="3"/>
        <v>0</v>
      </c>
      <c r="W76" s="158">
        <f>_xlfn.XLOOKUP($U76,'FSE IDs'!$C$8:$C$127,'FSE IDs'!$D$8:$D$127,"None",0)</f>
        <v>0</v>
      </c>
      <c r="X76" s="159" t="str">
        <f>_xlfn.XLOOKUP($U76,'FSE IDs'!$C$8:$C$127,'FSE IDs'!$F$8:$F$127,"None",0)</f>
        <v/>
      </c>
      <c r="Y76" s="51"/>
      <c r="Z76" s="51"/>
      <c r="AA76" s="162" t="s">
        <v>1792</v>
      </c>
      <c r="AB76" s="102" t="str">
        <f t="shared" si="10"/>
        <v/>
      </c>
      <c r="AC76" s="51"/>
      <c r="AD76" s="51"/>
      <c r="AE76" s="51"/>
      <c r="AF76" s="51"/>
      <c r="AG76" s="51"/>
      <c r="AH76" s="51"/>
      <c r="AI76" s="51"/>
      <c r="AJ76" s="51"/>
      <c r="AK76" s="51"/>
      <c r="AL76" s="51"/>
      <c r="AM76" s="51"/>
      <c r="AN76" s="51"/>
      <c r="AO76" s="114"/>
      <c r="AP76" s="114"/>
      <c r="AQ76" s="114"/>
      <c r="AR76" s="114"/>
      <c r="AS76" s="114"/>
      <c r="AT76" s="114"/>
      <c r="AU76" s="114"/>
      <c r="AV76" s="114"/>
      <c r="AW76" s="51"/>
      <c r="AX76" s="51"/>
      <c r="AY76" s="2"/>
      <c r="AZ76" s="2"/>
      <c r="BA76" s="2"/>
      <c r="BB76" s="2"/>
      <c r="BC76" s="2"/>
      <c r="BD76" s="2"/>
      <c r="BE76" s="2"/>
      <c r="BF76" s="2"/>
      <c r="BG76" s="2"/>
      <c r="BH76" s="2"/>
      <c r="BI76" s="2"/>
      <c r="BJ76" s="2"/>
      <c r="BK76" s="2"/>
      <c r="BL76" s="2"/>
      <c r="BM76" s="2"/>
      <c r="BN76" s="2"/>
    </row>
    <row r="77" spans="1:66" ht="7.5" customHeight="1" x14ac:dyDescent="0.25">
      <c r="A77" s="1"/>
      <c r="B77" s="31"/>
      <c r="H77" s="32"/>
      <c r="P77" s="1" t="s">
        <v>809</v>
      </c>
      <c r="V77" s="110">
        <f t="shared" si="3"/>
        <v>0</v>
      </c>
      <c r="W77" s="158">
        <f>_xlfn.XLOOKUP($U77,'FSE IDs'!$C$8:$C$127,'FSE IDs'!$D$8:$D$127,"None",0)</f>
        <v>0</v>
      </c>
      <c r="X77" s="159" t="str">
        <f>_xlfn.XLOOKUP($U77,'FSE IDs'!$C$8:$C$127,'FSE IDs'!$F$8:$F$127,"None",0)</f>
        <v/>
      </c>
      <c r="Y77" s="51"/>
      <c r="Z77" s="51"/>
      <c r="AA77" s="162" t="s">
        <v>1792</v>
      </c>
      <c r="AB77" s="102" t="str">
        <f t="shared" si="10"/>
        <v/>
      </c>
      <c r="AC77" s="51"/>
      <c r="AD77" s="51"/>
      <c r="AE77" s="51"/>
      <c r="AF77" s="51"/>
      <c r="AG77" s="51"/>
      <c r="AH77" s="51"/>
      <c r="AI77" s="51"/>
      <c r="AJ77" s="51"/>
      <c r="AK77" s="51"/>
      <c r="AL77" s="51"/>
      <c r="AM77" s="51"/>
      <c r="AN77" s="51"/>
      <c r="AO77" s="114"/>
      <c r="AP77" s="114"/>
      <c r="AQ77" s="114"/>
      <c r="AR77" s="114"/>
      <c r="AS77" s="114"/>
      <c r="AT77" s="114"/>
      <c r="AU77" s="114"/>
      <c r="AV77" s="114"/>
      <c r="AW77" s="51"/>
      <c r="AX77" s="51"/>
      <c r="AY77" s="2"/>
      <c r="AZ77" s="2"/>
      <c r="BA77" s="2"/>
      <c r="BB77" s="2"/>
      <c r="BC77" s="2"/>
      <c r="BD77" s="2"/>
      <c r="BE77" s="2"/>
      <c r="BF77" s="2"/>
      <c r="BG77" s="2"/>
      <c r="BH77" s="2"/>
      <c r="BI77" s="2"/>
      <c r="BJ77" s="2"/>
      <c r="BK77" s="2"/>
      <c r="BL77" s="2"/>
      <c r="BM77" s="2"/>
      <c r="BN77" s="2"/>
    </row>
    <row r="78" spans="1:66" x14ac:dyDescent="0.25">
      <c r="A78" s="1"/>
      <c r="B78" s="31"/>
      <c r="C78" s="24"/>
      <c r="D78" s="1" t="s">
        <v>143</v>
      </c>
      <c r="H78" s="32"/>
      <c r="J78" s="1" t="b">
        <f>NOT(ISBLANK(C78))</f>
        <v>0</v>
      </c>
      <c r="K78" s="1" t="b">
        <f>C78=TRUE</f>
        <v>0</v>
      </c>
      <c r="P78" s="1" t="s">
        <v>813</v>
      </c>
      <c r="V78" s="110">
        <f t="shared" si="3"/>
        <v>0</v>
      </c>
      <c r="W78" s="158">
        <f>_xlfn.XLOOKUP($U78,'FSE IDs'!$C$8:$C$127,'FSE IDs'!$D$8:$D$127,"None",0)</f>
        <v>0</v>
      </c>
      <c r="X78" s="159" t="str">
        <f>_xlfn.XLOOKUP($U78,'FSE IDs'!$C$8:$C$127,'FSE IDs'!$F$8:$F$127,"None",0)</f>
        <v/>
      </c>
      <c r="Y78" s="51"/>
      <c r="Z78" s="51"/>
      <c r="AA78" s="162" t="s">
        <v>1792</v>
      </c>
      <c r="AB78" s="102" t="str">
        <f t="shared" si="10"/>
        <v/>
      </c>
      <c r="AC78" s="51"/>
      <c r="AD78" s="51"/>
      <c r="AE78" s="51"/>
      <c r="AF78" s="51"/>
      <c r="AG78" s="51"/>
      <c r="AH78" s="51"/>
      <c r="AI78" s="51"/>
      <c r="AJ78" s="51"/>
      <c r="AK78" s="51"/>
      <c r="AL78" s="51"/>
      <c r="AM78" s="51"/>
      <c r="AN78" s="51"/>
      <c r="AO78" s="114"/>
      <c r="AP78" s="114"/>
      <c r="AQ78" s="114"/>
      <c r="AR78" s="114"/>
      <c r="AS78" s="114"/>
      <c r="AT78" s="114"/>
      <c r="AU78" s="114"/>
      <c r="AV78" s="114"/>
      <c r="AW78" s="51"/>
      <c r="AX78" s="51"/>
      <c r="AY78" s="2"/>
      <c r="AZ78" s="2"/>
      <c r="BA78" s="2"/>
      <c r="BB78" s="2"/>
      <c r="BC78" s="2"/>
      <c r="BD78" s="2"/>
      <c r="BE78" s="2"/>
      <c r="BF78" s="2"/>
      <c r="BG78" s="2"/>
      <c r="BH78" s="2"/>
      <c r="BI78" s="2"/>
      <c r="BJ78" s="2"/>
      <c r="BK78" s="2"/>
      <c r="BL78" s="2"/>
      <c r="BM78" s="2"/>
      <c r="BN78" s="2"/>
    </row>
    <row r="79" spans="1:66" ht="7.5" customHeight="1" x14ac:dyDescent="0.25">
      <c r="A79" s="1"/>
      <c r="B79" s="31"/>
      <c r="H79" s="32"/>
      <c r="P79" s="1" t="s">
        <v>868</v>
      </c>
      <c r="V79" s="110">
        <f t="shared" si="3"/>
        <v>0</v>
      </c>
      <c r="W79" s="158">
        <f>_xlfn.XLOOKUP($U79,'FSE IDs'!$C$8:$C$127,'FSE IDs'!$D$8:$D$127,"None",0)</f>
        <v>0</v>
      </c>
      <c r="X79" s="159" t="str">
        <f>_xlfn.XLOOKUP($U79,'FSE IDs'!$C$8:$C$127,'FSE IDs'!$F$8:$F$127,"None",0)</f>
        <v/>
      </c>
      <c r="Y79" s="51"/>
      <c r="Z79" s="51"/>
      <c r="AA79" s="162" t="s">
        <v>1792</v>
      </c>
      <c r="AB79" s="102" t="str">
        <f t="shared" si="10"/>
        <v/>
      </c>
      <c r="AC79" s="51"/>
      <c r="AD79" s="51"/>
      <c r="AE79" s="51"/>
      <c r="AF79" s="51"/>
      <c r="AG79" s="51"/>
      <c r="AH79" s="51"/>
      <c r="AI79" s="51"/>
      <c r="AJ79" s="51"/>
      <c r="AK79" s="51"/>
      <c r="AL79" s="51"/>
      <c r="AM79" s="51"/>
      <c r="AN79" s="51"/>
      <c r="AO79" s="114"/>
      <c r="AP79" s="114"/>
      <c r="AQ79" s="114"/>
      <c r="AR79" s="114"/>
      <c r="AS79" s="114"/>
      <c r="AT79" s="114"/>
      <c r="AU79" s="114"/>
      <c r="AV79" s="114"/>
      <c r="AW79" s="51"/>
      <c r="AX79" s="51"/>
      <c r="AY79" s="2"/>
      <c r="AZ79" s="2"/>
      <c r="BA79" s="2"/>
      <c r="BB79" s="2"/>
      <c r="BC79" s="2"/>
      <c r="BD79" s="2"/>
      <c r="BE79" s="2"/>
      <c r="BF79" s="2"/>
      <c r="BG79" s="2"/>
      <c r="BH79" s="2"/>
      <c r="BI79" s="2"/>
      <c r="BJ79" s="2"/>
      <c r="BK79" s="2"/>
      <c r="BL79" s="2"/>
      <c r="BM79" s="2"/>
      <c r="BN79" s="2"/>
    </row>
    <row r="80" spans="1:66" x14ac:dyDescent="0.25">
      <c r="A80" s="1"/>
      <c r="B80" s="31"/>
      <c r="C80" s="24"/>
      <c r="D80" s="1" t="s">
        <v>147</v>
      </c>
      <c r="H80" s="32"/>
      <c r="J80" s="1" t="b">
        <f>NOT(ISBLANK(C80))</f>
        <v>0</v>
      </c>
      <c r="K80" s="1" t="b">
        <f>C80=TRUE</f>
        <v>0</v>
      </c>
      <c r="P80" s="1" t="s">
        <v>1032</v>
      </c>
      <c r="V80" s="110">
        <f t="shared" si="3"/>
        <v>0</v>
      </c>
      <c r="W80" s="158">
        <f>_xlfn.XLOOKUP($U80,'FSE IDs'!$C$8:$C$127,'FSE IDs'!$D$8:$D$127,"None",0)</f>
        <v>0</v>
      </c>
      <c r="X80" s="159" t="str">
        <f>_xlfn.XLOOKUP($U80,'FSE IDs'!$C$8:$C$127,'FSE IDs'!$F$8:$F$127,"None",0)</f>
        <v/>
      </c>
      <c r="Y80" s="51"/>
      <c r="Z80" s="51"/>
      <c r="AA80" s="162" t="s">
        <v>1792</v>
      </c>
      <c r="AB80" s="102" t="str">
        <f t="shared" si="10"/>
        <v/>
      </c>
      <c r="AC80" s="51"/>
      <c r="AD80" s="51"/>
      <c r="AE80" s="51"/>
      <c r="AF80" s="51"/>
      <c r="AG80" s="51"/>
      <c r="AH80" s="51"/>
      <c r="AI80" s="51"/>
      <c r="AJ80" s="51"/>
      <c r="AK80" s="51"/>
      <c r="AL80" s="51"/>
      <c r="AM80" s="51"/>
      <c r="AN80" s="51"/>
      <c r="AO80" s="114"/>
      <c r="AP80" s="114"/>
      <c r="AQ80" s="114"/>
      <c r="AR80" s="114"/>
      <c r="AS80" s="114"/>
      <c r="AT80" s="114"/>
      <c r="AU80" s="114"/>
      <c r="AV80" s="114"/>
      <c r="AW80" s="51"/>
      <c r="AX80" s="51"/>
      <c r="AY80" s="2"/>
      <c r="AZ80" s="2"/>
      <c r="BA80" s="2"/>
      <c r="BB80" s="2"/>
      <c r="BC80" s="2"/>
      <c r="BD80" s="2"/>
      <c r="BE80" s="2"/>
      <c r="BF80" s="2"/>
      <c r="BG80" s="2"/>
      <c r="BH80" s="2"/>
      <c r="BI80" s="2"/>
      <c r="BJ80" s="2"/>
      <c r="BK80" s="2"/>
      <c r="BL80" s="2"/>
      <c r="BM80" s="2"/>
      <c r="BN80" s="2"/>
    </row>
    <row r="81" spans="1:66" ht="16.5" thickBot="1" x14ac:dyDescent="0.3">
      <c r="A81" s="1"/>
      <c r="B81" s="33"/>
      <c r="C81" s="34"/>
      <c r="D81" s="34"/>
      <c r="E81" s="34"/>
      <c r="F81" s="34"/>
      <c r="G81" s="34"/>
      <c r="H81" s="35"/>
      <c r="P81" s="1" t="s">
        <v>1101</v>
      </c>
      <c r="V81" s="110">
        <f t="shared" si="3"/>
        <v>0</v>
      </c>
      <c r="W81" s="158">
        <f>_xlfn.XLOOKUP($U81,'FSE IDs'!$C$8:$C$127,'FSE IDs'!$D$8:$D$127,"None",0)</f>
        <v>0</v>
      </c>
      <c r="X81" s="159" t="str">
        <f>_xlfn.XLOOKUP($U81,'FSE IDs'!$C$8:$C$127,'FSE IDs'!$F$8:$F$127,"None",0)</f>
        <v/>
      </c>
      <c r="Y81" s="51"/>
      <c r="Z81" s="51"/>
      <c r="AA81" s="162" t="s">
        <v>1792</v>
      </c>
      <c r="AB81" s="102" t="str">
        <f t="shared" si="10"/>
        <v/>
      </c>
      <c r="AC81" s="51"/>
      <c r="AD81" s="51"/>
      <c r="AE81" s="51"/>
      <c r="AF81" s="51"/>
      <c r="AG81" s="51"/>
      <c r="AH81" s="51"/>
      <c r="AI81" s="51"/>
      <c r="AJ81" s="51"/>
      <c r="AK81" s="51"/>
      <c r="AL81" s="51"/>
      <c r="AM81" s="51"/>
      <c r="AN81" s="51"/>
      <c r="AO81" s="114"/>
      <c r="AP81" s="114"/>
      <c r="AQ81" s="114"/>
      <c r="AR81" s="114"/>
      <c r="AS81" s="114"/>
      <c r="AT81" s="114"/>
      <c r="AU81" s="114"/>
      <c r="AV81" s="114"/>
      <c r="AW81" s="51"/>
      <c r="AX81" s="51"/>
      <c r="AY81" s="2"/>
      <c r="AZ81" s="2"/>
      <c r="BA81" s="2"/>
      <c r="BB81" s="2"/>
      <c r="BC81" s="2"/>
      <c r="BD81" s="2"/>
      <c r="BE81" s="2"/>
      <c r="BF81" s="2"/>
      <c r="BG81" s="2"/>
      <c r="BH81" s="2"/>
      <c r="BI81" s="2"/>
      <c r="BJ81" s="2"/>
      <c r="BK81" s="2"/>
      <c r="BL81" s="2"/>
      <c r="BM81" s="2"/>
      <c r="BN81" s="2"/>
    </row>
    <row r="82" spans="1:66" x14ac:dyDescent="0.25">
      <c r="A82" s="1"/>
      <c r="C82" s="89" t="s">
        <v>148</v>
      </c>
      <c r="G82" s="11" t="s">
        <v>1794</v>
      </c>
      <c r="P82" s="1" t="s">
        <v>346</v>
      </c>
      <c r="V82" s="110">
        <f t="shared" si="3"/>
        <v>0</v>
      </c>
      <c r="W82" s="158">
        <f>_xlfn.XLOOKUP($U82,'FSE IDs'!$C$8:$C$127,'FSE IDs'!$D$8:$D$127,"None",0)</f>
        <v>0</v>
      </c>
      <c r="X82" s="159" t="str">
        <f>_xlfn.XLOOKUP($U82,'FSE IDs'!$C$8:$C$127,'FSE IDs'!$F$8:$F$127,"None",0)</f>
        <v/>
      </c>
      <c r="Y82" s="51"/>
      <c r="Z82" s="51"/>
      <c r="AA82" s="162" t="s">
        <v>1792</v>
      </c>
      <c r="AB82" s="102" t="str">
        <f t="shared" si="10"/>
        <v/>
      </c>
      <c r="AC82" s="51"/>
      <c r="AD82" s="51"/>
      <c r="AE82" s="51"/>
      <c r="AF82" s="51"/>
      <c r="AG82" s="51"/>
      <c r="AH82" s="51"/>
      <c r="AI82" s="51"/>
      <c r="AJ82" s="51"/>
      <c r="AK82" s="51"/>
      <c r="AL82" s="51"/>
      <c r="AM82" s="51"/>
      <c r="AN82" s="51"/>
      <c r="AO82" s="114"/>
      <c r="AP82" s="114"/>
      <c r="AQ82" s="114"/>
      <c r="AR82" s="114"/>
      <c r="AS82" s="114"/>
      <c r="AT82" s="114"/>
      <c r="AU82" s="114"/>
      <c r="AV82" s="114"/>
      <c r="AW82" s="51"/>
      <c r="AX82" s="51"/>
      <c r="AY82" s="2"/>
      <c r="AZ82" s="2"/>
      <c r="BA82" s="2"/>
      <c r="BB82" s="2"/>
      <c r="BC82" s="2"/>
      <c r="BD82" s="2"/>
      <c r="BE82" s="2"/>
      <c r="BF82" s="2"/>
      <c r="BG82" s="2"/>
      <c r="BH82" s="2"/>
      <c r="BI82" s="2"/>
      <c r="BJ82" s="2"/>
      <c r="BK82" s="2"/>
      <c r="BL82" s="2"/>
      <c r="BM82" s="2"/>
      <c r="BN82" s="2"/>
    </row>
    <row r="83" spans="1:66" x14ac:dyDescent="0.25">
      <c r="A83" s="1"/>
      <c r="P83" s="1" t="s">
        <v>535</v>
      </c>
      <c r="V83" s="110">
        <f t="shared" si="3"/>
        <v>0</v>
      </c>
      <c r="W83" s="158">
        <f>_xlfn.XLOOKUP($U83,'FSE IDs'!$C$8:$C$127,'FSE IDs'!$D$8:$D$127,"None",0)</f>
        <v>0</v>
      </c>
      <c r="X83" s="159" t="str">
        <f>_xlfn.XLOOKUP($U83,'FSE IDs'!$C$8:$C$127,'FSE IDs'!$F$8:$F$127,"None",0)</f>
        <v/>
      </c>
      <c r="Y83" s="51"/>
      <c r="Z83" s="51"/>
      <c r="AA83" s="162" t="s">
        <v>1792</v>
      </c>
      <c r="AB83" s="102" t="str">
        <f t="shared" si="10"/>
        <v/>
      </c>
      <c r="AC83" s="51"/>
      <c r="AD83" s="51"/>
      <c r="AE83" s="51"/>
      <c r="AF83" s="51"/>
      <c r="AG83" s="51"/>
      <c r="AH83" s="51"/>
      <c r="AI83" s="51"/>
      <c r="AJ83" s="51"/>
      <c r="AK83" s="51"/>
      <c r="AL83" s="51"/>
      <c r="AM83" s="51"/>
      <c r="AN83" s="51"/>
      <c r="AO83" s="114"/>
      <c r="AP83" s="114"/>
      <c r="AQ83" s="114"/>
      <c r="AR83" s="114"/>
      <c r="AS83" s="114"/>
      <c r="AT83" s="114"/>
      <c r="AU83" s="114"/>
      <c r="AV83" s="114"/>
      <c r="AW83" s="51"/>
      <c r="AX83" s="51"/>
      <c r="AY83" s="2"/>
      <c r="AZ83" s="2"/>
      <c r="BA83" s="2"/>
      <c r="BB83" s="2"/>
      <c r="BC83" s="2"/>
      <c r="BD83" s="2"/>
      <c r="BE83" s="2"/>
      <c r="BF83" s="2"/>
      <c r="BG83" s="2"/>
      <c r="BH83" s="2"/>
      <c r="BI83" s="2"/>
      <c r="BJ83" s="2"/>
      <c r="BK83" s="2"/>
      <c r="BL83" s="2"/>
      <c r="BM83" s="2"/>
      <c r="BN83" s="2"/>
    </row>
    <row r="84" spans="1:66" x14ac:dyDescent="0.25">
      <c r="P84" s="1" t="s">
        <v>1249</v>
      </c>
      <c r="V84" s="110">
        <f t="shared" si="3"/>
        <v>0</v>
      </c>
      <c r="W84" s="158">
        <f>_xlfn.XLOOKUP($U84,'FSE IDs'!$C$8:$C$127,'FSE IDs'!$D$8:$D$127,"None",0)</f>
        <v>0</v>
      </c>
      <c r="X84" s="159" t="str">
        <f>_xlfn.XLOOKUP($U84,'FSE IDs'!$C$8:$C$127,'FSE IDs'!$F$8:$F$127,"None",0)</f>
        <v/>
      </c>
      <c r="Y84" s="51"/>
      <c r="Z84" s="51"/>
      <c r="AA84" s="162" t="s">
        <v>1792</v>
      </c>
      <c r="AB84" s="102" t="str">
        <f t="shared" si="10"/>
        <v/>
      </c>
      <c r="AC84" s="51"/>
      <c r="AD84" s="51"/>
      <c r="AE84" s="51"/>
      <c r="AF84" s="51"/>
      <c r="AG84" s="51"/>
      <c r="AH84" s="51"/>
      <c r="AI84" s="51"/>
      <c r="AJ84" s="51"/>
      <c r="AK84" s="51"/>
      <c r="AL84" s="51"/>
      <c r="AM84" s="51"/>
      <c r="AN84" s="51"/>
      <c r="AO84" s="114"/>
      <c r="AP84" s="114"/>
      <c r="AQ84" s="114"/>
      <c r="AR84" s="114"/>
      <c r="AS84" s="114"/>
      <c r="AT84" s="114"/>
      <c r="AU84" s="114"/>
      <c r="AV84" s="114"/>
      <c r="AW84" s="51"/>
      <c r="AX84" s="51"/>
      <c r="AY84" s="2"/>
      <c r="AZ84" s="2"/>
      <c r="BA84" s="2"/>
      <c r="BB84" s="2"/>
      <c r="BC84" s="2"/>
      <c r="BD84" s="2"/>
      <c r="BE84" s="2"/>
      <c r="BF84" s="2"/>
      <c r="BG84" s="2"/>
      <c r="BH84" s="2"/>
      <c r="BI84" s="2"/>
      <c r="BJ84" s="2"/>
      <c r="BK84" s="2"/>
      <c r="BL84" s="2"/>
      <c r="BM84" s="2"/>
      <c r="BN84" s="2"/>
    </row>
    <row r="85" spans="1:66" x14ac:dyDescent="0.25">
      <c r="P85" s="1" t="s">
        <v>577</v>
      </c>
      <c r="V85" s="110">
        <f t="shared" si="3"/>
        <v>0</v>
      </c>
      <c r="W85" s="158">
        <f>_xlfn.XLOOKUP($U85,'FSE IDs'!$C$8:$C$127,'FSE IDs'!$D$8:$D$127,"None",0)</f>
        <v>0</v>
      </c>
      <c r="X85" s="159" t="str">
        <f>_xlfn.XLOOKUP($U85,'FSE IDs'!$C$8:$C$127,'FSE IDs'!$F$8:$F$127,"None",0)</f>
        <v/>
      </c>
      <c r="Y85" s="51"/>
      <c r="Z85" s="51"/>
      <c r="AA85" s="162" t="s">
        <v>1792</v>
      </c>
      <c r="AB85" s="102" t="str">
        <f t="shared" si="10"/>
        <v/>
      </c>
      <c r="AC85" s="51"/>
      <c r="AD85" s="51"/>
      <c r="AE85" s="51"/>
      <c r="AF85" s="51"/>
      <c r="AG85" s="51"/>
      <c r="AH85" s="51"/>
      <c r="AI85" s="51"/>
      <c r="AJ85" s="51"/>
      <c r="AK85" s="51"/>
      <c r="AL85" s="51"/>
      <c r="AM85" s="51"/>
      <c r="AN85" s="51"/>
      <c r="AO85" s="114"/>
      <c r="AP85" s="114"/>
      <c r="AQ85" s="114"/>
      <c r="AR85" s="114"/>
      <c r="AS85" s="114"/>
      <c r="AT85" s="114"/>
      <c r="AU85" s="114"/>
      <c r="AV85" s="114"/>
      <c r="AW85" s="51"/>
      <c r="AX85" s="51"/>
      <c r="AY85" s="2"/>
      <c r="AZ85" s="2"/>
      <c r="BA85" s="2"/>
      <c r="BB85" s="2"/>
      <c r="BC85" s="2"/>
      <c r="BD85" s="2"/>
      <c r="BE85" s="2"/>
      <c r="BF85" s="2"/>
      <c r="BG85" s="2"/>
      <c r="BH85" s="2"/>
      <c r="BI85" s="2"/>
      <c r="BJ85" s="2"/>
      <c r="BK85" s="2"/>
      <c r="BL85" s="2"/>
      <c r="BM85" s="2"/>
      <c r="BN85" s="2"/>
    </row>
    <row r="86" spans="1:66" x14ac:dyDescent="0.25">
      <c r="P86" s="1" t="s">
        <v>347</v>
      </c>
      <c r="V86" s="110">
        <f t="shared" si="3"/>
        <v>0</v>
      </c>
      <c r="W86" s="158">
        <f>_xlfn.XLOOKUP($U86,'FSE IDs'!$C$8:$C$127,'FSE IDs'!$D$8:$D$127,"None",0)</f>
        <v>0</v>
      </c>
      <c r="X86" s="159" t="str">
        <f>_xlfn.XLOOKUP($U86,'FSE IDs'!$C$8:$C$127,'FSE IDs'!$F$8:$F$127,"None",0)</f>
        <v/>
      </c>
      <c r="Y86" s="51"/>
      <c r="Z86" s="51"/>
      <c r="AA86" s="162" t="s">
        <v>1792</v>
      </c>
      <c r="AB86" s="102" t="str">
        <f t="shared" si="10"/>
        <v/>
      </c>
      <c r="AC86" s="51"/>
      <c r="AD86" s="51"/>
      <c r="AE86" s="51"/>
      <c r="AF86" s="51"/>
      <c r="AG86" s="51"/>
      <c r="AH86" s="51"/>
      <c r="AI86" s="51"/>
      <c r="AJ86" s="51"/>
      <c r="AK86" s="51"/>
      <c r="AL86" s="51"/>
      <c r="AM86" s="51"/>
      <c r="AN86" s="51"/>
      <c r="AO86" s="114"/>
      <c r="AP86" s="114"/>
      <c r="AQ86" s="114"/>
      <c r="AR86" s="114"/>
      <c r="AS86" s="114"/>
      <c r="AT86" s="114"/>
      <c r="AU86" s="114"/>
      <c r="AV86" s="114"/>
      <c r="AW86" s="51"/>
      <c r="AX86" s="51"/>
      <c r="AY86" s="2"/>
      <c r="AZ86" s="2"/>
      <c r="BA86" s="2"/>
      <c r="BB86" s="2"/>
      <c r="BC86" s="2"/>
      <c r="BD86" s="2"/>
      <c r="BE86" s="2"/>
      <c r="BF86" s="2"/>
      <c r="BG86" s="2"/>
      <c r="BH86" s="2"/>
      <c r="BI86" s="2"/>
      <c r="BJ86" s="2"/>
      <c r="BK86" s="2"/>
      <c r="BL86" s="2"/>
      <c r="BM86" s="2"/>
      <c r="BN86" s="2"/>
    </row>
    <row r="87" spans="1:66" x14ac:dyDescent="0.25">
      <c r="P87" s="1" t="s">
        <v>1492</v>
      </c>
      <c r="V87" s="110">
        <f t="shared" si="3"/>
        <v>0</v>
      </c>
      <c r="W87" s="158">
        <f>_xlfn.XLOOKUP($U87,'FSE IDs'!$C$8:$C$127,'FSE IDs'!$D$8:$D$127,"None",0)</f>
        <v>0</v>
      </c>
      <c r="X87" s="159" t="str">
        <f>_xlfn.XLOOKUP($U87,'FSE IDs'!$C$8:$C$127,'FSE IDs'!$F$8:$F$127,"None",0)</f>
        <v/>
      </c>
      <c r="Y87" s="51"/>
      <c r="Z87" s="51"/>
      <c r="AA87" s="162" t="s">
        <v>1792</v>
      </c>
      <c r="AB87" s="102" t="str">
        <f t="shared" si="10"/>
        <v/>
      </c>
      <c r="AC87" s="51"/>
      <c r="AD87" s="51"/>
      <c r="AE87" s="51"/>
      <c r="AF87" s="51"/>
      <c r="AG87" s="51"/>
      <c r="AH87" s="51"/>
      <c r="AI87" s="51"/>
      <c r="AJ87" s="51"/>
      <c r="AK87" s="51"/>
      <c r="AL87" s="51"/>
      <c r="AM87" s="51"/>
      <c r="AN87" s="51"/>
      <c r="AO87" s="114"/>
      <c r="AP87" s="114"/>
      <c r="AQ87" s="114"/>
      <c r="AR87" s="114"/>
      <c r="AS87" s="114"/>
      <c r="AT87" s="114"/>
      <c r="AU87" s="114"/>
      <c r="AV87" s="114"/>
      <c r="AW87" s="51"/>
      <c r="AX87" s="51"/>
      <c r="AY87" s="2"/>
      <c r="AZ87" s="2"/>
      <c r="BA87" s="2"/>
      <c r="BB87" s="2"/>
      <c r="BC87" s="2"/>
      <c r="BD87" s="2"/>
      <c r="BE87" s="2"/>
      <c r="BF87" s="2"/>
      <c r="BG87" s="2"/>
      <c r="BH87" s="2"/>
      <c r="BI87" s="2"/>
      <c r="BJ87" s="2"/>
      <c r="BK87" s="2"/>
      <c r="BL87" s="2"/>
      <c r="BM87" s="2"/>
      <c r="BN87" s="2"/>
    </row>
    <row r="88" spans="1:66" x14ac:dyDescent="0.25">
      <c r="P88" s="1" t="s">
        <v>1228</v>
      </c>
      <c r="V88" s="110">
        <f t="shared" si="3"/>
        <v>0</v>
      </c>
      <c r="W88" s="158">
        <f>_xlfn.XLOOKUP($U88,'FSE IDs'!$C$8:$C$127,'FSE IDs'!$D$8:$D$127,"None",0)</f>
        <v>0</v>
      </c>
      <c r="X88" s="159" t="str">
        <f>_xlfn.XLOOKUP($U88,'FSE IDs'!$C$8:$C$127,'FSE IDs'!$F$8:$F$127,"None",0)</f>
        <v/>
      </c>
      <c r="Y88" s="51"/>
      <c r="Z88" s="51"/>
      <c r="AA88" s="162" t="s">
        <v>1792</v>
      </c>
      <c r="AB88" s="102" t="str">
        <f t="shared" si="10"/>
        <v/>
      </c>
      <c r="AC88" s="51"/>
      <c r="AD88" s="51"/>
      <c r="AE88" s="51"/>
      <c r="AF88" s="51"/>
      <c r="AG88" s="51"/>
      <c r="AH88" s="51"/>
      <c r="AI88" s="51"/>
      <c r="AJ88" s="51"/>
      <c r="AK88" s="51"/>
      <c r="AL88" s="51"/>
      <c r="AM88" s="51"/>
      <c r="AN88" s="51"/>
      <c r="AO88" s="114"/>
      <c r="AP88" s="114"/>
      <c r="AQ88" s="114"/>
      <c r="AR88" s="114"/>
      <c r="AS88" s="114"/>
      <c r="AT88" s="114"/>
      <c r="AU88" s="114"/>
      <c r="AV88" s="114"/>
      <c r="AW88" s="51"/>
      <c r="AX88" s="51"/>
      <c r="AY88" s="2"/>
      <c r="AZ88" s="2"/>
      <c r="BA88" s="2"/>
      <c r="BB88" s="2"/>
      <c r="BC88" s="2"/>
      <c r="BD88" s="2"/>
      <c r="BE88" s="2"/>
      <c r="BF88" s="2"/>
      <c r="BG88" s="2"/>
      <c r="BH88" s="2"/>
      <c r="BI88" s="2"/>
      <c r="BJ88" s="2"/>
      <c r="BK88" s="2"/>
      <c r="BL88" s="2"/>
      <c r="BM88" s="2"/>
      <c r="BN88" s="2"/>
    </row>
    <row r="89" spans="1:66" x14ac:dyDescent="0.25">
      <c r="P89" s="1" t="s">
        <v>1493</v>
      </c>
      <c r="V89" s="110">
        <f t="shared" ref="V89:V143" si="11">U89</f>
        <v>0</v>
      </c>
      <c r="W89" s="158">
        <f>_xlfn.XLOOKUP($U89,'FSE IDs'!$C$8:$C$127,'FSE IDs'!$D$8:$D$127,"None",0)</f>
        <v>0</v>
      </c>
      <c r="X89" s="159" t="str">
        <f>_xlfn.XLOOKUP($U89,'FSE IDs'!$C$8:$C$127,'FSE IDs'!$F$8:$F$127,"None",0)</f>
        <v/>
      </c>
      <c r="Y89" s="51"/>
      <c r="Z89" s="51"/>
      <c r="AA89" s="162" t="s">
        <v>1792</v>
      </c>
      <c r="AB89" s="102" t="str">
        <f t="shared" si="10"/>
        <v/>
      </c>
      <c r="AC89" s="51"/>
      <c r="AD89" s="51"/>
      <c r="AE89" s="51"/>
      <c r="AF89" s="51"/>
      <c r="AG89" s="51"/>
      <c r="AH89" s="51"/>
      <c r="AI89" s="51"/>
      <c r="AJ89" s="51"/>
      <c r="AK89" s="51"/>
      <c r="AL89" s="51"/>
      <c r="AM89" s="51"/>
      <c r="AN89" s="51"/>
      <c r="AO89" s="114"/>
      <c r="AP89" s="114"/>
      <c r="AQ89" s="114"/>
      <c r="AR89" s="114"/>
      <c r="AS89" s="114"/>
      <c r="AT89" s="114"/>
      <c r="AU89" s="114"/>
      <c r="AV89" s="114"/>
      <c r="AW89" s="51"/>
      <c r="AX89" s="51"/>
      <c r="AY89" s="2"/>
      <c r="AZ89" s="2"/>
      <c r="BA89" s="2"/>
      <c r="BB89" s="2"/>
      <c r="BC89" s="2"/>
      <c r="BD89" s="2"/>
      <c r="BE89" s="2"/>
      <c r="BF89" s="2"/>
      <c r="BG89" s="2"/>
      <c r="BH89" s="2"/>
      <c r="BI89" s="2"/>
      <c r="BJ89" s="2"/>
      <c r="BK89" s="2"/>
      <c r="BL89" s="2"/>
      <c r="BM89" s="2"/>
      <c r="BN89" s="2"/>
    </row>
    <row r="90" spans="1:66" x14ac:dyDescent="0.25">
      <c r="P90" s="1" t="s">
        <v>263</v>
      </c>
      <c r="V90" s="110">
        <f t="shared" si="11"/>
        <v>0</v>
      </c>
      <c r="W90" s="158">
        <f>_xlfn.XLOOKUP($U90,'FSE IDs'!$C$8:$C$127,'FSE IDs'!$D$8:$D$127,"None",0)</f>
        <v>0</v>
      </c>
      <c r="X90" s="159" t="str">
        <f>_xlfn.XLOOKUP($U90,'FSE IDs'!$C$8:$C$127,'FSE IDs'!$F$8:$F$127,"None",0)</f>
        <v/>
      </c>
      <c r="Y90" s="51"/>
      <c r="Z90" s="51"/>
      <c r="AA90" s="162" t="s">
        <v>1792</v>
      </c>
      <c r="AB90" s="102" t="str">
        <f t="shared" si="10"/>
        <v/>
      </c>
      <c r="AC90" s="51"/>
      <c r="AD90" s="51"/>
      <c r="AE90" s="51"/>
      <c r="AF90" s="51"/>
      <c r="AG90" s="51"/>
      <c r="AH90" s="51"/>
      <c r="AI90" s="51"/>
      <c r="AJ90" s="51"/>
      <c r="AK90" s="51"/>
      <c r="AL90" s="51"/>
      <c r="AM90" s="51"/>
      <c r="AN90" s="51"/>
      <c r="AO90" s="114"/>
      <c r="AP90" s="114"/>
      <c r="AQ90" s="114"/>
      <c r="AR90" s="114"/>
      <c r="AS90" s="114"/>
      <c r="AT90" s="114"/>
      <c r="AU90" s="114"/>
      <c r="AV90" s="114"/>
      <c r="AW90" s="51"/>
      <c r="AX90" s="51"/>
      <c r="AY90" s="2"/>
      <c r="AZ90" s="2"/>
      <c r="BA90" s="2"/>
      <c r="BB90" s="2"/>
      <c r="BC90" s="2"/>
      <c r="BD90" s="2"/>
      <c r="BE90" s="2"/>
      <c r="BF90" s="2"/>
      <c r="BG90" s="2"/>
      <c r="BH90" s="2"/>
      <c r="BI90" s="2"/>
      <c r="BJ90" s="2"/>
      <c r="BK90" s="2"/>
      <c r="BL90" s="2"/>
      <c r="BM90" s="2"/>
      <c r="BN90" s="2"/>
    </row>
    <row r="91" spans="1:66" x14ac:dyDescent="0.25">
      <c r="P91" s="1" t="s">
        <v>943</v>
      </c>
      <c r="V91" s="110">
        <f t="shared" si="11"/>
        <v>0</v>
      </c>
      <c r="W91" s="158">
        <f>_xlfn.XLOOKUP($U91,'FSE IDs'!$C$8:$C$127,'FSE IDs'!$D$8:$D$127,"None",0)</f>
        <v>0</v>
      </c>
      <c r="X91" s="159" t="str">
        <f>_xlfn.XLOOKUP($U91,'FSE IDs'!$C$8:$C$127,'FSE IDs'!$F$8:$F$127,"None",0)</f>
        <v/>
      </c>
      <c r="Y91" s="51"/>
      <c r="Z91" s="51"/>
      <c r="AA91" s="162" t="s">
        <v>1792</v>
      </c>
      <c r="AB91" s="102" t="str">
        <f t="shared" si="10"/>
        <v/>
      </c>
      <c r="AC91" s="51"/>
      <c r="AD91" s="51"/>
      <c r="AE91" s="51"/>
      <c r="AF91" s="51"/>
      <c r="AG91" s="51"/>
      <c r="AH91" s="51"/>
      <c r="AI91" s="51"/>
      <c r="AJ91" s="51"/>
      <c r="AK91" s="51"/>
      <c r="AL91" s="51"/>
      <c r="AM91" s="51"/>
      <c r="AN91" s="51"/>
      <c r="AO91" s="114"/>
      <c r="AP91" s="114"/>
      <c r="AQ91" s="114"/>
      <c r="AR91" s="114"/>
      <c r="AS91" s="114"/>
      <c r="AT91" s="114"/>
      <c r="AU91" s="114"/>
      <c r="AV91" s="114"/>
      <c r="AW91" s="51"/>
      <c r="AX91" s="51"/>
      <c r="AY91" s="2"/>
      <c r="AZ91" s="2"/>
      <c r="BA91" s="2"/>
      <c r="BB91" s="2"/>
      <c r="BC91" s="2"/>
      <c r="BD91" s="2"/>
      <c r="BE91" s="2"/>
      <c r="BF91" s="2"/>
      <c r="BG91" s="2"/>
      <c r="BH91" s="2"/>
      <c r="BI91" s="2"/>
      <c r="BJ91" s="2"/>
      <c r="BK91" s="2"/>
      <c r="BL91" s="2"/>
      <c r="BM91" s="2"/>
      <c r="BN91" s="2"/>
    </row>
    <row r="92" spans="1:66" x14ac:dyDescent="0.25">
      <c r="P92" s="1" t="s">
        <v>1384</v>
      </c>
      <c r="V92" s="110">
        <f t="shared" si="11"/>
        <v>0</v>
      </c>
      <c r="W92" s="158">
        <f>_xlfn.XLOOKUP($U92,'FSE IDs'!$C$8:$C$127,'FSE IDs'!$D$8:$D$127,"None",0)</f>
        <v>0</v>
      </c>
      <c r="X92" s="159" t="str">
        <f>_xlfn.XLOOKUP($U92,'FSE IDs'!$C$8:$C$127,'FSE IDs'!$F$8:$F$127,"None",0)</f>
        <v/>
      </c>
      <c r="Y92" s="51"/>
      <c r="Z92" s="51"/>
      <c r="AA92" s="162" t="s">
        <v>1792</v>
      </c>
      <c r="AB92" s="102" t="str">
        <f t="shared" si="10"/>
        <v/>
      </c>
      <c r="AC92" s="51"/>
      <c r="AD92" s="51"/>
      <c r="AE92" s="51"/>
      <c r="AF92" s="51"/>
      <c r="AG92" s="51"/>
      <c r="AH92" s="51"/>
      <c r="AI92" s="51"/>
      <c r="AJ92" s="51"/>
      <c r="AK92" s="51"/>
      <c r="AL92" s="51"/>
      <c r="AM92" s="51"/>
      <c r="AN92" s="51"/>
      <c r="AO92" s="114"/>
      <c r="AP92" s="114"/>
      <c r="AQ92" s="114"/>
      <c r="AR92" s="114"/>
      <c r="AS92" s="114"/>
      <c r="AT92" s="114"/>
      <c r="AU92" s="114"/>
      <c r="AV92" s="114"/>
      <c r="AW92" s="51"/>
      <c r="AX92" s="51"/>
      <c r="AY92" s="2"/>
      <c r="AZ92" s="2"/>
      <c r="BA92" s="2"/>
      <c r="BB92" s="2"/>
      <c r="BC92" s="2"/>
      <c r="BD92" s="2"/>
      <c r="BE92" s="2"/>
      <c r="BF92" s="2"/>
      <c r="BG92" s="2"/>
      <c r="BH92" s="2"/>
      <c r="BI92" s="2"/>
      <c r="BJ92" s="2"/>
      <c r="BK92" s="2"/>
      <c r="BL92" s="2"/>
      <c r="BM92" s="2"/>
      <c r="BN92" s="2"/>
    </row>
    <row r="93" spans="1:66" x14ac:dyDescent="0.25">
      <c r="P93" s="1" t="s">
        <v>906</v>
      </c>
      <c r="V93" s="110">
        <f t="shared" si="11"/>
        <v>0</v>
      </c>
      <c r="W93" s="158">
        <f>_xlfn.XLOOKUP($U93,'FSE IDs'!$C$8:$C$127,'FSE IDs'!$D$8:$D$127,"None",0)</f>
        <v>0</v>
      </c>
      <c r="X93" s="159" t="str">
        <f>_xlfn.XLOOKUP($U93,'FSE IDs'!$C$8:$C$127,'FSE IDs'!$F$8:$F$127,"None",0)</f>
        <v/>
      </c>
      <c r="Y93" s="51"/>
      <c r="Z93" s="51"/>
      <c r="AA93" s="162" t="s">
        <v>1792</v>
      </c>
      <c r="AB93" s="102" t="str">
        <f t="shared" si="10"/>
        <v/>
      </c>
      <c r="AC93" s="51"/>
      <c r="AD93" s="51"/>
      <c r="AE93" s="51"/>
      <c r="AF93" s="51"/>
      <c r="AG93" s="51"/>
      <c r="AH93" s="51"/>
      <c r="AI93" s="51"/>
      <c r="AJ93" s="51"/>
      <c r="AK93" s="51"/>
      <c r="AL93" s="51"/>
      <c r="AM93" s="51"/>
      <c r="AN93" s="51"/>
      <c r="AO93" s="114"/>
      <c r="AP93" s="114"/>
      <c r="AQ93" s="114"/>
      <c r="AR93" s="114"/>
      <c r="AS93" s="114"/>
      <c r="AT93" s="114"/>
      <c r="AU93" s="114"/>
      <c r="AV93" s="114"/>
      <c r="AW93" s="51"/>
      <c r="AX93" s="51"/>
      <c r="AY93" s="2"/>
      <c r="AZ93" s="2"/>
      <c r="BA93" s="2"/>
      <c r="BB93" s="2"/>
      <c r="BC93" s="2"/>
      <c r="BD93" s="2"/>
      <c r="BE93" s="2"/>
      <c r="BF93" s="2"/>
      <c r="BG93" s="2"/>
      <c r="BH93" s="2"/>
      <c r="BI93" s="2"/>
      <c r="BJ93" s="2"/>
      <c r="BK93" s="2"/>
      <c r="BL93" s="2"/>
      <c r="BM93" s="2"/>
      <c r="BN93" s="2"/>
    </row>
    <row r="94" spans="1:66" x14ac:dyDescent="0.25">
      <c r="P94" s="1" t="s">
        <v>1146</v>
      </c>
      <c r="V94" s="110">
        <f t="shared" si="11"/>
        <v>0</v>
      </c>
      <c r="W94" s="158">
        <f>_xlfn.XLOOKUP($U94,'FSE IDs'!$C$8:$C$127,'FSE IDs'!$D$8:$D$127,"None",0)</f>
        <v>0</v>
      </c>
      <c r="X94" s="159" t="str">
        <f>_xlfn.XLOOKUP($U94,'FSE IDs'!$C$8:$C$127,'FSE IDs'!$F$8:$F$127,"None",0)</f>
        <v/>
      </c>
      <c r="Y94" s="51"/>
      <c r="Z94" s="51"/>
      <c r="AA94" s="162" t="s">
        <v>1792</v>
      </c>
      <c r="AB94" s="102" t="str">
        <f t="shared" si="10"/>
        <v/>
      </c>
      <c r="AC94" s="51"/>
      <c r="AD94" s="51"/>
      <c r="AE94" s="51"/>
      <c r="AF94" s="51"/>
      <c r="AG94" s="51"/>
      <c r="AH94" s="51"/>
      <c r="AI94" s="51"/>
      <c r="AJ94" s="51"/>
      <c r="AK94" s="51"/>
      <c r="AL94" s="51"/>
      <c r="AM94" s="51"/>
      <c r="AN94" s="51"/>
      <c r="AO94" s="114"/>
      <c r="AP94" s="114"/>
      <c r="AQ94" s="114"/>
      <c r="AR94" s="114"/>
      <c r="AS94" s="114"/>
      <c r="AT94" s="114"/>
      <c r="AU94" s="114"/>
      <c r="AV94" s="114"/>
      <c r="AW94" s="51"/>
      <c r="AX94" s="51"/>
      <c r="AY94" s="2"/>
      <c r="AZ94" s="2"/>
      <c r="BA94" s="2"/>
      <c r="BB94" s="2"/>
      <c r="BC94" s="2"/>
      <c r="BD94" s="2"/>
      <c r="BE94" s="2"/>
      <c r="BF94" s="2"/>
      <c r="BG94" s="2"/>
      <c r="BH94" s="2"/>
      <c r="BI94" s="2"/>
      <c r="BJ94" s="2"/>
      <c r="BK94" s="2"/>
      <c r="BL94" s="2"/>
      <c r="BM94" s="2"/>
      <c r="BN94" s="2"/>
    </row>
    <row r="95" spans="1:66" x14ac:dyDescent="0.25">
      <c r="P95" s="1" t="s">
        <v>443</v>
      </c>
      <c r="V95" s="110">
        <f t="shared" si="11"/>
        <v>0</v>
      </c>
      <c r="W95" s="158">
        <f>_xlfn.XLOOKUP($U95,'FSE IDs'!$C$8:$C$127,'FSE IDs'!$D$8:$D$127,"None",0)</f>
        <v>0</v>
      </c>
      <c r="X95" s="159" t="str">
        <f>_xlfn.XLOOKUP($U95,'FSE IDs'!$C$8:$C$127,'FSE IDs'!$F$8:$F$127,"None",0)</f>
        <v/>
      </c>
      <c r="Y95" s="51"/>
      <c r="Z95" s="51"/>
      <c r="AA95" s="162" t="s">
        <v>1792</v>
      </c>
      <c r="AB95" s="102" t="str">
        <f t="shared" si="10"/>
        <v/>
      </c>
      <c r="AC95" s="51"/>
      <c r="AD95" s="51"/>
      <c r="AE95" s="51"/>
      <c r="AF95" s="51"/>
      <c r="AG95" s="51"/>
      <c r="AH95" s="51"/>
      <c r="AI95" s="51"/>
      <c r="AJ95" s="51"/>
      <c r="AK95" s="51"/>
      <c r="AL95" s="51"/>
      <c r="AM95" s="51"/>
      <c r="AN95" s="51"/>
      <c r="AO95" s="114"/>
      <c r="AP95" s="114"/>
      <c r="AQ95" s="114"/>
      <c r="AR95" s="114"/>
      <c r="AS95" s="114"/>
      <c r="AT95" s="114"/>
      <c r="AU95" s="114"/>
      <c r="AV95" s="114"/>
      <c r="AW95" s="51"/>
      <c r="AX95" s="51"/>
      <c r="AY95" s="2"/>
      <c r="AZ95" s="2"/>
      <c r="BA95" s="2"/>
      <c r="BB95" s="2"/>
      <c r="BC95" s="2"/>
      <c r="BD95" s="2"/>
      <c r="BE95" s="2"/>
      <c r="BF95" s="2"/>
      <c r="BG95" s="2"/>
      <c r="BH95" s="2"/>
      <c r="BI95" s="2"/>
      <c r="BJ95" s="2"/>
      <c r="BK95" s="2"/>
      <c r="BL95" s="2"/>
      <c r="BM95" s="2"/>
      <c r="BN95" s="2"/>
    </row>
    <row r="96" spans="1:66" x14ac:dyDescent="0.25">
      <c r="P96" s="1" t="s">
        <v>810</v>
      </c>
      <c r="V96" s="110">
        <f t="shared" si="11"/>
        <v>0</v>
      </c>
      <c r="W96" s="158">
        <f>_xlfn.XLOOKUP($U96,'FSE IDs'!$C$8:$C$127,'FSE IDs'!$D$8:$D$127,"None",0)</f>
        <v>0</v>
      </c>
      <c r="X96" s="159" t="str">
        <f>_xlfn.XLOOKUP($U96,'FSE IDs'!$C$8:$C$127,'FSE IDs'!$F$8:$F$127,"None",0)</f>
        <v/>
      </c>
      <c r="Y96" s="51"/>
      <c r="Z96" s="51"/>
      <c r="AA96" s="162" t="s">
        <v>1792</v>
      </c>
      <c r="AB96" s="102" t="str">
        <f t="shared" si="10"/>
        <v/>
      </c>
      <c r="AC96" s="51"/>
      <c r="AD96" s="51"/>
      <c r="AE96" s="51"/>
      <c r="AF96" s="51"/>
      <c r="AG96" s="51"/>
      <c r="AH96" s="51"/>
      <c r="AI96" s="51"/>
      <c r="AJ96" s="51"/>
      <c r="AK96" s="51"/>
      <c r="AL96" s="51"/>
      <c r="AM96" s="51"/>
      <c r="AN96" s="51"/>
      <c r="AO96" s="114"/>
      <c r="AP96" s="114"/>
      <c r="AQ96" s="114"/>
      <c r="AR96" s="114"/>
      <c r="AS96" s="114"/>
      <c r="AT96" s="114"/>
      <c r="AU96" s="114"/>
      <c r="AV96" s="114"/>
      <c r="AW96" s="51"/>
      <c r="AX96" s="51"/>
      <c r="AY96" s="2"/>
      <c r="AZ96" s="2"/>
      <c r="BA96" s="2"/>
      <c r="BB96" s="2"/>
      <c r="BC96" s="2"/>
      <c r="BD96" s="2"/>
      <c r="BE96" s="2"/>
      <c r="BF96" s="2"/>
      <c r="BG96" s="2"/>
      <c r="BH96" s="2"/>
      <c r="BI96" s="2"/>
      <c r="BJ96" s="2"/>
      <c r="BK96" s="2"/>
      <c r="BL96" s="2"/>
      <c r="BM96" s="2"/>
      <c r="BN96" s="2"/>
    </row>
    <row r="97" spans="16:66" x14ac:dyDescent="0.25">
      <c r="P97" s="1" t="s">
        <v>549</v>
      </c>
      <c r="V97" s="110">
        <f t="shared" si="11"/>
        <v>0</v>
      </c>
      <c r="W97" s="158">
        <f>_xlfn.XLOOKUP($U97,'FSE IDs'!$C$8:$C$127,'FSE IDs'!$D$8:$D$127,"None",0)</f>
        <v>0</v>
      </c>
      <c r="X97" s="159" t="str">
        <f>_xlfn.XLOOKUP($U97,'FSE IDs'!$C$8:$C$127,'FSE IDs'!$F$8:$F$127,"None",0)</f>
        <v/>
      </c>
      <c r="Y97" s="51"/>
      <c r="Z97" s="51"/>
      <c r="AA97" s="162" t="s">
        <v>1792</v>
      </c>
      <c r="AB97" s="102" t="str">
        <f t="shared" si="10"/>
        <v/>
      </c>
      <c r="AC97" s="51"/>
      <c r="AD97" s="51"/>
      <c r="AE97" s="51"/>
      <c r="AF97" s="51"/>
      <c r="AG97" s="51"/>
      <c r="AH97" s="51"/>
      <c r="AI97" s="51"/>
      <c r="AJ97" s="51"/>
      <c r="AK97" s="51"/>
      <c r="AL97" s="51"/>
      <c r="AM97" s="51"/>
      <c r="AN97" s="51"/>
      <c r="AO97" s="114"/>
      <c r="AP97" s="114"/>
      <c r="AQ97" s="114"/>
      <c r="AR97" s="114"/>
      <c r="AS97" s="114"/>
      <c r="AT97" s="114"/>
      <c r="AU97" s="114"/>
      <c r="AV97" s="114"/>
      <c r="AW97" s="51"/>
      <c r="AX97" s="51"/>
      <c r="AY97" s="2"/>
      <c r="AZ97" s="2"/>
      <c r="BA97" s="2"/>
      <c r="BB97" s="2"/>
      <c r="BC97" s="2"/>
      <c r="BD97" s="2"/>
      <c r="BE97" s="2"/>
      <c r="BF97" s="2"/>
      <c r="BG97" s="2"/>
      <c r="BH97" s="2"/>
      <c r="BI97" s="2"/>
      <c r="BJ97" s="2"/>
      <c r="BK97" s="2"/>
      <c r="BL97" s="2"/>
      <c r="BM97" s="2"/>
      <c r="BN97" s="2"/>
    </row>
    <row r="98" spans="16:66" x14ac:dyDescent="0.25">
      <c r="P98" s="1" t="s">
        <v>1314</v>
      </c>
      <c r="V98" s="110">
        <f t="shared" si="11"/>
        <v>0</v>
      </c>
      <c r="W98" s="158">
        <f>_xlfn.XLOOKUP($U98,'FSE IDs'!$C$8:$C$127,'FSE IDs'!$D$8:$D$127,"None",0)</f>
        <v>0</v>
      </c>
      <c r="X98" s="159" t="str">
        <f>_xlfn.XLOOKUP($U98,'FSE IDs'!$C$8:$C$127,'FSE IDs'!$F$8:$F$127,"None",0)</f>
        <v/>
      </c>
      <c r="Y98" s="51"/>
      <c r="Z98" s="51"/>
      <c r="AA98" s="162" t="s">
        <v>1792</v>
      </c>
      <c r="AB98" s="102" t="str">
        <f t="shared" si="10"/>
        <v/>
      </c>
      <c r="AC98" s="51"/>
      <c r="AD98" s="51"/>
      <c r="AE98" s="51"/>
      <c r="AF98" s="51"/>
      <c r="AG98" s="51"/>
      <c r="AH98" s="51"/>
      <c r="AI98" s="51"/>
      <c r="AJ98" s="51"/>
      <c r="AK98" s="51"/>
      <c r="AL98" s="51"/>
      <c r="AM98" s="51"/>
      <c r="AN98" s="51"/>
      <c r="AO98" s="114"/>
      <c r="AP98" s="114"/>
      <c r="AQ98" s="114"/>
      <c r="AR98" s="114"/>
      <c r="AS98" s="114"/>
      <c r="AT98" s="114"/>
      <c r="AU98" s="114"/>
      <c r="AV98" s="114"/>
      <c r="AW98" s="51"/>
      <c r="AX98" s="51"/>
      <c r="AY98" s="2"/>
      <c r="AZ98" s="2"/>
      <c r="BA98" s="2"/>
      <c r="BB98" s="2"/>
      <c r="BC98" s="2"/>
      <c r="BD98" s="2"/>
      <c r="BE98" s="2"/>
      <c r="BF98" s="2"/>
      <c r="BG98" s="2"/>
      <c r="BH98" s="2"/>
      <c r="BI98" s="2"/>
      <c r="BJ98" s="2"/>
      <c r="BK98" s="2"/>
      <c r="BL98" s="2"/>
      <c r="BM98" s="2"/>
      <c r="BN98" s="2"/>
    </row>
    <row r="99" spans="16:66" x14ac:dyDescent="0.25">
      <c r="P99" s="1" t="s">
        <v>944</v>
      </c>
      <c r="V99" s="110">
        <f t="shared" si="11"/>
        <v>0</v>
      </c>
      <c r="W99" s="158">
        <f>_xlfn.XLOOKUP($U99,'FSE IDs'!$C$8:$C$127,'FSE IDs'!$D$8:$D$127,"None",0)</f>
        <v>0</v>
      </c>
      <c r="X99" s="159" t="str">
        <f>_xlfn.XLOOKUP($U99,'FSE IDs'!$C$8:$C$127,'FSE IDs'!$F$8:$F$127,"None",0)</f>
        <v/>
      </c>
      <c r="Y99" s="51"/>
      <c r="Z99" s="51"/>
      <c r="AA99" s="162" t="s">
        <v>1792</v>
      </c>
      <c r="AB99" s="102" t="str">
        <f t="shared" si="10"/>
        <v/>
      </c>
      <c r="AC99" s="51"/>
      <c r="AD99" s="51"/>
      <c r="AE99" s="51"/>
      <c r="AF99" s="51"/>
      <c r="AG99" s="51"/>
      <c r="AH99" s="51"/>
      <c r="AI99" s="51"/>
      <c r="AJ99" s="51"/>
      <c r="AK99" s="51"/>
      <c r="AL99" s="51"/>
      <c r="AM99" s="51"/>
      <c r="AN99" s="51"/>
      <c r="AO99" s="114"/>
      <c r="AP99" s="114"/>
      <c r="AQ99" s="114"/>
      <c r="AR99" s="114"/>
      <c r="AS99" s="114"/>
      <c r="AT99" s="114"/>
      <c r="AU99" s="114"/>
      <c r="AV99" s="114"/>
      <c r="AW99" s="51"/>
      <c r="AX99" s="51"/>
      <c r="AY99" s="2"/>
      <c r="AZ99" s="2"/>
      <c r="BA99" s="2"/>
      <c r="BB99" s="2"/>
      <c r="BC99" s="2"/>
      <c r="BD99" s="2"/>
      <c r="BE99" s="2"/>
      <c r="BF99" s="2"/>
      <c r="BG99" s="2"/>
      <c r="BH99" s="2"/>
      <c r="BI99" s="2"/>
      <c r="BJ99" s="2"/>
      <c r="BK99" s="2"/>
      <c r="BL99" s="2"/>
      <c r="BM99" s="2"/>
      <c r="BN99" s="2"/>
    </row>
    <row r="100" spans="16:66" x14ac:dyDescent="0.25">
      <c r="P100" s="1" t="s">
        <v>444</v>
      </c>
      <c r="V100" s="110">
        <f t="shared" si="11"/>
        <v>0</v>
      </c>
      <c r="W100" s="158">
        <f>_xlfn.XLOOKUP($U100,'FSE IDs'!$C$8:$C$127,'FSE IDs'!$D$8:$D$127,"None",0)</f>
        <v>0</v>
      </c>
      <c r="X100" s="159" t="str">
        <f>_xlfn.XLOOKUP($U100,'FSE IDs'!$C$8:$C$127,'FSE IDs'!$F$8:$F$127,"None",0)</f>
        <v/>
      </c>
      <c r="Y100" s="51"/>
      <c r="Z100" s="51"/>
      <c r="AA100" s="162" t="s">
        <v>1792</v>
      </c>
      <c r="AB100" s="102" t="str">
        <f t="shared" si="10"/>
        <v/>
      </c>
      <c r="AC100" s="51"/>
      <c r="AD100" s="51"/>
      <c r="AE100" s="51"/>
      <c r="AF100" s="51"/>
      <c r="AG100" s="51"/>
      <c r="AH100" s="51"/>
      <c r="AI100" s="51"/>
      <c r="AJ100" s="51"/>
      <c r="AK100" s="51"/>
      <c r="AL100" s="51"/>
      <c r="AM100" s="51"/>
      <c r="AN100" s="51"/>
      <c r="AO100" s="114"/>
      <c r="AP100" s="114"/>
      <c r="AQ100" s="114"/>
      <c r="AR100" s="114"/>
      <c r="AS100" s="114"/>
      <c r="AT100" s="114"/>
      <c r="AU100" s="114"/>
      <c r="AV100" s="114"/>
      <c r="AW100" s="51"/>
      <c r="AX100" s="51"/>
      <c r="AY100" s="2"/>
      <c r="AZ100" s="2"/>
      <c r="BA100" s="2"/>
      <c r="BB100" s="2"/>
      <c r="BC100" s="2"/>
      <c r="BD100" s="2"/>
      <c r="BE100" s="2"/>
      <c r="BF100" s="2"/>
      <c r="BG100" s="2"/>
      <c r="BH100" s="2"/>
      <c r="BI100" s="2"/>
      <c r="BJ100" s="2"/>
      <c r="BK100" s="2"/>
      <c r="BL100" s="2"/>
      <c r="BM100" s="2"/>
      <c r="BN100" s="2"/>
    </row>
    <row r="101" spans="16:66" x14ac:dyDescent="0.25">
      <c r="P101" s="1" t="s">
        <v>814</v>
      </c>
      <c r="V101" s="110">
        <f t="shared" si="11"/>
        <v>0</v>
      </c>
      <c r="W101" s="158">
        <f>_xlfn.XLOOKUP($U101,'FSE IDs'!$C$8:$C$127,'FSE IDs'!$D$8:$D$127,"None",0)</f>
        <v>0</v>
      </c>
      <c r="X101" s="159" t="str">
        <f>_xlfn.XLOOKUP($U101,'FSE IDs'!$C$8:$C$127,'FSE IDs'!$F$8:$F$127,"None",0)</f>
        <v/>
      </c>
      <c r="Y101" s="51"/>
      <c r="Z101" s="51"/>
      <c r="AA101" s="162" t="s">
        <v>1792</v>
      </c>
      <c r="AB101" s="102" t="str">
        <f t="shared" si="10"/>
        <v/>
      </c>
      <c r="AC101" s="51"/>
      <c r="AD101" s="51"/>
      <c r="AE101" s="51"/>
      <c r="AF101" s="51"/>
      <c r="AG101" s="51"/>
      <c r="AH101" s="51"/>
      <c r="AI101" s="51"/>
      <c r="AJ101" s="51"/>
      <c r="AK101" s="51"/>
      <c r="AL101" s="51"/>
      <c r="AM101" s="51"/>
      <c r="AN101" s="51"/>
      <c r="AO101" s="114"/>
      <c r="AP101" s="114"/>
      <c r="AQ101" s="114"/>
      <c r="AR101" s="114"/>
      <c r="AS101" s="114"/>
      <c r="AT101" s="114"/>
      <c r="AU101" s="114"/>
      <c r="AV101" s="114"/>
      <c r="AW101" s="51"/>
      <c r="AX101" s="51"/>
      <c r="AY101" s="2"/>
      <c r="AZ101" s="2"/>
      <c r="BA101" s="2"/>
      <c r="BB101" s="2"/>
      <c r="BC101" s="2"/>
      <c r="BD101" s="2"/>
      <c r="BE101" s="2"/>
      <c r="BF101" s="2"/>
      <c r="BG101" s="2"/>
      <c r="BH101" s="2"/>
      <c r="BI101" s="2"/>
      <c r="BJ101" s="2"/>
      <c r="BK101" s="2"/>
      <c r="BL101" s="2"/>
      <c r="BM101" s="2"/>
      <c r="BN101" s="2"/>
    </row>
    <row r="102" spans="16:66" x14ac:dyDescent="0.25">
      <c r="P102" s="1" t="s">
        <v>1033</v>
      </c>
      <c r="V102" s="110">
        <f t="shared" si="11"/>
        <v>0</v>
      </c>
      <c r="W102" s="158">
        <f>_xlfn.XLOOKUP($U102,'FSE IDs'!$C$8:$C$127,'FSE IDs'!$D$8:$D$127,"None",0)</f>
        <v>0</v>
      </c>
      <c r="X102" s="159" t="str">
        <f>_xlfn.XLOOKUP($U102,'FSE IDs'!$C$8:$C$127,'FSE IDs'!$F$8:$F$127,"None",0)</f>
        <v/>
      </c>
      <c r="Y102" s="51"/>
      <c r="Z102" s="51"/>
      <c r="AA102" s="162" t="s">
        <v>1792</v>
      </c>
      <c r="AB102" s="102" t="str">
        <f t="shared" si="10"/>
        <v/>
      </c>
      <c r="AC102" s="51"/>
      <c r="AD102" s="51"/>
      <c r="AE102" s="51"/>
      <c r="AF102" s="51"/>
      <c r="AG102" s="51"/>
      <c r="AH102" s="51"/>
      <c r="AI102" s="51"/>
      <c r="AJ102" s="51"/>
      <c r="AK102" s="51"/>
      <c r="AL102" s="51"/>
      <c r="AM102" s="51"/>
      <c r="AN102" s="51"/>
      <c r="AO102" s="114"/>
      <c r="AP102" s="114"/>
      <c r="AQ102" s="114"/>
      <c r="AR102" s="114"/>
      <c r="AS102" s="114"/>
      <c r="AT102" s="114"/>
      <c r="AU102" s="114"/>
      <c r="AV102" s="114"/>
      <c r="AW102" s="51"/>
      <c r="AX102" s="51"/>
      <c r="AY102" s="2"/>
      <c r="AZ102" s="2"/>
      <c r="BA102" s="2"/>
      <c r="BB102" s="2"/>
      <c r="BC102" s="2"/>
      <c r="BD102" s="2"/>
      <c r="BE102" s="2"/>
      <c r="BF102" s="2"/>
      <c r="BG102" s="2"/>
      <c r="BH102" s="2"/>
      <c r="BI102" s="2"/>
      <c r="BJ102" s="2"/>
      <c r="BK102" s="2"/>
      <c r="BL102" s="2"/>
      <c r="BM102" s="2"/>
      <c r="BN102" s="2"/>
    </row>
    <row r="103" spans="16:66" x14ac:dyDescent="0.25">
      <c r="P103" s="1" t="s">
        <v>1246</v>
      </c>
      <c r="V103" s="110">
        <f t="shared" si="11"/>
        <v>0</v>
      </c>
      <c r="W103" s="158">
        <f>_xlfn.XLOOKUP($U103,'FSE IDs'!$C$8:$C$127,'FSE IDs'!$D$8:$D$127,"None",0)</f>
        <v>0</v>
      </c>
      <c r="X103" s="159" t="str">
        <f>_xlfn.XLOOKUP($U103,'FSE IDs'!$C$8:$C$127,'FSE IDs'!$F$8:$F$127,"None",0)</f>
        <v/>
      </c>
      <c r="Y103" s="51"/>
      <c r="Z103" s="51"/>
      <c r="AA103" s="162" t="s">
        <v>1792</v>
      </c>
      <c r="AB103" s="102" t="str">
        <f t="shared" si="10"/>
        <v/>
      </c>
      <c r="AC103" s="51"/>
      <c r="AD103" s="51"/>
      <c r="AE103" s="51"/>
      <c r="AF103" s="51"/>
      <c r="AG103" s="51"/>
      <c r="AH103" s="51"/>
      <c r="AI103" s="51"/>
      <c r="AJ103" s="51"/>
      <c r="AK103" s="51"/>
      <c r="AL103" s="51"/>
      <c r="AM103" s="51"/>
      <c r="AN103" s="51"/>
      <c r="AO103" s="114"/>
      <c r="AP103" s="114"/>
      <c r="AQ103" s="114"/>
      <c r="AR103" s="114"/>
      <c r="AS103" s="114"/>
      <c r="AT103" s="114"/>
      <c r="AU103" s="114"/>
      <c r="AV103" s="114"/>
      <c r="AW103" s="51"/>
      <c r="AX103" s="51"/>
      <c r="AY103" s="2"/>
      <c r="AZ103" s="2"/>
      <c r="BA103" s="2"/>
      <c r="BB103" s="2"/>
      <c r="BC103" s="2"/>
      <c r="BD103" s="2"/>
      <c r="BE103" s="2"/>
      <c r="BF103" s="2"/>
      <c r="BG103" s="2"/>
      <c r="BH103" s="2"/>
      <c r="BI103" s="2"/>
      <c r="BJ103" s="2"/>
      <c r="BK103" s="2"/>
      <c r="BL103" s="2"/>
      <c r="BM103" s="2"/>
      <c r="BN103" s="2"/>
    </row>
    <row r="104" spans="16:66" x14ac:dyDescent="0.25">
      <c r="P104" s="1" t="s">
        <v>815</v>
      </c>
      <c r="V104" s="110">
        <f t="shared" si="11"/>
        <v>0</v>
      </c>
      <c r="W104" s="158">
        <f>_xlfn.XLOOKUP($U104,'FSE IDs'!$C$8:$C$127,'FSE IDs'!$D$8:$D$127,"None",0)</f>
        <v>0</v>
      </c>
      <c r="X104" s="159" t="str">
        <f>_xlfn.XLOOKUP($U104,'FSE IDs'!$C$8:$C$127,'FSE IDs'!$F$8:$F$127,"None",0)</f>
        <v/>
      </c>
      <c r="Y104" s="51"/>
      <c r="Z104" s="51"/>
      <c r="AA104" s="162" t="s">
        <v>1792</v>
      </c>
      <c r="AB104" s="102" t="str">
        <f t="shared" si="10"/>
        <v/>
      </c>
      <c r="AC104" s="51"/>
      <c r="AD104" s="51"/>
      <c r="AE104" s="51"/>
      <c r="AF104" s="51"/>
      <c r="AG104" s="51"/>
      <c r="AH104" s="51"/>
      <c r="AI104" s="51"/>
      <c r="AJ104" s="51"/>
      <c r="AK104" s="51"/>
      <c r="AL104" s="51"/>
      <c r="AM104" s="51"/>
      <c r="AN104" s="51"/>
      <c r="AO104" s="114"/>
      <c r="AP104" s="114"/>
      <c r="AQ104" s="114"/>
      <c r="AR104" s="114"/>
      <c r="AS104" s="114"/>
      <c r="AT104" s="114"/>
      <c r="AU104" s="114"/>
      <c r="AV104" s="114"/>
      <c r="AW104" s="51"/>
      <c r="AX104" s="51"/>
      <c r="AY104" s="2"/>
      <c r="AZ104" s="2"/>
      <c r="BA104" s="2"/>
      <c r="BB104" s="2"/>
      <c r="BC104" s="2"/>
      <c r="BD104" s="2"/>
      <c r="BE104" s="2"/>
      <c r="BF104" s="2"/>
      <c r="BG104" s="2"/>
      <c r="BH104" s="2"/>
      <c r="BI104" s="2"/>
      <c r="BJ104" s="2"/>
      <c r="BK104" s="2"/>
      <c r="BL104" s="2"/>
      <c r="BM104" s="2"/>
      <c r="BN104" s="2"/>
    </row>
    <row r="105" spans="16:66" x14ac:dyDescent="0.25">
      <c r="P105" s="1" t="s">
        <v>506</v>
      </c>
      <c r="V105" s="110">
        <f t="shared" si="11"/>
        <v>0</v>
      </c>
      <c r="W105" s="158">
        <f>_xlfn.XLOOKUP($U105,'FSE IDs'!$C$8:$C$127,'FSE IDs'!$D$8:$D$127,"None",0)</f>
        <v>0</v>
      </c>
      <c r="X105" s="159" t="str">
        <f>_xlfn.XLOOKUP($U105,'FSE IDs'!$C$8:$C$127,'FSE IDs'!$F$8:$F$127,"None",0)</f>
        <v/>
      </c>
      <c r="Y105" s="51"/>
      <c r="Z105" s="51"/>
      <c r="AA105" s="162" t="s">
        <v>1792</v>
      </c>
      <c r="AB105" s="102" t="str">
        <f t="shared" si="10"/>
        <v/>
      </c>
      <c r="AC105" s="51"/>
      <c r="AD105" s="51"/>
      <c r="AE105" s="51"/>
      <c r="AF105" s="51"/>
      <c r="AG105" s="51"/>
      <c r="AH105" s="51"/>
      <c r="AI105" s="51"/>
      <c r="AJ105" s="51"/>
      <c r="AK105" s="51"/>
      <c r="AL105" s="51"/>
      <c r="AM105" s="51"/>
      <c r="AN105" s="51"/>
      <c r="AO105" s="114"/>
      <c r="AP105" s="114"/>
      <c r="AQ105" s="114"/>
      <c r="AR105" s="114"/>
      <c r="AS105" s="114"/>
      <c r="AT105" s="114"/>
      <c r="AU105" s="114"/>
      <c r="AV105" s="114"/>
      <c r="AW105" s="51"/>
      <c r="AX105" s="51"/>
      <c r="AY105" s="2"/>
      <c r="AZ105" s="2"/>
      <c r="BA105" s="2"/>
      <c r="BB105" s="2"/>
      <c r="BC105" s="2"/>
      <c r="BD105" s="2"/>
      <c r="BE105" s="2"/>
      <c r="BF105" s="2"/>
      <c r="BG105" s="2"/>
      <c r="BH105" s="2"/>
      <c r="BI105" s="2"/>
      <c r="BJ105" s="2"/>
      <c r="BK105" s="2"/>
      <c r="BL105" s="2"/>
      <c r="BM105" s="2"/>
      <c r="BN105" s="2"/>
    </row>
    <row r="106" spans="16:66" x14ac:dyDescent="0.25">
      <c r="P106" s="1" t="s">
        <v>445</v>
      </c>
      <c r="V106" s="110">
        <f t="shared" si="11"/>
        <v>0</v>
      </c>
      <c r="W106" s="158">
        <f>_xlfn.XLOOKUP($U106,'FSE IDs'!$C$8:$C$127,'FSE IDs'!$D$8:$D$127,"None",0)</f>
        <v>0</v>
      </c>
      <c r="X106" s="159" t="str">
        <f>_xlfn.XLOOKUP($U106,'FSE IDs'!$C$8:$C$127,'FSE IDs'!$F$8:$F$127,"None",0)</f>
        <v/>
      </c>
      <c r="Y106" s="51"/>
      <c r="Z106" s="51"/>
      <c r="AA106" s="162" t="s">
        <v>1792</v>
      </c>
      <c r="AB106" s="102" t="str">
        <f t="shared" si="10"/>
        <v/>
      </c>
      <c r="AC106" s="51"/>
      <c r="AD106" s="51"/>
      <c r="AE106" s="51"/>
      <c r="AF106" s="51"/>
      <c r="AG106" s="51"/>
      <c r="AH106" s="51"/>
      <c r="AI106" s="51"/>
      <c r="AJ106" s="51"/>
      <c r="AK106" s="51"/>
      <c r="AL106" s="51"/>
      <c r="AM106" s="51"/>
      <c r="AN106" s="51"/>
      <c r="AO106" s="114"/>
      <c r="AP106" s="114"/>
      <c r="AQ106" s="114"/>
      <c r="AR106" s="114"/>
      <c r="AS106" s="114"/>
      <c r="AT106" s="114"/>
      <c r="AU106" s="114"/>
      <c r="AV106" s="114"/>
      <c r="AW106" s="51"/>
      <c r="AX106" s="51"/>
      <c r="AY106" s="2"/>
      <c r="AZ106" s="2"/>
      <c r="BA106" s="2"/>
      <c r="BB106" s="2"/>
      <c r="BC106" s="2"/>
      <c r="BD106" s="2"/>
      <c r="BE106" s="2"/>
      <c r="BF106" s="2"/>
      <c r="BG106" s="2"/>
      <c r="BH106" s="2"/>
      <c r="BI106" s="2"/>
      <c r="BJ106" s="2"/>
      <c r="BK106" s="2"/>
      <c r="BL106" s="2"/>
      <c r="BM106" s="2"/>
      <c r="BN106" s="2"/>
    </row>
    <row r="107" spans="16:66" x14ac:dyDescent="0.25">
      <c r="P107" s="1" t="s">
        <v>1229</v>
      </c>
      <c r="V107" s="110">
        <f t="shared" si="11"/>
        <v>0</v>
      </c>
      <c r="W107" s="158">
        <f>_xlfn.XLOOKUP($U107,'FSE IDs'!$C$8:$C$127,'FSE IDs'!$D$8:$D$127,"None",0)</f>
        <v>0</v>
      </c>
      <c r="X107" s="159" t="str">
        <f>_xlfn.XLOOKUP($U107,'FSE IDs'!$C$8:$C$127,'FSE IDs'!$F$8:$F$127,"None",0)</f>
        <v/>
      </c>
      <c r="Y107" s="51"/>
      <c r="Z107" s="51"/>
      <c r="AA107" s="162" t="s">
        <v>1792</v>
      </c>
      <c r="AB107" s="102" t="str">
        <f t="shared" si="10"/>
        <v/>
      </c>
      <c r="AC107" s="51"/>
      <c r="AD107" s="51"/>
      <c r="AE107" s="51"/>
      <c r="AF107" s="51"/>
      <c r="AG107" s="51"/>
      <c r="AH107" s="51"/>
      <c r="AI107" s="51"/>
      <c r="AJ107" s="51"/>
      <c r="AK107" s="51"/>
      <c r="AL107" s="51"/>
      <c r="AM107" s="51"/>
      <c r="AN107" s="51"/>
      <c r="AO107" s="114"/>
      <c r="AP107" s="114"/>
      <c r="AQ107" s="114"/>
      <c r="AR107" s="114"/>
      <c r="AS107" s="114"/>
      <c r="AT107" s="114"/>
      <c r="AU107" s="114"/>
      <c r="AV107" s="114"/>
      <c r="AW107" s="51"/>
      <c r="AX107" s="51"/>
      <c r="AY107" s="2"/>
      <c r="AZ107" s="2"/>
      <c r="BA107" s="2"/>
      <c r="BB107" s="2"/>
      <c r="BC107" s="2"/>
      <c r="BD107" s="2"/>
      <c r="BE107" s="2"/>
      <c r="BF107" s="2"/>
      <c r="BG107" s="2"/>
      <c r="BH107" s="2"/>
      <c r="BI107" s="2"/>
      <c r="BJ107" s="2"/>
      <c r="BK107" s="2"/>
      <c r="BL107" s="2"/>
      <c r="BM107" s="2"/>
      <c r="BN107" s="2"/>
    </row>
    <row r="108" spans="16:66" x14ac:dyDescent="0.25">
      <c r="P108" s="1" t="s">
        <v>905</v>
      </c>
      <c r="V108" s="110">
        <f t="shared" si="11"/>
        <v>0</v>
      </c>
      <c r="W108" s="158">
        <f>_xlfn.XLOOKUP($U108,'FSE IDs'!$C$8:$C$127,'FSE IDs'!$D$8:$D$127,"None",0)</f>
        <v>0</v>
      </c>
      <c r="X108" s="159" t="str">
        <f>_xlfn.XLOOKUP($U108,'FSE IDs'!$C$8:$C$127,'FSE IDs'!$F$8:$F$127,"None",0)</f>
        <v/>
      </c>
      <c r="Y108" s="51"/>
      <c r="Z108" s="51"/>
      <c r="AA108" s="162" t="s">
        <v>1792</v>
      </c>
      <c r="AB108" s="102" t="str">
        <f t="shared" si="10"/>
        <v/>
      </c>
      <c r="AC108" s="51"/>
      <c r="AD108" s="51"/>
      <c r="AE108" s="51"/>
      <c r="AF108" s="51"/>
      <c r="AG108" s="51"/>
      <c r="AH108" s="51"/>
      <c r="AI108" s="51"/>
      <c r="AJ108" s="51"/>
      <c r="AK108" s="51"/>
      <c r="AL108" s="51"/>
      <c r="AM108" s="51"/>
      <c r="AN108" s="51"/>
      <c r="AO108" s="114"/>
      <c r="AP108" s="114"/>
      <c r="AQ108" s="114"/>
      <c r="AR108" s="114"/>
      <c r="AS108" s="114"/>
      <c r="AT108" s="114"/>
      <c r="AU108" s="114"/>
      <c r="AV108" s="114"/>
      <c r="AW108" s="51"/>
      <c r="AX108" s="51"/>
      <c r="AY108" s="2"/>
      <c r="AZ108" s="2"/>
      <c r="BA108" s="2"/>
      <c r="BB108" s="2"/>
      <c r="BC108" s="2"/>
      <c r="BD108" s="2"/>
      <c r="BE108" s="2"/>
      <c r="BF108" s="2"/>
      <c r="BG108" s="2"/>
      <c r="BH108" s="2"/>
      <c r="BI108" s="2"/>
      <c r="BJ108" s="2"/>
      <c r="BK108" s="2"/>
      <c r="BL108" s="2"/>
      <c r="BM108" s="2"/>
      <c r="BN108" s="2"/>
    </row>
    <row r="109" spans="16:66" x14ac:dyDescent="0.25">
      <c r="P109" s="1" t="s">
        <v>1494</v>
      </c>
      <c r="V109" s="110">
        <f t="shared" si="11"/>
        <v>0</v>
      </c>
      <c r="W109" s="158">
        <f>_xlfn.XLOOKUP($U109,'FSE IDs'!$C$8:$C$127,'FSE IDs'!$D$8:$D$127,"None",0)</f>
        <v>0</v>
      </c>
      <c r="X109" s="159" t="str">
        <f>_xlfn.XLOOKUP($U109,'FSE IDs'!$C$8:$C$127,'FSE IDs'!$F$8:$F$127,"None",0)</f>
        <v/>
      </c>
      <c r="Y109" s="51"/>
      <c r="Z109" s="51"/>
      <c r="AA109" s="162" t="s">
        <v>1792</v>
      </c>
      <c r="AB109" s="102" t="str">
        <f t="shared" si="10"/>
        <v/>
      </c>
      <c r="AC109" s="51"/>
      <c r="AD109" s="51"/>
      <c r="AE109" s="51"/>
      <c r="AF109" s="51"/>
      <c r="AG109" s="51"/>
      <c r="AH109" s="51"/>
      <c r="AI109" s="51"/>
      <c r="AJ109" s="51"/>
      <c r="AK109" s="51"/>
      <c r="AL109" s="51"/>
      <c r="AM109" s="51"/>
      <c r="AN109" s="51"/>
      <c r="AO109" s="114"/>
      <c r="AP109" s="114"/>
      <c r="AQ109" s="114"/>
      <c r="AR109" s="114"/>
      <c r="AS109" s="114"/>
      <c r="AT109" s="114"/>
      <c r="AU109" s="114"/>
      <c r="AV109" s="114"/>
      <c r="AW109" s="51"/>
      <c r="AX109" s="51"/>
      <c r="AY109" s="2"/>
      <c r="AZ109" s="2"/>
      <c r="BA109" s="2"/>
      <c r="BB109" s="2"/>
      <c r="BC109" s="2"/>
      <c r="BD109" s="2"/>
      <c r="BE109" s="2"/>
      <c r="BF109" s="2"/>
      <c r="BG109" s="2"/>
      <c r="BH109" s="2"/>
      <c r="BI109" s="2"/>
      <c r="BJ109" s="2"/>
      <c r="BK109" s="2"/>
      <c r="BL109" s="2"/>
      <c r="BM109" s="2"/>
      <c r="BN109" s="2"/>
    </row>
    <row r="110" spans="16:66" x14ac:dyDescent="0.25">
      <c r="P110" s="1" t="s">
        <v>1250</v>
      </c>
      <c r="V110" s="110">
        <f t="shared" si="11"/>
        <v>0</v>
      </c>
      <c r="W110" s="158">
        <f>_xlfn.XLOOKUP($U110,'FSE IDs'!$C$8:$C$127,'FSE IDs'!$D$8:$D$127,"None",0)</f>
        <v>0</v>
      </c>
      <c r="X110" s="159" t="str">
        <f>_xlfn.XLOOKUP($U110,'FSE IDs'!$C$8:$C$127,'FSE IDs'!$F$8:$F$127,"None",0)</f>
        <v/>
      </c>
      <c r="Y110" s="51"/>
      <c r="Z110" s="51"/>
      <c r="AA110" s="162" t="s">
        <v>1792</v>
      </c>
      <c r="AB110" s="102" t="str">
        <f t="shared" si="10"/>
        <v/>
      </c>
      <c r="AC110" s="51"/>
      <c r="AD110" s="51"/>
      <c r="AE110" s="51"/>
      <c r="AF110" s="51"/>
      <c r="AG110" s="51"/>
      <c r="AH110" s="51"/>
      <c r="AI110" s="51"/>
      <c r="AJ110" s="51"/>
      <c r="AK110" s="51"/>
      <c r="AL110" s="51"/>
      <c r="AM110" s="51"/>
      <c r="AN110" s="51"/>
      <c r="AO110" s="114"/>
      <c r="AP110" s="114"/>
      <c r="AQ110" s="114"/>
      <c r="AR110" s="114"/>
      <c r="AS110" s="114"/>
      <c r="AT110" s="114"/>
      <c r="AU110" s="114"/>
      <c r="AV110" s="114"/>
      <c r="AW110" s="51"/>
      <c r="AX110" s="51"/>
      <c r="AY110" s="2"/>
      <c r="AZ110" s="2"/>
      <c r="BA110" s="2"/>
      <c r="BB110" s="2"/>
      <c r="BC110" s="2"/>
      <c r="BD110" s="2"/>
      <c r="BE110" s="2"/>
      <c r="BF110" s="2"/>
      <c r="BG110" s="2"/>
      <c r="BH110" s="2"/>
      <c r="BI110" s="2"/>
      <c r="BJ110" s="2"/>
      <c r="BK110" s="2"/>
      <c r="BL110" s="2"/>
      <c r="BM110" s="2"/>
      <c r="BN110" s="2"/>
    </row>
    <row r="111" spans="16:66" x14ac:dyDescent="0.25">
      <c r="P111" s="1" t="s">
        <v>264</v>
      </c>
      <c r="V111" s="110">
        <f t="shared" si="11"/>
        <v>0</v>
      </c>
      <c r="W111" s="158">
        <f>_xlfn.XLOOKUP($U111,'FSE IDs'!$C$8:$C$127,'FSE IDs'!$D$8:$D$127,"None",0)</f>
        <v>0</v>
      </c>
      <c r="X111" s="159" t="str">
        <f>_xlfn.XLOOKUP($U111,'FSE IDs'!$C$8:$C$127,'FSE IDs'!$F$8:$F$127,"None",0)</f>
        <v/>
      </c>
      <c r="Y111" s="51"/>
      <c r="Z111" s="51"/>
      <c r="AA111" s="162" t="s">
        <v>1792</v>
      </c>
      <c r="AB111" s="102" t="str">
        <f t="shared" si="10"/>
        <v/>
      </c>
      <c r="AC111" s="51"/>
      <c r="AD111" s="51"/>
      <c r="AE111" s="51"/>
      <c r="AF111" s="51"/>
      <c r="AG111" s="51"/>
      <c r="AH111" s="51"/>
      <c r="AI111" s="51"/>
      <c r="AJ111" s="51"/>
      <c r="AK111" s="51"/>
      <c r="AL111" s="51"/>
      <c r="AM111" s="51"/>
      <c r="AN111" s="51"/>
      <c r="AO111" s="114"/>
      <c r="AP111" s="114"/>
      <c r="AQ111" s="114"/>
      <c r="AR111" s="114"/>
      <c r="AS111" s="114"/>
      <c r="AT111" s="114"/>
      <c r="AU111" s="114"/>
      <c r="AV111" s="114"/>
      <c r="AW111" s="51"/>
      <c r="AX111" s="51"/>
      <c r="AY111" s="2"/>
      <c r="AZ111" s="2"/>
      <c r="BA111" s="2"/>
      <c r="BB111" s="2"/>
      <c r="BC111" s="2"/>
      <c r="BD111" s="2"/>
      <c r="BE111" s="2"/>
      <c r="BF111" s="2"/>
      <c r="BG111" s="2"/>
      <c r="BH111" s="2"/>
      <c r="BI111" s="2"/>
      <c r="BJ111" s="2"/>
      <c r="BK111" s="2"/>
      <c r="BL111" s="2"/>
      <c r="BM111" s="2"/>
      <c r="BN111" s="2"/>
    </row>
    <row r="112" spans="16:66" x14ac:dyDescent="0.25">
      <c r="P112" s="1" t="s">
        <v>1103</v>
      </c>
      <c r="V112" s="110">
        <f t="shared" si="11"/>
        <v>0</v>
      </c>
      <c r="W112" s="158">
        <f>_xlfn.XLOOKUP($U112,'FSE IDs'!$C$8:$C$127,'FSE IDs'!$D$8:$D$127,"None",0)</f>
        <v>0</v>
      </c>
      <c r="X112" s="159" t="str">
        <f>_xlfn.XLOOKUP($U112,'FSE IDs'!$C$8:$C$127,'FSE IDs'!$F$8:$F$127,"None",0)</f>
        <v/>
      </c>
      <c r="Y112" s="51"/>
      <c r="Z112" s="51"/>
      <c r="AA112" s="162" t="s">
        <v>1792</v>
      </c>
      <c r="AB112" s="102" t="str">
        <f t="shared" si="10"/>
        <v/>
      </c>
      <c r="AC112" s="51"/>
      <c r="AD112" s="51"/>
      <c r="AE112" s="51"/>
      <c r="AF112" s="51"/>
      <c r="AG112" s="51"/>
      <c r="AH112" s="51"/>
      <c r="AI112" s="51"/>
      <c r="AJ112" s="51"/>
      <c r="AK112" s="51"/>
      <c r="AL112" s="51"/>
      <c r="AM112" s="51"/>
      <c r="AN112" s="51"/>
      <c r="AO112" s="114"/>
      <c r="AP112" s="114"/>
      <c r="AQ112" s="114"/>
      <c r="AR112" s="114"/>
      <c r="AS112" s="114"/>
      <c r="AT112" s="114"/>
      <c r="AU112" s="114"/>
      <c r="AV112" s="114"/>
      <c r="AW112" s="51"/>
      <c r="AX112" s="51"/>
      <c r="AY112" s="2"/>
      <c r="AZ112" s="2"/>
      <c r="BA112" s="2"/>
      <c r="BB112" s="2"/>
      <c r="BC112" s="2"/>
      <c r="BD112" s="2"/>
      <c r="BE112" s="2"/>
      <c r="BF112" s="2"/>
      <c r="BG112" s="2"/>
      <c r="BH112" s="2"/>
      <c r="BI112" s="2"/>
      <c r="BJ112" s="2"/>
      <c r="BK112" s="2"/>
      <c r="BL112" s="2"/>
      <c r="BM112" s="2"/>
      <c r="BN112" s="2"/>
    </row>
    <row r="113" spans="16:66" x14ac:dyDescent="0.25">
      <c r="P113" s="1" t="s">
        <v>1495</v>
      </c>
      <c r="V113" s="110">
        <f t="shared" si="11"/>
        <v>0</v>
      </c>
      <c r="W113" s="158">
        <f>_xlfn.XLOOKUP($U113,'FSE IDs'!$C$8:$C$127,'FSE IDs'!$D$8:$D$127,"None",0)</f>
        <v>0</v>
      </c>
      <c r="X113" s="159" t="str">
        <f>_xlfn.XLOOKUP($U113,'FSE IDs'!$C$8:$C$127,'FSE IDs'!$F$8:$F$127,"None",0)</f>
        <v/>
      </c>
      <c r="Y113" s="51"/>
      <c r="Z113" s="51"/>
      <c r="AA113" s="162" t="s">
        <v>1792</v>
      </c>
      <c r="AB113" s="102" t="str">
        <f t="shared" si="10"/>
        <v/>
      </c>
      <c r="AC113" s="51"/>
      <c r="AD113" s="51"/>
      <c r="AE113" s="51"/>
      <c r="AF113" s="51"/>
      <c r="AG113" s="51"/>
      <c r="AH113" s="51"/>
      <c r="AI113" s="51"/>
      <c r="AJ113" s="51"/>
      <c r="AK113" s="51"/>
      <c r="AL113" s="51"/>
      <c r="AM113" s="51"/>
      <c r="AN113" s="51"/>
      <c r="AO113" s="114"/>
      <c r="AP113" s="114"/>
      <c r="AQ113" s="114"/>
      <c r="AR113" s="114"/>
      <c r="AS113" s="114"/>
      <c r="AT113" s="114"/>
      <c r="AU113" s="114"/>
      <c r="AV113" s="114"/>
      <c r="AW113" s="51"/>
      <c r="AX113" s="51"/>
      <c r="AY113" s="2"/>
      <c r="AZ113" s="2"/>
      <c r="BA113" s="2"/>
      <c r="BB113" s="2"/>
      <c r="BC113" s="2"/>
      <c r="BD113" s="2"/>
      <c r="BE113" s="2"/>
      <c r="BF113" s="2"/>
      <c r="BG113" s="2"/>
      <c r="BH113" s="2"/>
      <c r="BI113" s="2"/>
      <c r="BJ113" s="2"/>
      <c r="BK113" s="2"/>
      <c r="BL113" s="2"/>
      <c r="BM113" s="2"/>
      <c r="BN113" s="2"/>
    </row>
    <row r="114" spans="16:66" x14ac:dyDescent="0.25">
      <c r="P114" s="1" t="s">
        <v>1496</v>
      </c>
      <c r="V114" s="110">
        <f t="shared" si="11"/>
        <v>0</v>
      </c>
      <c r="W114" s="158">
        <f>_xlfn.XLOOKUP($U114,'FSE IDs'!$C$8:$C$127,'FSE IDs'!$D$8:$D$127,"None",0)</f>
        <v>0</v>
      </c>
      <c r="X114" s="159" t="str">
        <f>_xlfn.XLOOKUP($U114,'FSE IDs'!$C$8:$C$127,'FSE IDs'!$F$8:$F$127,"None",0)</f>
        <v/>
      </c>
      <c r="Y114" s="51"/>
      <c r="Z114" s="51"/>
      <c r="AA114" s="162" t="s">
        <v>1792</v>
      </c>
      <c r="AB114" s="102" t="str">
        <f t="shared" si="10"/>
        <v/>
      </c>
      <c r="AC114" s="51"/>
      <c r="AD114" s="51"/>
      <c r="AE114" s="51"/>
      <c r="AF114" s="51"/>
      <c r="AG114" s="51"/>
      <c r="AH114" s="51"/>
      <c r="AI114" s="51"/>
      <c r="AJ114" s="51"/>
      <c r="AK114" s="51"/>
      <c r="AL114" s="51"/>
      <c r="AM114" s="51"/>
      <c r="AN114" s="51"/>
      <c r="AO114" s="114"/>
      <c r="AP114" s="114"/>
      <c r="AQ114" s="114"/>
      <c r="AR114" s="114"/>
      <c r="AS114" s="114"/>
      <c r="AT114" s="114"/>
      <c r="AU114" s="114"/>
      <c r="AV114" s="114"/>
      <c r="AW114" s="51"/>
      <c r="AX114" s="51"/>
      <c r="AY114" s="2"/>
      <c r="AZ114" s="2"/>
      <c r="BA114" s="2"/>
      <c r="BB114" s="2"/>
      <c r="BC114" s="2"/>
      <c r="BD114" s="2"/>
      <c r="BE114" s="2"/>
      <c r="BF114" s="2"/>
      <c r="BG114" s="2"/>
      <c r="BH114" s="2"/>
      <c r="BI114" s="2"/>
      <c r="BJ114" s="2"/>
      <c r="BK114" s="2"/>
      <c r="BL114" s="2"/>
      <c r="BM114" s="2"/>
      <c r="BN114" s="2"/>
    </row>
    <row r="115" spans="16:66" x14ac:dyDescent="0.25">
      <c r="P115" s="1" t="s">
        <v>578</v>
      </c>
      <c r="V115" s="110">
        <f t="shared" si="11"/>
        <v>0</v>
      </c>
      <c r="W115" s="158">
        <f>_xlfn.XLOOKUP($U115,'FSE IDs'!$C$8:$C$127,'FSE IDs'!$D$8:$D$127,"None",0)</f>
        <v>0</v>
      </c>
      <c r="X115" s="159" t="str">
        <f>_xlfn.XLOOKUP($U115,'FSE IDs'!$C$8:$C$127,'FSE IDs'!$F$8:$F$127,"None",0)</f>
        <v/>
      </c>
      <c r="Y115" s="51"/>
      <c r="Z115" s="51"/>
      <c r="AA115" s="162" t="s">
        <v>1792</v>
      </c>
      <c r="AB115" s="102" t="str">
        <f t="shared" si="10"/>
        <v/>
      </c>
      <c r="AC115" s="51"/>
      <c r="AD115" s="51"/>
      <c r="AE115" s="51"/>
      <c r="AF115" s="51"/>
      <c r="AG115" s="51"/>
      <c r="AH115" s="51"/>
      <c r="AI115" s="51"/>
      <c r="AJ115" s="51"/>
      <c r="AK115" s="51"/>
      <c r="AL115" s="51"/>
      <c r="AM115" s="51"/>
      <c r="AN115" s="51"/>
      <c r="AO115" s="114"/>
      <c r="AP115" s="114"/>
      <c r="AQ115" s="114"/>
      <c r="AR115" s="114"/>
      <c r="AS115" s="114"/>
      <c r="AT115" s="114"/>
      <c r="AU115" s="114"/>
      <c r="AV115" s="114"/>
      <c r="AW115" s="51"/>
      <c r="AX115" s="51"/>
      <c r="AY115" s="2"/>
      <c r="AZ115" s="2"/>
      <c r="BA115" s="2"/>
      <c r="BB115" s="2"/>
      <c r="BC115" s="2"/>
      <c r="BD115" s="2"/>
      <c r="BE115" s="2"/>
      <c r="BF115" s="2"/>
      <c r="BG115" s="2"/>
      <c r="BH115" s="2"/>
      <c r="BI115" s="2"/>
      <c r="BJ115" s="2"/>
      <c r="BK115" s="2"/>
      <c r="BL115" s="2"/>
      <c r="BM115" s="2"/>
      <c r="BN115" s="2"/>
    </row>
    <row r="116" spans="16:66" x14ac:dyDescent="0.25">
      <c r="P116" s="1" t="s">
        <v>945</v>
      </c>
      <c r="V116" s="110">
        <f t="shared" si="11"/>
        <v>0</v>
      </c>
      <c r="W116" s="158">
        <f>_xlfn.XLOOKUP($U116,'FSE IDs'!$C$8:$C$127,'FSE IDs'!$D$8:$D$127,"None",0)</f>
        <v>0</v>
      </c>
      <c r="X116" s="159" t="str">
        <f>_xlfn.XLOOKUP($U116,'FSE IDs'!$C$8:$C$127,'FSE IDs'!$F$8:$F$127,"None",0)</f>
        <v/>
      </c>
      <c r="Y116" s="51"/>
      <c r="Z116" s="51"/>
      <c r="AA116" s="162" t="s">
        <v>1792</v>
      </c>
      <c r="AB116" s="102" t="str">
        <f t="shared" si="10"/>
        <v/>
      </c>
      <c r="AC116" s="51"/>
      <c r="AD116" s="51"/>
      <c r="AE116" s="51"/>
      <c r="AF116" s="51"/>
      <c r="AG116" s="51"/>
      <c r="AH116" s="51"/>
      <c r="AI116" s="51"/>
      <c r="AJ116" s="51"/>
      <c r="AK116" s="51"/>
      <c r="AL116" s="51"/>
      <c r="AM116" s="51"/>
      <c r="AN116" s="51"/>
      <c r="AO116" s="114"/>
      <c r="AP116" s="114"/>
      <c r="AQ116" s="114"/>
      <c r="AR116" s="114"/>
      <c r="AS116" s="114"/>
      <c r="AT116" s="114"/>
      <c r="AU116" s="114"/>
      <c r="AV116" s="114"/>
      <c r="AW116" s="51"/>
      <c r="AX116" s="51"/>
      <c r="AY116" s="2"/>
      <c r="AZ116" s="2"/>
      <c r="BA116" s="2"/>
      <c r="BB116" s="2"/>
      <c r="BC116" s="2"/>
      <c r="BD116" s="2"/>
      <c r="BE116" s="2"/>
      <c r="BF116" s="2"/>
      <c r="BG116" s="2"/>
      <c r="BH116" s="2"/>
      <c r="BI116" s="2"/>
      <c r="BJ116" s="2"/>
      <c r="BK116" s="2"/>
      <c r="BL116" s="2"/>
      <c r="BM116" s="2"/>
      <c r="BN116" s="2"/>
    </row>
    <row r="117" spans="16:66" x14ac:dyDescent="0.25">
      <c r="P117" s="1" t="s">
        <v>907</v>
      </c>
      <c r="V117" s="110">
        <f t="shared" si="11"/>
        <v>0</v>
      </c>
      <c r="W117" s="158">
        <f>_xlfn.XLOOKUP($U117,'FSE IDs'!$C$8:$C$127,'FSE IDs'!$D$8:$D$127,"None",0)</f>
        <v>0</v>
      </c>
      <c r="X117" s="159" t="str">
        <f>_xlfn.XLOOKUP($U117,'FSE IDs'!$C$8:$C$127,'FSE IDs'!$F$8:$F$127,"None",0)</f>
        <v/>
      </c>
      <c r="Y117" s="51"/>
      <c r="Z117" s="51"/>
      <c r="AA117" s="162" t="s">
        <v>1792</v>
      </c>
      <c r="AB117" s="102" t="str">
        <f t="shared" si="10"/>
        <v/>
      </c>
      <c r="AC117" s="51"/>
      <c r="AD117" s="51"/>
      <c r="AE117" s="51"/>
      <c r="AF117" s="51"/>
      <c r="AG117" s="51"/>
      <c r="AH117" s="51"/>
      <c r="AI117" s="51"/>
      <c r="AJ117" s="51"/>
      <c r="AK117" s="51"/>
      <c r="AL117" s="51"/>
      <c r="AM117" s="51"/>
      <c r="AN117" s="51"/>
      <c r="AO117" s="114"/>
      <c r="AP117" s="114"/>
      <c r="AQ117" s="114"/>
      <c r="AR117" s="114"/>
      <c r="AS117" s="114"/>
      <c r="AT117" s="114"/>
      <c r="AU117" s="114"/>
      <c r="AV117" s="114"/>
      <c r="AW117" s="51"/>
      <c r="AX117" s="51"/>
      <c r="AY117" s="2"/>
      <c r="AZ117" s="2"/>
      <c r="BA117" s="2"/>
      <c r="BB117" s="2"/>
      <c r="BC117" s="2"/>
      <c r="BD117" s="2"/>
      <c r="BE117" s="2"/>
      <c r="BF117" s="2"/>
      <c r="BG117" s="2"/>
      <c r="BH117" s="2"/>
      <c r="BI117" s="2"/>
      <c r="BJ117" s="2"/>
      <c r="BK117" s="2"/>
      <c r="BL117" s="2"/>
      <c r="BM117" s="2"/>
      <c r="BN117" s="2"/>
    </row>
    <row r="118" spans="16:66" x14ac:dyDescent="0.25">
      <c r="P118" s="1" t="s">
        <v>1497</v>
      </c>
      <c r="V118" s="110">
        <f t="shared" si="11"/>
        <v>0</v>
      </c>
      <c r="W118" s="158">
        <f>_xlfn.XLOOKUP($U118,'FSE IDs'!$C$8:$C$127,'FSE IDs'!$D$8:$D$127,"None",0)</f>
        <v>0</v>
      </c>
      <c r="X118" s="159" t="str">
        <f>_xlfn.XLOOKUP($U118,'FSE IDs'!$C$8:$C$127,'FSE IDs'!$F$8:$F$127,"None",0)</f>
        <v/>
      </c>
      <c r="Y118" s="51"/>
      <c r="Z118" s="51"/>
      <c r="AA118" s="162" t="s">
        <v>1792</v>
      </c>
      <c r="AB118" s="102" t="str">
        <f t="shared" si="10"/>
        <v/>
      </c>
      <c r="AC118" s="51"/>
      <c r="AD118" s="51"/>
      <c r="AE118" s="51"/>
      <c r="AF118" s="51"/>
      <c r="AG118" s="51"/>
      <c r="AH118" s="51"/>
      <c r="AI118" s="51"/>
      <c r="AJ118" s="51"/>
      <c r="AK118" s="51"/>
      <c r="AL118" s="51"/>
      <c r="AM118" s="51"/>
      <c r="AN118" s="51"/>
      <c r="AO118" s="114"/>
      <c r="AP118" s="114"/>
      <c r="AQ118" s="114"/>
      <c r="AR118" s="114"/>
      <c r="AS118" s="114"/>
      <c r="AT118" s="114"/>
      <c r="AU118" s="114"/>
      <c r="AV118" s="114"/>
      <c r="AW118" s="51"/>
      <c r="AX118" s="51"/>
      <c r="AY118" s="2"/>
      <c r="AZ118" s="2"/>
      <c r="BA118" s="2"/>
      <c r="BB118" s="2"/>
      <c r="BC118" s="2"/>
      <c r="BD118" s="2"/>
      <c r="BE118" s="2"/>
      <c r="BF118" s="2"/>
      <c r="BG118" s="2"/>
      <c r="BH118" s="2"/>
      <c r="BI118" s="2"/>
      <c r="BJ118" s="2"/>
      <c r="BK118" s="2"/>
      <c r="BL118" s="2"/>
      <c r="BM118" s="2"/>
      <c r="BN118" s="2"/>
    </row>
    <row r="119" spans="16:66" x14ac:dyDescent="0.25">
      <c r="P119" s="1" t="s">
        <v>1498</v>
      </c>
      <c r="V119" s="110">
        <f t="shared" si="11"/>
        <v>0</v>
      </c>
      <c r="W119" s="158">
        <f>_xlfn.XLOOKUP($U119,'FSE IDs'!$C$8:$C$127,'FSE IDs'!$D$8:$D$127,"None",0)</f>
        <v>0</v>
      </c>
      <c r="X119" s="159" t="str">
        <f>_xlfn.XLOOKUP($U119,'FSE IDs'!$C$8:$C$127,'FSE IDs'!$F$8:$F$127,"None",0)</f>
        <v/>
      </c>
      <c r="Y119" s="51"/>
      <c r="Z119" s="51"/>
      <c r="AA119" s="162" t="s">
        <v>1792</v>
      </c>
      <c r="AB119" s="102" t="str">
        <f t="shared" si="10"/>
        <v/>
      </c>
      <c r="AC119" s="51"/>
      <c r="AD119" s="51"/>
      <c r="AE119" s="51"/>
      <c r="AF119" s="51"/>
      <c r="AG119" s="51"/>
      <c r="AH119" s="51"/>
      <c r="AI119" s="51"/>
      <c r="AJ119" s="51"/>
      <c r="AK119" s="51"/>
      <c r="AL119" s="51"/>
      <c r="AM119" s="51"/>
      <c r="AN119" s="51"/>
      <c r="AO119" s="114"/>
      <c r="AP119" s="114"/>
      <c r="AQ119" s="114"/>
      <c r="AR119" s="114"/>
      <c r="AS119" s="114"/>
      <c r="AT119" s="114"/>
      <c r="AU119" s="114"/>
      <c r="AV119" s="114"/>
      <c r="AW119" s="51"/>
      <c r="AX119" s="51"/>
      <c r="AY119" s="2"/>
      <c r="AZ119" s="2"/>
      <c r="BA119" s="2"/>
      <c r="BB119" s="2"/>
      <c r="BC119" s="2"/>
      <c r="BD119" s="2"/>
      <c r="BE119" s="2"/>
      <c r="BF119" s="2"/>
      <c r="BG119" s="2"/>
      <c r="BH119" s="2"/>
      <c r="BI119" s="2"/>
      <c r="BJ119" s="2"/>
      <c r="BK119" s="2"/>
      <c r="BL119" s="2"/>
      <c r="BM119" s="2"/>
      <c r="BN119" s="2"/>
    </row>
    <row r="120" spans="16:66" x14ac:dyDescent="0.25">
      <c r="P120" s="1" t="s">
        <v>639</v>
      </c>
      <c r="V120" s="110">
        <f t="shared" si="11"/>
        <v>0</v>
      </c>
      <c r="W120" s="158">
        <f>_xlfn.XLOOKUP($U120,'FSE IDs'!$C$8:$C$127,'FSE IDs'!$D$8:$D$127,"None",0)</f>
        <v>0</v>
      </c>
      <c r="X120" s="159" t="str">
        <f>_xlfn.XLOOKUP($U120,'FSE IDs'!$C$8:$C$127,'FSE IDs'!$F$8:$F$127,"None",0)</f>
        <v/>
      </c>
      <c r="Y120" s="51"/>
      <c r="Z120" s="51"/>
      <c r="AA120" s="162" t="s">
        <v>1792</v>
      </c>
      <c r="AB120" s="102" t="str">
        <f t="shared" si="10"/>
        <v/>
      </c>
      <c r="AC120" s="51"/>
      <c r="AD120" s="51"/>
      <c r="AE120" s="51"/>
      <c r="AF120" s="51"/>
      <c r="AG120" s="51"/>
      <c r="AH120" s="51"/>
      <c r="AI120" s="51"/>
      <c r="AJ120" s="51"/>
      <c r="AK120" s="51"/>
      <c r="AL120" s="51"/>
      <c r="AM120" s="51"/>
      <c r="AN120" s="51"/>
      <c r="AO120" s="114"/>
      <c r="AP120" s="114"/>
      <c r="AQ120" s="114"/>
      <c r="AR120" s="114"/>
      <c r="AS120" s="114"/>
      <c r="AT120" s="114"/>
      <c r="AU120" s="114"/>
      <c r="AV120" s="114"/>
      <c r="AW120" s="51"/>
      <c r="AX120" s="51"/>
      <c r="AY120" s="2"/>
      <c r="AZ120" s="2"/>
      <c r="BA120" s="2"/>
      <c r="BB120" s="2"/>
      <c r="BC120" s="2"/>
      <c r="BD120" s="2"/>
      <c r="BE120" s="2"/>
      <c r="BF120" s="2"/>
      <c r="BG120" s="2"/>
      <c r="BH120" s="2"/>
      <c r="BI120" s="2"/>
      <c r="BJ120" s="2"/>
      <c r="BK120" s="2"/>
      <c r="BL120" s="2"/>
      <c r="BM120" s="2"/>
      <c r="BN120" s="2"/>
    </row>
    <row r="121" spans="16:66" x14ac:dyDescent="0.25">
      <c r="P121" s="1" t="s">
        <v>245</v>
      </c>
      <c r="V121" s="110">
        <f t="shared" si="11"/>
        <v>0</v>
      </c>
      <c r="W121" s="158">
        <f>_xlfn.XLOOKUP($U121,'FSE IDs'!$C$8:$C$127,'FSE IDs'!$D$8:$D$127,"None",0)</f>
        <v>0</v>
      </c>
      <c r="X121" s="159" t="str">
        <f>_xlfn.XLOOKUP($U121,'FSE IDs'!$C$8:$C$127,'FSE IDs'!$F$8:$F$127,"None",0)</f>
        <v/>
      </c>
      <c r="Y121" s="51"/>
      <c r="Z121" s="51"/>
      <c r="AA121" s="162" t="s">
        <v>1792</v>
      </c>
      <c r="AB121" s="102" t="str">
        <f t="shared" ref="AB121:AB143" si="12">IF(OR(ISBLANK(V121),V121=0),"",V121)</f>
        <v/>
      </c>
      <c r="AC121" s="51"/>
      <c r="AD121" s="51"/>
      <c r="AE121" s="51"/>
      <c r="AF121" s="51"/>
      <c r="AG121" s="51"/>
      <c r="AH121" s="51"/>
      <c r="AI121" s="51"/>
      <c r="AJ121" s="51"/>
      <c r="AK121" s="51"/>
      <c r="AL121" s="51"/>
      <c r="AM121" s="51"/>
      <c r="AN121" s="51"/>
      <c r="AO121" s="114"/>
      <c r="AP121" s="114"/>
      <c r="AQ121" s="114"/>
      <c r="AR121" s="114"/>
      <c r="AS121" s="114"/>
      <c r="AT121" s="114"/>
      <c r="AU121" s="114"/>
      <c r="AV121" s="114"/>
      <c r="AW121" s="51"/>
      <c r="AX121" s="51"/>
      <c r="AY121" s="2"/>
      <c r="AZ121" s="2"/>
      <c r="BA121" s="2"/>
      <c r="BB121" s="2"/>
      <c r="BC121" s="2"/>
      <c r="BD121" s="2"/>
      <c r="BE121" s="2"/>
      <c r="BF121" s="2"/>
      <c r="BG121" s="2"/>
      <c r="BH121" s="2"/>
      <c r="BI121" s="2"/>
      <c r="BJ121" s="2"/>
      <c r="BK121" s="2"/>
      <c r="BL121" s="2"/>
      <c r="BM121" s="2"/>
      <c r="BN121" s="2"/>
    </row>
    <row r="122" spans="16:66" x14ac:dyDescent="0.25">
      <c r="P122" s="1" t="s">
        <v>1251</v>
      </c>
      <c r="V122" s="110">
        <f t="shared" si="11"/>
        <v>0</v>
      </c>
      <c r="W122" s="158">
        <f>_xlfn.XLOOKUP($U122,'FSE IDs'!$C$8:$C$127,'FSE IDs'!$D$8:$D$127,"None",0)</f>
        <v>0</v>
      </c>
      <c r="X122" s="159" t="str">
        <f>_xlfn.XLOOKUP($U122,'FSE IDs'!$C$8:$C$127,'FSE IDs'!$F$8:$F$127,"None",0)</f>
        <v/>
      </c>
      <c r="Y122" s="51"/>
      <c r="Z122" s="51"/>
      <c r="AA122" s="162" t="s">
        <v>1792</v>
      </c>
      <c r="AB122" s="102" t="str">
        <f t="shared" si="12"/>
        <v/>
      </c>
      <c r="AC122" s="51"/>
      <c r="AD122" s="51"/>
      <c r="AE122" s="51"/>
      <c r="AF122" s="51"/>
      <c r="AG122" s="51"/>
      <c r="AH122" s="51"/>
      <c r="AI122" s="51"/>
      <c r="AJ122" s="51"/>
      <c r="AK122" s="51"/>
      <c r="AL122" s="51"/>
      <c r="AM122" s="51"/>
      <c r="AN122" s="51"/>
      <c r="AO122" s="114"/>
      <c r="AP122" s="114"/>
      <c r="AQ122" s="114"/>
      <c r="AR122" s="114"/>
      <c r="AS122" s="114"/>
      <c r="AT122" s="114"/>
      <c r="AU122" s="114"/>
      <c r="AV122" s="114"/>
      <c r="AW122" s="51"/>
      <c r="AX122" s="51"/>
      <c r="AY122" s="2"/>
      <c r="AZ122" s="2"/>
      <c r="BA122" s="2"/>
      <c r="BB122" s="2"/>
      <c r="BC122" s="2"/>
      <c r="BD122" s="2"/>
      <c r="BE122" s="2"/>
      <c r="BF122" s="2"/>
      <c r="BG122" s="2"/>
      <c r="BH122" s="2"/>
      <c r="BI122" s="2"/>
      <c r="BJ122" s="2"/>
      <c r="BK122" s="2"/>
      <c r="BL122" s="2"/>
      <c r="BM122" s="2"/>
      <c r="BN122" s="2"/>
    </row>
    <row r="123" spans="16:66" x14ac:dyDescent="0.25">
      <c r="P123" s="1" t="s">
        <v>579</v>
      </c>
      <c r="V123" s="110">
        <f t="shared" si="11"/>
        <v>0</v>
      </c>
      <c r="W123" s="158">
        <f>_xlfn.XLOOKUP($U123,'FSE IDs'!$C$8:$C$127,'FSE IDs'!$D$8:$D$127,"None",0)</f>
        <v>0</v>
      </c>
      <c r="X123" s="159" t="str">
        <f>_xlfn.XLOOKUP($U123,'FSE IDs'!$C$8:$C$127,'FSE IDs'!$F$8:$F$127,"None",0)</f>
        <v/>
      </c>
      <c r="Y123" s="51"/>
      <c r="Z123" s="51"/>
      <c r="AA123" s="162" t="s">
        <v>1792</v>
      </c>
      <c r="AB123" s="102" t="str">
        <f t="shared" si="12"/>
        <v/>
      </c>
      <c r="AC123" s="51"/>
      <c r="AD123" s="51"/>
      <c r="AE123" s="51"/>
      <c r="AF123" s="51"/>
      <c r="AG123" s="51"/>
      <c r="AH123" s="51"/>
      <c r="AI123" s="51"/>
      <c r="AJ123" s="51"/>
      <c r="AK123" s="51"/>
      <c r="AL123" s="51"/>
      <c r="AM123" s="51"/>
      <c r="AN123" s="51"/>
      <c r="AO123" s="114"/>
      <c r="AP123" s="114"/>
      <c r="AQ123" s="114"/>
      <c r="AR123" s="114"/>
      <c r="AS123" s="114"/>
      <c r="AT123" s="114"/>
      <c r="AU123" s="114"/>
      <c r="AV123" s="114"/>
      <c r="AW123" s="51"/>
      <c r="AX123" s="51"/>
      <c r="AY123" s="2"/>
      <c r="AZ123" s="2"/>
      <c r="BA123" s="2"/>
      <c r="BB123" s="2"/>
      <c r="BC123" s="2"/>
      <c r="BD123" s="2"/>
      <c r="BE123" s="2"/>
      <c r="BF123" s="2"/>
      <c r="BG123" s="2"/>
      <c r="BH123" s="2"/>
      <c r="BI123" s="2"/>
      <c r="BJ123" s="2"/>
      <c r="BK123" s="2"/>
      <c r="BL123" s="2"/>
      <c r="BM123" s="2"/>
      <c r="BN123" s="2"/>
    </row>
    <row r="124" spans="16:66" x14ac:dyDescent="0.25">
      <c r="P124" s="1" t="s">
        <v>640</v>
      </c>
      <c r="V124" s="110">
        <f t="shared" si="11"/>
        <v>0</v>
      </c>
      <c r="W124" s="158">
        <f>_xlfn.XLOOKUP($U124,'FSE IDs'!$C$8:$C$127,'FSE IDs'!$D$8:$D$127,"None",0)</f>
        <v>0</v>
      </c>
      <c r="X124" s="159" t="str">
        <f>_xlfn.XLOOKUP($U124,'FSE IDs'!$C$8:$C$127,'FSE IDs'!$F$8:$F$127,"None",0)</f>
        <v/>
      </c>
      <c r="Y124" s="51"/>
      <c r="Z124" s="51"/>
      <c r="AA124" s="162" t="s">
        <v>1792</v>
      </c>
      <c r="AB124" s="102" t="str">
        <f t="shared" si="12"/>
        <v/>
      </c>
      <c r="AC124" s="51"/>
      <c r="AD124" s="51"/>
      <c r="AE124" s="51"/>
      <c r="AF124" s="51"/>
      <c r="AG124" s="51"/>
      <c r="AH124" s="51"/>
      <c r="AI124" s="51"/>
      <c r="AJ124" s="51"/>
      <c r="AK124" s="51"/>
      <c r="AL124" s="51"/>
      <c r="AM124" s="51"/>
      <c r="AN124" s="51"/>
      <c r="AO124" s="114"/>
      <c r="AP124" s="114"/>
      <c r="AQ124" s="114"/>
      <c r="AR124" s="114"/>
      <c r="AS124" s="114"/>
      <c r="AT124" s="114"/>
      <c r="AU124" s="114"/>
      <c r="AV124" s="114"/>
      <c r="AW124" s="51"/>
      <c r="AX124" s="51"/>
      <c r="AY124" s="2"/>
      <c r="AZ124" s="2"/>
      <c r="BA124" s="2"/>
      <c r="BB124" s="2"/>
      <c r="BC124" s="2"/>
      <c r="BD124" s="2"/>
      <c r="BE124" s="2"/>
      <c r="BF124" s="2"/>
      <c r="BG124" s="2"/>
      <c r="BH124" s="2"/>
      <c r="BI124" s="2"/>
      <c r="BJ124" s="2"/>
      <c r="BK124" s="2"/>
      <c r="BL124" s="2"/>
      <c r="BM124" s="2"/>
      <c r="BN124" s="2"/>
    </row>
    <row r="125" spans="16:66" x14ac:dyDescent="0.25">
      <c r="P125" s="1" t="s">
        <v>790</v>
      </c>
      <c r="V125" s="110">
        <f t="shared" si="11"/>
        <v>0</v>
      </c>
      <c r="W125" s="158">
        <f>_xlfn.XLOOKUP($U125,'FSE IDs'!$C$8:$C$127,'FSE IDs'!$D$8:$D$127,"None",0)</f>
        <v>0</v>
      </c>
      <c r="X125" s="159" t="str">
        <f>_xlfn.XLOOKUP($U125,'FSE IDs'!$C$8:$C$127,'FSE IDs'!$F$8:$F$127,"None",0)</f>
        <v/>
      </c>
      <c r="Y125" s="51"/>
      <c r="Z125" s="51"/>
      <c r="AA125" s="162" t="s">
        <v>1792</v>
      </c>
      <c r="AB125" s="102" t="str">
        <f t="shared" si="12"/>
        <v/>
      </c>
      <c r="AC125" s="51"/>
      <c r="AD125" s="51"/>
      <c r="AE125" s="51"/>
      <c r="AF125" s="51"/>
      <c r="AG125" s="51"/>
      <c r="AH125" s="51"/>
      <c r="AI125" s="51"/>
      <c r="AJ125" s="51"/>
      <c r="AK125" s="51"/>
      <c r="AL125" s="51"/>
      <c r="AM125" s="51"/>
      <c r="AN125" s="51"/>
      <c r="AO125" s="114"/>
      <c r="AP125" s="114"/>
      <c r="AQ125" s="114"/>
      <c r="AR125" s="114"/>
      <c r="AS125" s="114"/>
      <c r="AT125" s="114"/>
      <c r="AU125" s="114"/>
      <c r="AV125" s="114"/>
      <c r="AW125" s="51"/>
      <c r="AX125" s="51"/>
      <c r="AY125" s="2"/>
      <c r="AZ125" s="2"/>
      <c r="BA125" s="2"/>
      <c r="BB125" s="2"/>
      <c r="BC125" s="2"/>
      <c r="BD125" s="2"/>
      <c r="BE125" s="2"/>
      <c r="BF125" s="2"/>
      <c r="BG125" s="2"/>
      <c r="BH125" s="2"/>
      <c r="BI125" s="2"/>
      <c r="BJ125" s="2"/>
      <c r="BK125" s="2"/>
      <c r="BL125" s="2"/>
      <c r="BM125" s="2"/>
      <c r="BN125" s="2"/>
    </row>
    <row r="126" spans="16:66" x14ac:dyDescent="0.25">
      <c r="P126" s="1" t="s">
        <v>972</v>
      </c>
      <c r="V126" s="110">
        <f t="shared" si="11"/>
        <v>0</v>
      </c>
      <c r="W126" s="158">
        <f>_xlfn.XLOOKUP($U126,'FSE IDs'!$C$8:$C$127,'FSE IDs'!$D$8:$D$127,"None",0)</f>
        <v>0</v>
      </c>
      <c r="X126" s="159" t="str">
        <f>_xlfn.XLOOKUP($U126,'FSE IDs'!$C$8:$C$127,'FSE IDs'!$F$8:$F$127,"None",0)</f>
        <v/>
      </c>
      <c r="Y126" s="51"/>
      <c r="Z126" s="51"/>
      <c r="AA126" s="162" t="s">
        <v>1792</v>
      </c>
      <c r="AB126" s="102" t="str">
        <f t="shared" si="12"/>
        <v/>
      </c>
      <c r="AC126" s="51"/>
      <c r="AD126" s="51"/>
      <c r="AE126" s="51"/>
      <c r="AF126" s="51"/>
      <c r="AG126" s="51"/>
      <c r="AH126" s="51"/>
      <c r="AI126" s="51"/>
      <c r="AJ126" s="51"/>
      <c r="AK126" s="51"/>
      <c r="AL126" s="51"/>
      <c r="AM126" s="51"/>
      <c r="AN126" s="51"/>
      <c r="AO126" s="114"/>
      <c r="AP126" s="114"/>
      <c r="AQ126" s="114"/>
      <c r="AR126" s="114"/>
      <c r="AS126" s="114"/>
      <c r="AT126" s="114"/>
      <c r="AU126" s="114"/>
      <c r="AV126" s="114"/>
      <c r="AW126" s="51"/>
      <c r="AX126" s="51"/>
      <c r="AY126" s="2"/>
      <c r="AZ126" s="2"/>
      <c r="BA126" s="2"/>
      <c r="BB126" s="2"/>
      <c r="BC126" s="2"/>
      <c r="BD126" s="2"/>
      <c r="BE126" s="2"/>
      <c r="BF126" s="2"/>
      <c r="BG126" s="2"/>
      <c r="BH126" s="2"/>
      <c r="BI126" s="2"/>
      <c r="BJ126" s="2"/>
      <c r="BK126" s="2"/>
      <c r="BL126" s="2"/>
      <c r="BM126" s="2"/>
      <c r="BN126" s="2"/>
    </row>
    <row r="127" spans="16:66" x14ac:dyDescent="0.25">
      <c r="P127" s="1" t="s">
        <v>550</v>
      </c>
      <c r="V127" s="110">
        <f t="shared" si="11"/>
        <v>0</v>
      </c>
      <c r="W127" s="158">
        <f>_xlfn.XLOOKUP($U127,'FSE IDs'!$C$8:$C$127,'FSE IDs'!$D$8:$D$127,"None",0)</f>
        <v>0</v>
      </c>
      <c r="X127" s="159" t="str">
        <f>_xlfn.XLOOKUP($U127,'FSE IDs'!$C$8:$C$127,'FSE IDs'!$F$8:$F$127,"None",0)</f>
        <v/>
      </c>
      <c r="Y127" s="51"/>
      <c r="Z127" s="51"/>
      <c r="AA127" s="162" t="s">
        <v>1792</v>
      </c>
      <c r="AB127" s="102" t="str">
        <f t="shared" si="12"/>
        <v/>
      </c>
      <c r="AC127" s="51"/>
      <c r="AD127" s="51"/>
      <c r="AE127" s="51"/>
      <c r="AF127" s="51"/>
      <c r="AG127" s="51"/>
      <c r="AH127" s="51"/>
      <c r="AI127" s="51"/>
      <c r="AJ127" s="51"/>
      <c r="AK127" s="51"/>
      <c r="AL127" s="51"/>
      <c r="AM127" s="51"/>
      <c r="AN127" s="51"/>
      <c r="AO127" s="114"/>
      <c r="AP127" s="114"/>
      <c r="AQ127" s="114"/>
      <c r="AR127" s="114"/>
      <c r="AS127" s="114"/>
      <c r="AT127" s="114"/>
      <c r="AU127" s="114"/>
      <c r="AV127" s="114"/>
      <c r="AW127" s="51"/>
      <c r="AX127" s="51"/>
      <c r="AY127" s="2"/>
      <c r="AZ127" s="2"/>
      <c r="BA127" s="2"/>
      <c r="BB127" s="2"/>
      <c r="BC127" s="2"/>
      <c r="BD127" s="2"/>
      <c r="BE127" s="2"/>
      <c r="BF127" s="2"/>
      <c r="BG127" s="2"/>
      <c r="BH127" s="2"/>
      <c r="BI127" s="2"/>
      <c r="BJ127" s="2"/>
      <c r="BK127" s="2"/>
      <c r="BL127" s="2"/>
      <c r="BM127" s="2"/>
      <c r="BN127" s="2"/>
    </row>
    <row r="128" spans="16:66" x14ac:dyDescent="0.25">
      <c r="P128" s="1" t="s">
        <v>705</v>
      </c>
      <c r="V128" s="110">
        <f t="shared" si="11"/>
        <v>0</v>
      </c>
      <c r="W128" s="158">
        <f>_xlfn.XLOOKUP($U128,'FSE IDs'!$C$8:$C$127,'FSE IDs'!$D$8:$D$127,"None",0)</f>
        <v>0</v>
      </c>
      <c r="X128" s="159" t="str">
        <f>_xlfn.XLOOKUP($U128,'FSE IDs'!$C$8:$C$127,'FSE IDs'!$F$8:$F$127,"None",0)</f>
        <v/>
      </c>
      <c r="Y128" s="51"/>
      <c r="Z128" s="51"/>
      <c r="AA128" s="162" t="s">
        <v>1792</v>
      </c>
      <c r="AB128" s="102" t="str">
        <f t="shared" si="12"/>
        <v/>
      </c>
      <c r="AC128" s="51"/>
      <c r="AD128" s="51"/>
      <c r="AE128" s="51"/>
      <c r="AF128" s="51"/>
      <c r="AG128" s="51"/>
      <c r="AH128" s="51"/>
      <c r="AI128" s="51"/>
      <c r="AJ128" s="51"/>
      <c r="AK128" s="51"/>
      <c r="AL128" s="51"/>
      <c r="AM128" s="51"/>
      <c r="AN128" s="51"/>
      <c r="AO128" s="114"/>
      <c r="AP128" s="114"/>
      <c r="AQ128" s="114"/>
      <c r="AR128" s="114"/>
      <c r="AS128" s="114"/>
      <c r="AT128" s="114"/>
      <c r="AU128" s="114"/>
      <c r="AV128" s="114"/>
      <c r="AW128" s="51"/>
      <c r="AX128" s="51"/>
      <c r="AY128" s="2"/>
      <c r="AZ128" s="2"/>
      <c r="BA128" s="2"/>
      <c r="BB128" s="2"/>
      <c r="BC128" s="2"/>
      <c r="BD128" s="2"/>
      <c r="BE128" s="2"/>
      <c r="BF128" s="2"/>
      <c r="BG128" s="2"/>
      <c r="BH128" s="2"/>
      <c r="BI128" s="2"/>
      <c r="BJ128" s="2"/>
      <c r="BK128" s="2"/>
      <c r="BL128" s="2"/>
      <c r="BM128" s="2"/>
      <c r="BN128" s="2"/>
    </row>
    <row r="129" spans="16:66" x14ac:dyDescent="0.25">
      <c r="P129" s="1" t="s">
        <v>1147</v>
      </c>
      <c r="V129" s="110">
        <f t="shared" si="11"/>
        <v>0</v>
      </c>
      <c r="W129" s="158">
        <f>_xlfn.XLOOKUP($U129,'FSE IDs'!$C$8:$C$127,'FSE IDs'!$D$8:$D$127,"None",0)</f>
        <v>0</v>
      </c>
      <c r="X129" s="159" t="str">
        <f>_xlfn.XLOOKUP($U129,'FSE IDs'!$C$8:$C$127,'FSE IDs'!$F$8:$F$127,"None",0)</f>
        <v/>
      </c>
      <c r="Y129" s="51"/>
      <c r="Z129" s="51"/>
      <c r="AA129" s="162" t="s">
        <v>1792</v>
      </c>
      <c r="AB129" s="102" t="str">
        <f t="shared" si="12"/>
        <v/>
      </c>
      <c r="AC129" s="51"/>
      <c r="AD129" s="51"/>
      <c r="AE129" s="51"/>
      <c r="AF129" s="51"/>
      <c r="AG129" s="51"/>
      <c r="AH129" s="51"/>
      <c r="AI129" s="51"/>
      <c r="AJ129" s="51"/>
      <c r="AK129" s="51"/>
      <c r="AL129" s="51"/>
      <c r="AM129" s="51"/>
      <c r="AN129" s="51"/>
      <c r="AO129" s="114"/>
      <c r="AP129" s="114"/>
      <c r="AQ129" s="114"/>
      <c r="AR129" s="114"/>
      <c r="AS129" s="114"/>
      <c r="AT129" s="114"/>
      <c r="AU129" s="114"/>
      <c r="AV129" s="114"/>
      <c r="AW129" s="51"/>
      <c r="AX129" s="51"/>
      <c r="AY129" s="2"/>
      <c r="AZ129" s="2"/>
      <c r="BA129" s="2"/>
      <c r="BB129" s="2"/>
      <c r="BC129" s="2"/>
      <c r="BD129" s="2"/>
      <c r="BE129" s="2"/>
      <c r="BF129" s="2"/>
      <c r="BG129" s="2"/>
      <c r="BH129" s="2"/>
      <c r="BI129" s="2"/>
      <c r="BJ129" s="2"/>
      <c r="BK129" s="2"/>
      <c r="BL129" s="2"/>
      <c r="BM129" s="2"/>
      <c r="BN129" s="2"/>
    </row>
    <row r="130" spans="16:66" x14ac:dyDescent="0.25">
      <c r="P130" s="1" t="s">
        <v>247</v>
      </c>
      <c r="V130" s="110">
        <f t="shared" si="11"/>
        <v>0</v>
      </c>
      <c r="W130" s="158">
        <f>_xlfn.XLOOKUP($U130,'FSE IDs'!$C$8:$C$127,'FSE IDs'!$D$8:$D$127,"None",0)</f>
        <v>0</v>
      </c>
      <c r="X130" s="159" t="str">
        <f>_xlfn.XLOOKUP($U130,'FSE IDs'!$C$8:$C$127,'FSE IDs'!$F$8:$F$127,"None",0)</f>
        <v/>
      </c>
      <c r="Y130" s="51"/>
      <c r="Z130" s="51"/>
      <c r="AA130" s="162" t="s">
        <v>1792</v>
      </c>
      <c r="AB130" s="102" t="str">
        <f t="shared" si="12"/>
        <v/>
      </c>
      <c r="AC130" s="51"/>
      <c r="AD130" s="51"/>
      <c r="AE130" s="51"/>
      <c r="AF130" s="51"/>
      <c r="AG130" s="51"/>
      <c r="AH130" s="51"/>
      <c r="AI130" s="51"/>
      <c r="AJ130" s="51"/>
      <c r="AK130" s="51"/>
      <c r="AL130" s="51"/>
      <c r="AM130" s="51"/>
      <c r="AN130" s="51"/>
      <c r="AO130" s="114"/>
      <c r="AP130" s="114"/>
      <c r="AQ130" s="114"/>
      <c r="AR130" s="114"/>
      <c r="AS130" s="114"/>
      <c r="AT130" s="114"/>
      <c r="AU130" s="114"/>
      <c r="AV130" s="114"/>
      <c r="AW130" s="51"/>
      <c r="AX130" s="51"/>
      <c r="AY130" s="2"/>
      <c r="AZ130" s="2"/>
      <c r="BA130" s="2"/>
      <c r="BB130" s="2"/>
      <c r="BC130" s="2"/>
      <c r="BD130" s="2"/>
      <c r="BE130" s="2"/>
      <c r="BF130" s="2"/>
      <c r="BG130" s="2"/>
      <c r="BH130" s="2"/>
      <c r="BI130" s="2"/>
      <c r="BJ130" s="2"/>
      <c r="BK130" s="2"/>
      <c r="BL130" s="2"/>
      <c r="BM130" s="2"/>
      <c r="BN130" s="2"/>
    </row>
    <row r="131" spans="16:66" x14ac:dyDescent="0.25">
      <c r="P131" s="1" t="s">
        <v>580</v>
      </c>
      <c r="V131" s="110">
        <f t="shared" si="11"/>
        <v>0</v>
      </c>
      <c r="W131" s="158">
        <f>_xlfn.XLOOKUP($U131,'FSE IDs'!$C$8:$C$127,'FSE IDs'!$D$8:$D$127,"None",0)</f>
        <v>0</v>
      </c>
      <c r="X131" s="159" t="str">
        <f>_xlfn.XLOOKUP($U131,'FSE IDs'!$C$8:$C$127,'FSE IDs'!$F$8:$F$127,"None",0)</f>
        <v/>
      </c>
      <c r="Y131" s="51"/>
      <c r="Z131" s="51"/>
      <c r="AA131" s="162" t="s">
        <v>1792</v>
      </c>
      <c r="AB131" s="102" t="str">
        <f t="shared" si="12"/>
        <v/>
      </c>
      <c r="AC131" s="51"/>
      <c r="AD131" s="51"/>
      <c r="AE131" s="51"/>
      <c r="AF131" s="51"/>
      <c r="AG131" s="51"/>
      <c r="AH131" s="51"/>
      <c r="AI131" s="51"/>
      <c r="AJ131" s="51"/>
      <c r="AK131" s="51"/>
      <c r="AL131" s="51"/>
      <c r="AM131" s="51"/>
      <c r="AN131" s="51"/>
      <c r="AO131" s="114"/>
      <c r="AP131" s="114"/>
      <c r="AQ131" s="114"/>
      <c r="AR131" s="114"/>
      <c r="AS131" s="114"/>
      <c r="AT131" s="114"/>
      <c r="AU131" s="114"/>
      <c r="AV131" s="114"/>
      <c r="AW131" s="51"/>
      <c r="AX131" s="51"/>
      <c r="AY131" s="2"/>
      <c r="AZ131" s="2"/>
      <c r="BA131" s="2"/>
      <c r="BB131" s="2"/>
      <c r="BC131" s="2"/>
      <c r="BD131" s="2"/>
      <c r="BE131" s="2"/>
      <c r="BF131" s="2"/>
      <c r="BG131" s="2"/>
      <c r="BH131" s="2"/>
      <c r="BI131" s="2"/>
      <c r="BJ131" s="2"/>
      <c r="BK131" s="2"/>
      <c r="BL131" s="2"/>
      <c r="BM131" s="2"/>
      <c r="BN131" s="2"/>
    </row>
    <row r="132" spans="16:66" x14ac:dyDescent="0.25">
      <c r="P132" s="1" t="s">
        <v>946</v>
      </c>
      <c r="V132" s="110">
        <f t="shared" si="11"/>
        <v>0</v>
      </c>
      <c r="W132" s="158">
        <f>_xlfn.XLOOKUP($U132,'FSE IDs'!$C$8:$C$127,'FSE IDs'!$D$8:$D$127,"None",0)</f>
        <v>0</v>
      </c>
      <c r="X132" s="159" t="str">
        <f>_xlfn.XLOOKUP($U132,'FSE IDs'!$C$8:$C$127,'FSE IDs'!$F$8:$F$127,"None",0)</f>
        <v/>
      </c>
      <c r="Y132" s="51"/>
      <c r="Z132" s="51"/>
      <c r="AA132" s="162" t="s">
        <v>1792</v>
      </c>
      <c r="AB132" s="102" t="str">
        <f t="shared" si="12"/>
        <v/>
      </c>
      <c r="AC132" s="51"/>
      <c r="AD132" s="51"/>
      <c r="AE132" s="51"/>
      <c r="AF132" s="51"/>
      <c r="AG132" s="51"/>
      <c r="AH132" s="51"/>
      <c r="AI132" s="51"/>
      <c r="AJ132" s="51"/>
      <c r="AK132" s="51"/>
      <c r="AL132" s="51"/>
      <c r="AM132" s="51"/>
      <c r="AN132" s="51"/>
      <c r="AO132" s="114"/>
      <c r="AP132" s="114"/>
      <c r="AQ132" s="114"/>
      <c r="AR132" s="114"/>
      <c r="AS132" s="114"/>
      <c r="AT132" s="114"/>
      <c r="AU132" s="114"/>
      <c r="AV132" s="114"/>
      <c r="AW132" s="51"/>
      <c r="AX132" s="51"/>
      <c r="AY132" s="2"/>
      <c r="AZ132" s="2"/>
      <c r="BA132" s="2"/>
      <c r="BB132" s="2"/>
      <c r="BC132" s="2"/>
      <c r="BD132" s="2"/>
      <c r="BE132" s="2"/>
      <c r="BF132" s="2"/>
      <c r="BG132" s="2"/>
      <c r="BH132" s="2"/>
      <c r="BI132" s="2"/>
      <c r="BJ132" s="2"/>
      <c r="BK132" s="2"/>
      <c r="BL132" s="2"/>
      <c r="BM132" s="2"/>
      <c r="BN132" s="2"/>
    </row>
    <row r="133" spans="16:66" x14ac:dyDescent="0.25">
      <c r="P133" s="1" t="s">
        <v>641</v>
      </c>
      <c r="V133" s="110">
        <f t="shared" si="11"/>
        <v>0</v>
      </c>
      <c r="W133" s="158">
        <f>_xlfn.XLOOKUP($U133,'FSE IDs'!$C$8:$C$127,'FSE IDs'!$D$8:$D$127,"None",0)</f>
        <v>0</v>
      </c>
      <c r="X133" s="159" t="str">
        <f>_xlfn.XLOOKUP($U133,'FSE IDs'!$C$8:$C$127,'FSE IDs'!$F$8:$F$127,"None",0)</f>
        <v/>
      </c>
      <c r="Y133" s="51"/>
      <c r="Z133" s="51"/>
      <c r="AA133" s="162" t="s">
        <v>1792</v>
      </c>
      <c r="AB133" s="102" t="str">
        <f t="shared" si="12"/>
        <v/>
      </c>
      <c r="AC133" s="51"/>
      <c r="AD133" s="51"/>
      <c r="AE133" s="51"/>
      <c r="AF133" s="51"/>
      <c r="AG133" s="51"/>
      <c r="AH133" s="51"/>
      <c r="AI133" s="51"/>
      <c r="AJ133" s="51"/>
      <c r="AK133" s="51"/>
      <c r="AL133" s="51"/>
      <c r="AM133" s="51"/>
      <c r="AN133" s="51"/>
      <c r="AO133" s="114"/>
      <c r="AP133" s="114"/>
      <c r="AQ133" s="114"/>
      <c r="AR133" s="114"/>
      <c r="AS133" s="114"/>
      <c r="AT133" s="114"/>
      <c r="AU133" s="114"/>
      <c r="AV133" s="114"/>
      <c r="AW133" s="51"/>
      <c r="AX133" s="51"/>
      <c r="AY133" s="2"/>
      <c r="AZ133" s="2"/>
      <c r="BA133" s="2"/>
      <c r="BB133" s="2"/>
      <c r="BC133" s="2"/>
      <c r="BD133" s="2"/>
      <c r="BE133" s="2"/>
      <c r="BF133" s="2"/>
      <c r="BG133" s="2"/>
      <c r="BH133" s="2"/>
      <c r="BI133" s="2"/>
      <c r="BJ133" s="2"/>
      <c r="BK133" s="2"/>
      <c r="BL133" s="2"/>
      <c r="BM133" s="2"/>
      <c r="BN133" s="2"/>
    </row>
    <row r="134" spans="16:66" x14ac:dyDescent="0.25">
      <c r="P134" s="1" t="s">
        <v>317</v>
      </c>
      <c r="V134" s="110">
        <f t="shared" si="11"/>
        <v>0</v>
      </c>
      <c r="W134" s="158">
        <f>_xlfn.XLOOKUP($U134,'FSE IDs'!$C$8:$C$127,'FSE IDs'!$D$8:$D$127,"None",0)</f>
        <v>0</v>
      </c>
      <c r="X134" s="159" t="str">
        <f>_xlfn.XLOOKUP($U134,'FSE IDs'!$C$8:$C$127,'FSE IDs'!$F$8:$F$127,"None",0)</f>
        <v/>
      </c>
      <c r="Y134" s="51"/>
      <c r="Z134" s="51"/>
      <c r="AA134" s="162" t="s">
        <v>1792</v>
      </c>
      <c r="AB134" s="102" t="str">
        <f t="shared" si="12"/>
        <v/>
      </c>
      <c r="AC134" s="51"/>
      <c r="AD134" s="51"/>
      <c r="AE134" s="51"/>
      <c r="AF134" s="51"/>
      <c r="AG134" s="51"/>
      <c r="AH134" s="51"/>
      <c r="AI134" s="51"/>
      <c r="AJ134" s="51"/>
      <c r="AK134" s="51"/>
      <c r="AL134" s="51"/>
      <c r="AM134" s="51"/>
      <c r="AN134" s="51"/>
      <c r="AO134" s="114"/>
      <c r="AP134" s="114"/>
      <c r="AQ134" s="114"/>
      <c r="AR134" s="114"/>
      <c r="AS134" s="114"/>
      <c r="AT134" s="114"/>
      <c r="AU134" s="114"/>
      <c r="AV134" s="114"/>
      <c r="AW134" s="51"/>
      <c r="AX134" s="51"/>
      <c r="AY134" s="2"/>
      <c r="AZ134" s="2"/>
      <c r="BA134" s="2"/>
      <c r="BB134" s="2"/>
      <c r="BC134" s="2"/>
      <c r="BD134" s="2"/>
      <c r="BE134" s="2"/>
      <c r="BF134" s="2"/>
      <c r="BG134" s="2"/>
      <c r="BH134" s="2"/>
      <c r="BI134" s="2"/>
      <c r="BJ134" s="2"/>
      <c r="BK134" s="2"/>
      <c r="BL134" s="2"/>
      <c r="BM134" s="2"/>
      <c r="BN134" s="2"/>
    </row>
    <row r="135" spans="16:66" x14ac:dyDescent="0.25">
      <c r="P135" s="1" t="s">
        <v>706</v>
      </c>
      <c r="V135" s="110">
        <f t="shared" si="11"/>
        <v>0</v>
      </c>
      <c r="W135" s="158">
        <f>_xlfn.XLOOKUP($U135,'FSE IDs'!$C$8:$C$127,'FSE IDs'!$D$8:$D$127,"None",0)</f>
        <v>0</v>
      </c>
      <c r="X135" s="159" t="str">
        <f>_xlfn.XLOOKUP($U135,'FSE IDs'!$C$8:$C$127,'FSE IDs'!$F$8:$F$127,"None",0)</f>
        <v/>
      </c>
      <c r="Y135" s="51"/>
      <c r="Z135" s="51"/>
      <c r="AA135" s="162" t="s">
        <v>1792</v>
      </c>
      <c r="AB135" s="102" t="str">
        <f t="shared" si="12"/>
        <v/>
      </c>
      <c r="AC135" s="51"/>
      <c r="AD135" s="51"/>
      <c r="AE135" s="51"/>
      <c r="AF135" s="51"/>
      <c r="AG135" s="51"/>
      <c r="AH135" s="51"/>
      <c r="AI135" s="51"/>
      <c r="AJ135" s="51"/>
      <c r="AK135" s="51"/>
      <c r="AL135" s="51"/>
      <c r="AM135" s="51"/>
      <c r="AN135" s="51"/>
      <c r="AO135" s="114"/>
      <c r="AP135" s="114"/>
      <c r="AQ135" s="114"/>
      <c r="AR135" s="114"/>
      <c r="AS135" s="114"/>
      <c r="AT135" s="114"/>
      <c r="AU135" s="114"/>
      <c r="AV135" s="114"/>
      <c r="AW135" s="51"/>
      <c r="AX135" s="51"/>
      <c r="AY135" s="2"/>
      <c r="AZ135" s="2"/>
      <c r="BA135" s="2"/>
      <c r="BB135" s="2"/>
      <c r="BC135" s="2"/>
      <c r="BD135" s="2"/>
      <c r="BE135" s="2"/>
      <c r="BF135" s="2"/>
      <c r="BG135" s="2"/>
      <c r="BH135" s="2"/>
      <c r="BI135" s="2"/>
      <c r="BJ135" s="2"/>
      <c r="BK135" s="2"/>
      <c r="BL135" s="2"/>
      <c r="BM135" s="2"/>
      <c r="BN135" s="2"/>
    </row>
    <row r="136" spans="16:66" x14ac:dyDescent="0.25">
      <c r="P136" s="1" t="s">
        <v>446</v>
      </c>
      <c r="V136" s="110">
        <f t="shared" si="11"/>
        <v>0</v>
      </c>
      <c r="W136" s="158">
        <f>_xlfn.XLOOKUP($U136,'FSE IDs'!$C$8:$C$127,'FSE IDs'!$D$8:$D$127,"None",0)</f>
        <v>0</v>
      </c>
      <c r="X136" s="159" t="str">
        <f>_xlfn.XLOOKUP($U136,'FSE IDs'!$C$8:$C$127,'FSE IDs'!$F$8:$F$127,"None",0)</f>
        <v/>
      </c>
      <c r="Y136" s="51"/>
      <c r="Z136" s="51"/>
      <c r="AA136" s="162" t="s">
        <v>1792</v>
      </c>
      <c r="AB136" s="102" t="str">
        <f t="shared" si="12"/>
        <v/>
      </c>
      <c r="AC136" s="51"/>
      <c r="AD136" s="51"/>
      <c r="AE136" s="51"/>
      <c r="AF136" s="51"/>
      <c r="AG136" s="51"/>
      <c r="AH136" s="51"/>
      <c r="AI136" s="51"/>
      <c r="AJ136" s="51"/>
      <c r="AK136" s="51"/>
      <c r="AL136" s="51"/>
      <c r="AM136" s="51"/>
      <c r="AN136" s="51"/>
      <c r="AO136" s="114"/>
      <c r="AP136" s="114"/>
      <c r="AQ136" s="114"/>
      <c r="AR136" s="114"/>
      <c r="AS136" s="114"/>
      <c r="AT136" s="114"/>
      <c r="AU136" s="114"/>
      <c r="AV136" s="114"/>
      <c r="AW136" s="51"/>
      <c r="AX136" s="51"/>
      <c r="AY136" s="2"/>
      <c r="AZ136" s="2"/>
      <c r="BA136" s="2"/>
      <c r="BB136" s="2"/>
      <c r="BC136" s="2"/>
      <c r="BD136" s="2"/>
      <c r="BE136" s="2"/>
      <c r="BF136" s="2"/>
      <c r="BG136" s="2"/>
      <c r="BH136" s="2"/>
      <c r="BI136" s="2"/>
      <c r="BJ136" s="2"/>
      <c r="BK136" s="2"/>
      <c r="BL136" s="2"/>
      <c r="BM136" s="2"/>
      <c r="BN136" s="2"/>
    </row>
    <row r="137" spans="16:66" x14ac:dyDescent="0.25">
      <c r="P137" s="1" t="s">
        <v>636</v>
      </c>
      <c r="V137" s="110">
        <f t="shared" si="11"/>
        <v>0</v>
      </c>
      <c r="W137" s="158">
        <f>_xlfn.XLOOKUP($U137,'FSE IDs'!$C$8:$C$127,'FSE IDs'!$D$8:$D$127,"None",0)</f>
        <v>0</v>
      </c>
      <c r="X137" s="159" t="str">
        <f>_xlfn.XLOOKUP($U137,'FSE IDs'!$C$8:$C$127,'FSE IDs'!$F$8:$F$127,"None",0)</f>
        <v/>
      </c>
      <c r="Y137" s="51"/>
      <c r="Z137" s="51"/>
      <c r="AA137" s="162" t="s">
        <v>1792</v>
      </c>
      <c r="AB137" s="102" t="str">
        <f t="shared" si="12"/>
        <v/>
      </c>
      <c r="AC137" s="51"/>
      <c r="AD137" s="51"/>
      <c r="AE137" s="51"/>
      <c r="AF137" s="51"/>
      <c r="AG137" s="51"/>
      <c r="AH137" s="51"/>
      <c r="AI137" s="51"/>
      <c r="AJ137" s="51"/>
      <c r="AK137" s="51"/>
      <c r="AL137" s="51"/>
      <c r="AM137" s="51"/>
      <c r="AN137" s="51"/>
      <c r="AO137" s="114"/>
      <c r="AP137" s="114"/>
      <c r="AQ137" s="114"/>
      <c r="AR137" s="114"/>
      <c r="AS137" s="114"/>
      <c r="AT137" s="114"/>
      <c r="AU137" s="114"/>
      <c r="AV137" s="114"/>
      <c r="AW137" s="51"/>
      <c r="AX137" s="51"/>
      <c r="AY137" s="2"/>
      <c r="AZ137" s="2"/>
      <c r="BA137" s="2"/>
      <c r="BB137" s="2"/>
      <c r="BC137" s="2"/>
      <c r="BD137" s="2"/>
      <c r="BE137" s="2"/>
      <c r="BF137" s="2"/>
      <c r="BG137" s="2"/>
      <c r="BH137" s="2"/>
      <c r="BI137" s="2"/>
      <c r="BJ137" s="2"/>
      <c r="BK137" s="2"/>
      <c r="BL137" s="2"/>
      <c r="BM137" s="2"/>
      <c r="BN137" s="2"/>
    </row>
    <row r="138" spans="16:66" x14ac:dyDescent="0.25">
      <c r="P138" s="1" t="s">
        <v>1499</v>
      </c>
      <c r="V138" s="110">
        <f t="shared" si="11"/>
        <v>0</v>
      </c>
      <c r="W138" s="158">
        <f>_xlfn.XLOOKUP($U138,'FSE IDs'!$C$8:$C$127,'FSE IDs'!$D$8:$D$127,"None",0)</f>
        <v>0</v>
      </c>
      <c r="X138" s="159" t="str">
        <f>_xlfn.XLOOKUP($U138,'FSE IDs'!$C$8:$C$127,'FSE IDs'!$F$8:$F$127,"None",0)</f>
        <v/>
      </c>
      <c r="Y138" s="51"/>
      <c r="Z138" s="51"/>
      <c r="AA138" s="162" t="s">
        <v>1792</v>
      </c>
      <c r="AB138" s="102" t="str">
        <f t="shared" si="12"/>
        <v/>
      </c>
      <c r="AC138" s="51"/>
      <c r="AD138" s="51"/>
      <c r="AE138" s="51"/>
      <c r="AF138" s="51"/>
      <c r="AG138" s="51"/>
      <c r="AH138" s="51"/>
      <c r="AI138" s="51"/>
      <c r="AJ138" s="51"/>
      <c r="AK138" s="51"/>
      <c r="AL138" s="51"/>
      <c r="AM138" s="51"/>
      <c r="AN138" s="51"/>
      <c r="AO138" s="114"/>
      <c r="AP138" s="114"/>
      <c r="AQ138" s="114"/>
      <c r="AR138" s="114"/>
      <c r="AS138" s="114"/>
      <c r="AT138" s="114"/>
      <c r="AU138" s="114"/>
      <c r="AV138" s="114"/>
      <c r="AW138" s="51"/>
      <c r="AX138" s="51"/>
      <c r="AY138" s="2"/>
      <c r="AZ138" s="2"/>
      <c r="BA138" s="2"/>
      <c r="BB138" s="2"/>
      <c r="BC138" s="2"/>
      <c r="BD138" s="2"/>
      <c r="BE138" s="2"/>
      <c r="BF138" s="2"/>
      <c r="BG138" s="2"/>
      <c r="BH138" s="2"/>
      <c r="BI138" s="2"/>
      <c r="BJ138" s="2"/>
      <c r="BK138" s="2"/>
      <c r="BL138" s="2"/>
      <c r="BM138" s="2"/>
      <c r="BN138" s="2"/>
    </row>
    <row r="139" spans="16:66" x14ac:dyDescent="0.25">
      <c r="P139" s="1" t="s">
        <v>1500</v>
      </c>
      <c r="V139" s="110">
        <f t="shared" si="11"/>
        <v>0</v>
      </c>
      <c r="W139" s="158">
        <f>_xlfn.XLOOKUP($U139,'FSE IDs'!$C$8:$C$127,'FSE IDs'!$D$8:$D$127,"None",0)</f>
        <v>0</v>
      </c>
      <c r="X139" s="159" t="str">
        <f>_xlfn.XLOOKUP($U139,'FSE IDs'!$C$8:$C$127,'FSE IDs'!$F$8:$F$127,"None",0)</f>
        <v/>
      </c>
      <c r="Y139" s="51"/>
      <c r="Z139" s="51"/>
      <c r="AA139" s="162" t="s">
        <v>1792</v>
      </c>
      <c r="AB139" s="102" t="str">
        <f t="shared" si="12"/>
        <v/>
      </c>
      <c r="AC139" s="51"/>
      <c r="AD139" s="51"/>
      <c r="AE139" s="51"/>
      <c r="AF139" s="51"/>
      <c r="AG139" s="51"/>
      <c r="AH139" s="51"/>
      <c r="AI139" s="51"/>
      <c r="AJ139" s="51"/>
      <c r="AK139" s="51"/>
      <c r="AL139" s="51"/>
      <c r="AM139" s="51"/>
      <c r="AN139" s="51"/>
      <c r="AO139" s="114"/>
      <c r="AP139" s="114"/>
      <c r="AQ139" s="114"/>
      <c r="AR139" s="114"/>
      <c r="AS139" s="114"/>
      <c r="AT139" s="114"/>
      <c r="AU139" s="114"/>
      <c r="AV139" s="114"/>
      <c r="AW139" s="51"/>
      <c r="AX139" s="51"/>
      <c r="AY139" s="2"/>
      <c r="AZ139" s="2"/>
      <c r="BA139" s="2"/>
      <c r="BB139" s="2"/>
      <c r="BC139" s="2"/>
      <c r="BD139" s="2"/>
      <c r="BE139" s="2"/>
      <c r="BF139" s="2"/>
      <c r="BG139" s="2"/>
      <c r="BH139" s="2"/>
      <c r="BI139" s="2"/>
      <c r="BJ139" s="2"/>
      <c r="BK139" s="2"/>
      <c r="BL139" s="2"/>
      <c r="BM139" s="2"/>
      <c r="BN139" s="2"/>
    </row>
    <row r="140" spans="16:66" x14ac:dyDescent="0.25">
      <c r="P140" s="1" t="s">
        <v>1501</v>
      </c>
      <c r="V140" s="110">
        <f t="shared" si="11"/>
        <v>0</v>
      </c>
      <c r="W140" s="158">
        <f>_xlfn.XLOOKUP($U140,'FSE IDs'!$C$8:$C$127,'FSE IDs'!$D$8:$D$127,"None",0)</f>
        <v>0</v>
      </c>
      <c r="X140" s="159" t="str">
        <f>_xlfn.XLOOKUP($U140,'FSE IDs'!$C$8:$C$127,'FSE IDs'!$F$8:$F$127,"None",0)</f>
        <v/>
      </c>
      <c r="Y140" s="51"/>
      <c r="Z140" s="51"/>
      <c r="AA140" s="162" t="s">
        <v>1792</v>
      </c>
      <c r="AB140" s="102" t="str">
        <f t="shared" si="12"/>
        <v/>
      </c>
      <c r="AC140" s="51"/>
      <c r="AD140" s="51"/>
      <c r="AE140" s="51"/>
      <c r="AF140" s="51"/>
      <c r="AG140" s="51"/>
      <c r="AH140" s="51"/>
      <c r="AI140" s="51"/>
      <c r="AJ140" s="51"/>
      <c r="AK140" s="51"/>
      <c r="AL140" s="51"/>
      <c r="AM140" s="51"/>
      <c r="AN140" s="51"/>
      <c r="AO140" s="114"/>
      <c r="AP140" s="114"/>
      <c r="AQ140" s="114"/>
      <c r="AR140" s="114"/>
      <c r="AS140" s="114"/>
      <c r="AT140" s="114"/>
      <c r="AU140" s="114"/>
      <c r="AV140" s="114"/>
      <c r="AW140" s="51"/>
      <c r="AX140" s="51"/>
      <c r="AY140" s="2"/>
      <c r="AZ140" s="2"/>
      <c r="BA140" s="2"/>
      <c r="BB140" s="2"/>
      <c r="BC140" s="2"/>
      <c r="BD140" s="2"/>
      <c r="BE140" s="2"/>
      <c r="BF140" s="2"/>
      <c r="BG140" s="2"/>
      <c r="BH140" s="2"/>
      <c r="BI140" s="2"/>
      <c r="BJ140" s="2"/>
      <c r="BK140" s="2"/>
      <c r="BL140" s="2"/>
      <c r="BM140" s="2"/>
      <c r="BN140" s="2"/>
    </row>
    <row r="141" spans="16:66" x14ac:dyDescent="0.25">
      <c r="P141" s="1" t="s">
        <v>318</v>
      </c>
      <c r="V141" s="110">
        <f t="shared" si="11"/>
        <v>0</v>
      </c>
      <c r="W141" s="158">
        <f>_xlfn.XLOOKUP($U141,'FSE IDs'!$C$8:$C$127,'FSE IDs'!$D$8:$D$127,"None",0)</f>
        <v>0</v>
      </c>
      <c r="X141" s="159" t="str">
        <f>_xlfn.XLOOKUP($U141,'FSE IDs'!$C$8:$C$127,'FSE IDs'!$F$8:$F$127,"None",0)</f>
        <v/>
      </c>
      <c r="Y141" s="51"/>
      <c r="Z141" s="51"/>
      <c r="AA141" s="162" t="s">
        <v>1792</v>
      </c>
      <c r="AB141" s="102" t="str">
        <f t="shared" si="12"/>
        <v/>
      </c>
      <c r="AC141" s="51"/>
      <c r="AD141" s="51"/>
      <c r="AE141" s="51"/>
      <c r="AF141" s="51"/>
      <c r="AG141" s="51"/>
      <c r="AH141" s="51"/>
      <c r="AI141" s="51"/>
      <c r="AJ141" s="51"/>
      <c r="AK141" s="51"/>
      <c r="AL141" s="51"/>
      <c r="AM141" s="51"/>
      <c r="AN141" s="51"/>
      <c r="AO141" s="114"/>
      <c r="AP141" s="114"/>
      <c r="AQ141" s="114"/>
      <c r="AR141" s="114"/>
      <c r="AS141" s="114"/>
      <c r="AT141" s="114"/>
      <c r="AU141" s="114"/>
      <c r="AV141" s="114"/>
      <c r="AW141" s="51"/>
      <c r="AX141" s="51"/>
      <c r="AY141" s="2"/>
      <c r="AZ141" s="2"/>
      <c r="BA141" s="2"/>
      <c r="BB141" s="2"/>
      <c r="BC141" s="2"/>
      <c r="BD141" s="2"/>
      <c r="BE141" s="2"/>
      <c r="BF141" s="2"/>
      <c r="BG141" s="2"/>
      <c r="BH141" s="2"/>
      <c r="BI141" s="2"/>
      <c r="BJ141" s="2"/>
      <c r="BK141" s="2"/>
      <c r="BL141" s="2"/>
      <c r="BM141" s="2"/>
      <c r="BN141" s="2"/>
    </row>
    <row r="142" spans="16:66" x14ac:dyDescent="0.25">
      <c r="P142" s="1" t="s">
        <v>1502</v>
      </c>
      <c r="V142" s="110">
        <f t="shared" si="11"/>
        <v>0</v>
      </c>
      <c r="W142" s="158">
        <f>_xlfn.XLOOKUP($U142,'FSE IDs'!$C$8:$C$127,'FSE IDs'!$D$8:$D$127,"None",0)</f>
        <v>0</v>
      </c>
      <c r="X142" s="159" t="str">
        <f>_xlfn.XLOOKUP($U142,'FSE IDs'!$C$8:$C$127,'FSE IDs'!$F$8:$F$127,"None",0)</f>
        <v/>
      </c>
      <c r="Y142" s="51"/>
      <c r="Z142" s="51"/>
      <c r="AA142" s="162" t="s">
        <v>1792</v>
      </c>
      <c r="AB142" s="102" t="str">
        <f t="shared" si="12"/>
        <v/>
      </c>
      <c r="AC142" s="51"/>
      <c r="AD142" s="51"/>
      <c r="AE142" s="51"/>
      <c r="AF142" s="51"/>
      <c r="AG142" s="51"/>
      <c r="AH142" s="51"/>
      <c r="AI142" s="51"/>
      <c r="AJ142" s="51"/>
      <c r="AK142" s="51"/>
      <c r="AL142" s="51"/>
      <c r="AM142" s="51"/>
      <c r="AN142" s="51"/>
      <c r="AO142" s="114"/>
      <c r="AP142" s="114"/>
      <c r="AQ142" s="114"/>
      <c r="AR142" s="114"/>
      <c r="AS142" s="114"/>
      <c r="AT142" s="114"/>
      <c r="AU142" s="114"/>
      <c r="AV142" s="114"/>
      <c r="AW142" s="51"/>
      <c r="AX142" s="51"/>
      <c r="AY142" s="2"/>
      <c r="AZ142" s="2"/>
      <c r="BA142" s="2"/>
      <c r="BB142" s="2"/>
      <c r="BC142" s="2"/>
      <c r="BD142" s="2"/>
      <c r="BE142" s="2"/>
      <c r="BF142" s="2"/>
      <c r="BG142" s="2"/>
      <c r="BH142" s="2"/>
      <c r="BI142" s="2"/>
      <c r="BJ142" s="2"/>
      <c r="BK142" s="2"/>
      <c r="BL142" s="2"/>
      <c r="BM142" s="2"/>
      <c r="BN142" s="2"/>
    </row>
    <row r="143" spans="16:66" ht="16.5" thickBot="1" x14ac:dyDescent="0.3">
      <c r="P143" s="1" t="s">
        <v>973</v>
      </c>
      <c r="V143" s="111">
        <f t="shared" si="11"/>
        <v>0</v>
      </c>
      <c r="W143" s="112">
        <f>_xlfn.XLOOKUP($U143,'FSE IDs'!$C$8:$C$127,'FSE IDs'!$D$8:$D$127,"None",0)</f>
        <v>0</v>
      </c>
      <c r="X143" s="139" t="str">
        <f>_xlfn.XLOOKUP($U143,'FSE IDs'!$C$8:$C$127,'FSE IDs'!$F$8:$F$127,"None",0)</f>
        <v/>
      </c>
      <c r="Y143" s="113"/>
      <c r="Z143" s="113"/>
      <c r="AA143" s="163" t="s">
        <v>1792</v>
      </c>
      <c r="AB143" s="102" t="str">
        <f t="shared" si="12"/>
        <v/>
      </c>
      <c r="AC143" s="51"/>
      <c r="AD143" s="51"/>
      <c r="AE143" s="51"/>
      <c r="AF143" s="51"/>
      <c r="AG143" s="51"/>
      <c r="AH143" s="51"/>
      <c r="AI143" s="51"/>
      <c r="AJ143" s="51"/>
      <c r="AK143" s="51"/>
      <c r="AL143" s="51"/>
      <c r="AM143" s="51"/>
      <c r="AN143" s="51"/>
      <c r="AO143" s="114"/>
      <c r="AP143" s="114"/>
      <c r="AQ143" s="114"/>
      <c r="AR143" s="114"/>
      <c r="AS143" s="114"/>
      <c r="AT143" s="114"/>
      <c r="AU143" s="114"/>
      <c r="AV143" s="114"/>
      <c r="AW143" s="51"/>
      <c r="AX143" s="51"/>
      <c r="AY143" s="2"/>
      <c r="AZ143" s="2"/>
      <c r="BA143" s="2"/>
      <c r="BB143" s="2"/>
      <c r="BC143" s="2"/>
      <c r="BD143" s="2"/>
      <c r="BE143" s="2"/>
      <c r="BF143" s="2"/>
      <c r="BG143" s="2"/>
      <c r="BH143" s="2"/>
      <c r="BI143" s="2"/>
      <c r="BJ143" s="2"/>
      <c r="BK143" s="2"/>
      <c r="BL143" s="2"/>
      <c r="BM143" s="2"/>
      <c r="BN143" s="2"/>
    </row>
    <row r="144" spans="16:66" x14ac:dyDescent="0.25">
      <c r="P144" s="1" t="s">
        <v>1252</v>
      </c>
    </row>
    <row r="145" spans="16:16" x14ac:dyDescent="0.25">
      <c r="P145" s="1" t="s">
        <v>402</v>
      </c>
    </row>
    <row r="146" spans="16:16" x14ac:dyDescent="0.25">
      <c r="P146" s="1" t="s">
        <v>1503</v>
      </c>
    </row>
    <row r="147" spans="16:16" x14ac:dyDescent="0.25">
      <c r="P147" s="1" t="s">
        <v>403</v>
      </c>
    </row>
    <row r="148" spans="16:16" x14ac:dyDescent="0.25">
      <c r="P148" s="1" t="s">
        <v>448</v>
      </c>
    </row>
    <row r="149" spans="16:16" x14ac:dyDescent="0.25">
      <c r="P149" s="1" t="s">
        <v>707</v>
      </c>
    </row>
    <row r="150" spans="16:16" x14ac:dyDescent="0.25">
      <c r="P150" s="1" t="s">
        <v>1504</v>
      </c>
    </row>
    <row r="151" spans="16:16" x14ac:dyDescent="0.25">
      <c r="P151" s="1" t="s">
        <v>1505</v>
      </c>
    </row>
    <row r="152" spans="16:16" x14ac:dyDescent="0.25">
      <c r="P152" s="1" t="s">
        <v>1104</v>
      </c>
    </row>
    <row r="153" spans="16:16" x14ac:dyDescent="0.25">
      <c r="P153" s="1" t="s">
        <v>1248</v>
      </c>
    </row>
    <row r="154" spans="16:16" x14ac:dyDescent="0.25">
      <c r="P154" s="1" t="s">
        <v>1506</v>
      </c>
    </row>
    <row r="155" spans="16:16" x14ac:dyDescent="0.25">
      <c r="P155" s="1" t="s">
        <v>1507</v>
      </c>
    </row>
    <row r="156" spans="16:16" x14ac:dyDescent="0.25">
      <c r="P156" s="1" t="s">
        <v>404</v>
      </c>
    </row>
    <row r="157" spans="16:16" x14ac:dyDescent="0.25">
      <c r="P157" s="1" t="s">
        <v>1411</v>
      </c>
    </row>
    <row r="158" spans="16:16" x14ac:dyDescent="0.25">
      <c r="P158" s="1" t="s">
        <v>1253</v>
      </c>
    </row>
    <row r="159" spans="16:16" x14ac:dyDescent="0.25">
      <c r="P159" s="1" t="s">
        <v>207</v>
      </c>
    </row>
    <row r="160" spans="16:16" x14ac:dyDescent="0.25">
      <c r="P160" s="1" t="s">
        <v>1508</v>
      </c>
    </row>
    <row r="161" spans="16:16" x14ac:dyDescent="0.25">
      <c r="P161" s="1" t="s">
        <v>206</v>
      </c>
    </row>
    <row r="162" spans="16:16" x14ac:dyDescent="0.25">
      <c r="P162" s="1" t="s">
        <v>1315</v>
      </c>
    </row>
    <row r="163" spans="16:16" x14ac:dyDescent="0.25">
      <c r="P163" s="1" t="s">
        <v>248</v>
      </c>
    </row>
    <row r="164" spans="16:16" x14ac:dyDescent="0.25">
      <c r="P164" s="1" t="s">
        <v>780</v>
      </c>
    </row>
    <row r="165" spans="16:16" x14ac:dyDescent="0.25">
      <c r="P165" s="1" t="s">
        <v>1509</v>
      </c>
    </row>
    <row r="166" spans="16:16" x14ac:dyDescent="0.25">
      <c r="P166" s="1" t="s">
        <v>875</v>
      </c>
    </row>
    <row r="167" spans="16:16" x14ac:dyDescent="0.25">
      <c r="P167" s="1" t="s">
        <v>908</v>
      </c>
    </row>
    <row r="168" spans="16:16" x14ac:dyDescent="0.25">
      <c r="P168" s="1" t="s">
        <v>816</v>
      </c>
    </row>
    <row r="169" spans="16:16" x14ac:dyDescent="0.25">
      <c r="P169" s="1" t="s">
        <v>671</v>
      </c>
    </row>
    <row r="170" spans="16:16" x14ac:dyDescent="0.25">
      <c r="P170" s="1" t="s">
        <v>1510</v>
      </c>
    </row>
    <row r="171" spans="16:16" x14ac:dyDescent="0.25">
      <c r="P171" s="1" t="s">
        <v>867</v>
      </c>
    </row>
    <row r="172" spans="16:16" x14ac:dyDescent="0.25">
      <c r="P172" s="1" t="s">
        <v>1511</v>
      </c>
    </row>
    <row r="173" spans="16:16" x14ac:dyDescent="0.25">
      <c r="P173" s="1" t="s">
        <v>1254</v>
      </c>
    </row>
    <row r="174" spans="16:16" x14ac:dyDescent="0.25">
      <c r="P174" s="1" t="s">
        <v>817</v>
      </c>
    </row>
    <row r="175" spans="16:16" x14ac:dyDescent="0.25">
      <c r="P175" s="1" t="s">
        <v>208</v>
      </c>
    </row>
    <row r="176" spans="16:16" x14ac:dyDescent="0.25">
      <c r="P176" s="1" t="s">
        <v>1316</v>
      </c>
    </row>
    <row r="177" spans="16:16" x14ac:dyDescent="0.25">
      <c r="P177" s="1" t="s">
        <v>1317</v>
      </c>
    </row>
    <row r="178" spans="16:16" x14ac:dyDescent="0.25">
      <c r="P178" s="1" t="s">
        <v>450</v>
      </c>
    </row>
    <row r="179" spans="16:16" x14ac:dyDescent="0.25">
      <c r="P179" s="1" t="s">
        <v>451</v>
      </c>
    </row>
    <row r="180" spans="16:16" x14ac:dyDescent="0.25">
      <c r="P180" s="1" t="s">
        <v>1318</v>
      </c>
    </row>
    <row r="181" spans="16:16" x14ac:dyDescent="0.25">
      <c r="P181" s="1" t="s">
        <v>708</v>
      </c>
    </row>
    <row r="182" spans="16:16" x14ac:dyDescent="0.25">
      <c r="P182" s="1" t="s">
        <v>975</v>
      </c>
    </row>
    <row r="183" spans="16:16" x14ac:dyDescent="0.25">
      <c r="P183" s="1" t="s">
        <v>1512</v>
      </c>
    </row>
    <row r="184" spans="16:16" x14ac:dyDescent="0.25">
      <c r="P184" s="1" t="s">
        <v>1513</v>
      </c>
    </row>
    <row r="185" spans="16:16" x14ac:dyDescent="0.25">
      <c r="P185" s="1" t="s">
        <v>672</v>
      </c>
    </row>
    <row r="186" spans="16:16" x14ac:dyDescent="0.25">
      <c r="P186" s="1" t="s">
        <v>1514</v>
      </c>
    </row>
    <row r="187" spans="16:16" x14ac:dyDescent="0.25">
      <c r="P187" s="1" t="s">
        <v>762</v>
      </c>
    </row>
    <row r="188" spans="16:16" x14ac:dyDescent="0.25">
      <c r="P188" s="1" t="s">
        <v>1255</v>
      </c>
    </row>
    <row r="189" spans="16:16" x14ac:dyDescent="0.25">
      <c r="P189" s="1" t="s">
        <v>709</v>
      </c>
    </row>
    <row r="190" spans="16:16" x14ac:dyDescent="0.25">
      <c r="P190" s="1" t="s">
        <v>818</v>
      </c>
    </row>
    <row r="191" spans="16:16" x14ac:dyDescent="0.25">
      <c r="P191" s="1" t="s">
        <v>1515</v>
      </c>
    </row>
    <row r="192" spans="16:16" x14ac:dyDescent="0.25">
      <c r="P192" s="1" t="s">
        <v>673</v>
      </c>
    </row>
    <row r="193" spans="16:16" x14ac:dyDescent="0.25">
      <c r="P193" s="1" t="s">
        <v>1516</v>
      </c>
    </row>
    <row r="194" spans="16:16" x14ac:dyDescent="0.25">
      <c r="P194" s="1" t="s">
        <v>1517</v>
      </c>
    </row>
    <row r="195" spans="16:16" x14ac:dyDescent="0.25">
      <c r="P195" s="1" t="s">
        <v>1385</v>
      </c>
    </row>
    <row r="196" spans="16:16" x14ac:dyDescent="0.25">
      <c r="P196" s="1" t="s">
        <v>1102</v>
      </c>
    </row>
    <row r="197" spans="16:16" x14ac:dyDescent="0.25">
      <c r="P197" s="1" t="s">
        <v>452</v>
      </c>
    </row>
    <row r="198" spans="16:16" x14ac:dyDescent="0.25">
      <c r="P198" s="1" t="s">
        <v>1518</v>
      </c>
    </row>
    <row r="199" spans="16:16" x14ac:dyDescent="0.25">
      <c r="P199" s="1" t="s">
        <v>453</v>
      </c>
    </row>
    <row r="200" spans="16:16" x14ac:dyDescent="0.25">
      <c r="P200" s="1" t="s">
        <v>1105</v>
      </c>
    </row>
    <row r="201" spans="16:16" x14ac:dyDescent="0.25">
      <c r="P201" s="1" t="s">
        <v>405</v>
      </c>
    </row>
    <row r="202" spans="16:16" x14ac:dyDescent="0.25">
      <c r="P202" s="1" t="s">
        <v>876</v>
      </c>
    </row>
    <row r="203" spans="16:16" x14ac:dyDescent="0.25">
      <c r="P203" s="1" t="s">
        <v>877</v>
      </c>
    </row>
    <row r="204" spans="16:16" x14ac:dyDescent="0.25">
      <c r="P204" s="1" t="s">
        <v>581</v>
      </c>
    </row>
    <row r="205" spans="16:16" x14ac:dyDescent="0.25">
      <c r="P205" s="1" t="s">
        <v>878</v>
      </c>
    </row>
    <row r="206" spans="16:16" x14ac:dyDescent="0.25">
      <c r="P206" s="1" t="s">
        <v>348</v>
      </c>
    </row>
    <row r="207" spans="16:16" x14ac:dyDescent="0.25">
      <c r="P207" s="1" t="s">
        <v>1519</v>
      </c>
    </row>
    <row r="208" spans="16:16" x14ac:dyDescent="0.25">
      <c r="P208" s="1" t="s">
        <v>367</v>
      </c>
    </row>
    <row r="209" spans="16:16" x14ac:dyDescent="0.25">
      <c r="P209" s="1" t="s">
        <v>1034</v>
      </c>
    </row>
    <row r="210" spans="16:16" x14ac:dyDescent="0.25">
      <c r="P210" s="1" t="s">
        <v>674</v>
      </c>
    </row>
    <row r="211" spans="16:16" x14ac:dyDescent="0.25">
      <c r="P211" s="1" t="s">
        <v>1520</v>
      </c>
    </row>
    <row r="212" spans="16:16" x14ac:dyDescent="0.25">
      <c r="P212" s="1" t="s">
        <v>368</v>
      </c>
    </row>
    <row r="213" spans="16:16" x14ac:dyDescent="0.25">
      <c r="P213" s="1" t="s">
        <v>909</v>
      </c>
    </row>
    <row r="214" spans="16:16" x14ac:dyDescent="0.25">
      <c r="P214" s="1" t="s">
        <v>349</v>
      </c>
    </row>
    <row r="215" spans="16:16" x14ac:dyDescent="0.25">
      <c r="P215" s="1" t="s">
        <v>1521</v>
      </c>
    </row>
    <row r="216" spans="16:16" x14ac:dyDescent="0.25">
      <c r="P216" s="1" t="s">
        <v>1522</v>
      </c>
    </row>
    <row r="217" spans="16:16" x14ac:dyDescent="0.25">
      <c r="P217" s="1" t="s">
        <v>1523</v>
      </c>
    </row>
    <row r="218" spans="16:16" x14ac:dyDescent="0.25">
      <c r="P218" s="1" t="s">
        <v>1035</v>
      </c>
    </row>
    <row r="219" spans="16:16" x14ac:dyDescent="0.25">
      <c r="P219" s="1" t="s">
        <v>1524</v>
      </c>
    </row>
    <row r="220" spans="16:16" x14ac:dyDescent="0.25">
      <c r="P220" s="1" t="s">
        <v>642</v>
      </c>
    </row>
    <row r="221" spans="16:16" x14ac:dyDescent="0.25">
      <c r="P221" s="1" t="s">
        <v>572</v>
      </c>
    </row>
    <row r="222" spans="16:16" x14ac:dyDescent="0.25">
      <c r="P222" s="1" t="s">
        <v>1036</v>
      </c>
    </row>
    <row r="223" spans="16:16" x14ac:dyDescent="0.25">
      <c r="P223" s="1" t="s">
        <v>406</v>
      </c>
    </row>
    <row r="224" spans="16:16" x14ac:dyDescent="0.25">
      <c r="P224" s="1" t="s">
        <v>551</v>
      </c>
    </row>
    <row r="225" spans="16:16" x14ac:dyDescent="0.25">
      <c r="P225" s="1" t="s">
        <v>819</v>
      </c>
    </row>
    <row r="226" spans="16:16" x14ac:dyDescent="0.25">
      <c r="P226" s="1" t="s">
        <v>675</v>
      </c>
    </row>
    <row r="227" spans="16:16" x14ac:dyDescent="0.25">
      <c r="P227" s="1" t="s">
        <v>1106</v>
      </c>
    </row>
    <row r="228" spans="16:16" x14ac:dyDescent="0.25">
      <c r="P228" s="1" t="s">
        <v>1525</v>
      </c>
    </row>
    <row r="229" spans="16:16" x14ac:dyDescent="0.25">
      <c r="P229" s="1" t="s">
        <v>781</v>
      </c>
    </row>
    <row r="230" spans="16:16" x14ac:dyDescent="0.25">
      <c r="P230" s="1" t="s">
        <v>1526</v>
      </c>
    </row>
    <row r="231" spans="16:16" x14ac:dyDescent="0.25">
      <c r="P231" s="1" t="s">
        <v>1527</v>
      </c>
    </row>
    <row r="232" spans="16:16" x14ac:dyDescent="0.25">
      <c r="P232" s="1" t="s">
        <v>910</v>
      </c>
    </row>
    <row r="233" spans="16:16" x14ac:dyDescent="0.25">
      <c r="P233" s="1" t="s">
        <v>1149</v>
      </c>
    </row>
    <row r="234" spans="16:16" x14ac:dyDescent="0.25">
      <c r="P234" s="1" t="s">
        <v>1256</v>
      </c>
    </row>
    <row r="235" spans="16:16" x14ac:dyDescent="0.25">
      <c r="P235" s="1" t="s">
        <v>1257</v>
      </c>
    </row>
    <row r="236" spans="16:16" x14ac:dyDescent="0.25">
      <c r="P236" s="1" t="s">
        <v>1528</v>
      </c>
    </row>
    <row r="237" spans="16:16" x14ac:dyDescent="0.25">
      <c r="P237" s="1" t="s">
        <v>454</v>
      </c>
    </row>
    <row r="238" spans="16:16" x14ac:dyDescent="0.25">
      <c r="P238" s="1" t="s">
        <v>1529</v>
      </c>
    </row>
    <row r="239" spans="16:16" x14ac:dyDescent="0.25">
      <c r="P239" s="1" t="s">
        <v>643</v>
      </c>
    </row>
    <row r="240" spans="16:16" x14ac:dyDescent="0.25">
      <c r="P240" s="1" t="s">
        <v>235</v>
      </c>
    </row>
    <row r="241" spans="16:16" x14ac:dyDescent="0.25">
      <c r="P241" s="1" t="s">
        <v>310</v>
      </c>
    </row>
    <row r="242" spans="16:16" x14ac:dyDescent="0.25">
      <c r="P242" s="1" t="s">
        <v>782</v>
      </c>
    </row>
    <row r="243" spans="16:16" x14ac:dyDescent="0.25">
      <c r="P243" s="1" t="s">
        <v>1319</v>
      </c>
    </row>
    <row r="244" spans="16:16" x14ac:dyDescent="0.25">
      <c r="P244" s="1" t="s">
        <v>1107</v>
      </c>
    </row>
    <row r="245" spans="16:16" x14ac:dyDescent="0.25">
      <c r="P245" s="1" t="s">
        <v>710</v>
      </c>
    </row>
    <row r="246" spans="16:16" x14ac:dyDescent="0.25">
      <c r="P246" s="1" t="s">
        <v>947</v>
      </c>
    </row>
    <row r="247" spans="16:16" x14ac:dyDescent="0.25">
      <c r="P247" s="1" t="s">
        <v>1258</v>
      </c>
    </row>
    <row r="248" spans="16:16" x14ac:dyDescent="0.25">
      <c r="P248" s="1" t="s">
        <v>1530</v>
      </c>
    </row>
    <row r="249" spans="16:16" x14ac:dyDescent="0.25">
      <c r="P249" s="1" t="s">
        <v>1531</v>
      </c>
    </row>
    <row r="250" spans="16:16" x14ac:dyDescent="0.25">
      <c r="P250" s="1" t="s">
        <v>582</v>
      </c>
    </row>
    <row r="251" spans="16:16" x14ac:dyDescent="0.25">
      <c r="P251" s="1" t="s">
        <v>820</v>
      </c>
    </row>
    <row r="252" spans="16:16" x14ac:dyDescent="0.25">
      <c r="P252" s="1" t="s">
        <v>407</v>
      </c>
    </row>
    <row r="253" spans="16:16" x14ac:dyDescent="0.25">
      <c r="P253" s="1" t="s">
        <v>1532</v>
      </c>
    </row>
    <row r="254" spans="16:16" x14ac:dyDescent="0.25">
      <c r="P254" s="1" t="s">
        <v>279</v>
      </c>
    </row>
    <row r="255" spans="16:16" x14ac:dyDescent="0.25">
      <c r="P255" s="1" t="s">
        <v>1533</v>
      </c>
    </row>
    <row r="256" spans="16:16" x14ac:dyDescent="0.25">
      <c r="P256" s="1" t="s">
        <v>408</v>
      </c>
    </row>
    <row r="257" spans="16:16" x14ac:dyDescent="0.25">
      <c r="P257" s="1" t="s">
        <v>676</v>
      </c>
    </row>
    <row r="258" spans="16:16" x14ac:dyDescent="0.25">
      <c r="P258" s="1" t="s">
        <v>669</v>
      </c>
    </row>
    <row r="259" spans="16:16" x14ac:dyDescent="0.25">
      <c r="P259" s="1" t="s">
        <v>583</v>
      </c>
    </row>
    <row r="260" spans="16:16" x14ac:dyDescent="0.25">
      <c r="P260" s="1" t="s">
        <v>455</v>
      </c>
    </row>
    <row r="261" spans="16:16" x14ac:dyDescent="0.25">
      <c r="P261" s="1" t="s">
        <v>409</v>
      </c>
    </row>
    <row r="262" spans="16:16" x14ac:dyDescent="0.25">
      <c r="P262" s="1" t="s">
        <v>821</v>
      </c>
    </row>
    <row r="263" spans="16:16" x14ac:dyDescent="0.25">
      <c r="P263" s="1" t="s">
        <v>1320</v>
      </c>
    </row>
    <row r="264" spans="16:16" x14ac:dyDescent="0.25">
      <c r="P264" s="1" t="s">
        <v>1037</v>
      </c>
    </row>
    <row r="265" spans="16:16" x14ac:dyDescent="0.25">
      <c r="P265" s="1" t="s">
        <v>1406</v>
      </c>
    </row>
    <row r="266" spans="16:16" x14ac:dyDescent="0.25">
      <c r="P266" s="1" t="s">
        <v>561</v>
      </c>
    </row>
    <row r="267" spans="16:16" x14ac:dyDescent="0.25">
      <c r="P267" s="1" t="s">
        <v>644</v>
      </c>
    </row>
    <row r="268" spans="16:16" x14ac:dyDescent="0.25">
      <c r="P268" s="1" t="s">
        <v>1534</v>
      </c>
    </row>
    <row r="269" spans="16:16" x14ac:dyDescent="0.25">
      <c r="P269" s="1" t="s">
        <v>1230</v>
      </c>
    </row>
    <row r="270" spans="16:16" x14ac:dyDescent="0.25">
      <c r="P270" s="1" t="s">
        <v>1535</v>
      </c>
    </row>
    <row r="271" spans="16:16" x14ac:dyDescent="0.25">
      <c r="P271" s="1" t="s">
        <v>1038</v>
      </c>
    </row>
    <row r="272" spans="16:16" x14ac:dyDescent="0.25">
      <c r="P272" s="1" t="s">
        <v>584</v>
      </c>
    </row>
    <row r="273" spans="16:16" x14ac:dyDescent="0.25">
      <c r="P273" s="1" t="s">
        <v>380</v>
      </c>
    </row>
    <row r="274" spans="16:16" x14ac:dyDescent="0.25">
      <c r="P274" s="1" t="s">
        <v>911</v>
      </c>
    </row>
    <row r="275" spans="16:16" x14ac:dyDescent="0.25">
      <c r="P275" s="1" t="s">
        <v>350</v>
      </c>
    </row>
    <row r="276" spans="16:16" x14ac:dyDescent="0.25">
      <c r="P276" s="1" t="s">
        <v>948</v>
      </c>
    </row>
    <row r="277" spans="16:16" x14ac:dyDescent="0.25">
      <c r="P277" s="1" t="s">
        <v>1259</v>
      </c>
    </row>
    <row r="278" spans="16:16" x14ac:dyDescent="0.25">
      <c r="P278" s="1" t="s">
        <v>1321</v>
      </c>
    </row>
    <row r="279" spans="16:16" x14ac:dyDescent="0.25">
      <c r="P279" s="1" t="s">
        <v>280</v>
      </c>
    </row>
    <row r="280" spans="16:16" x14ac:dyDescent="0.25">
      <c r="P280" s="1" t="s">
        <v>677</v>
      </c>
    </row>
    <row r="281" spans="16:16" x14ac:dyDescent="0.25">
      <c r="P281" s="1" t="s">
        <v>711</v>
      </c>
    </row>
    <row r="282" spans="16:16" x14ac:dyDescent="0.25">
      <c r="P282" s="1" t="s">
        <v>822</v>
      </c>
    </row>
    <row r="283" spans="16:16" x14ac:dyDescent="0.25">
      <c r="P283" s="1" t="s">
        <v>298</v>
      </c>
    </row>
    <row r="284" spans="16:16" x14ac:dyDescent="0.25">
      <c r="P284" s="1" t="s">
        <v>1536</v>
      </c>
    </row>
    <row r="285" spans="16:16" x14ac:dyDescent="0.25">
      <c r="P285" s="1" t="s">
        <v>1537</v>
      </c>
    </row>
    <row r="286" spans="16:16" x14ac:dyDescent="0.25">
      <c r="P286" s="1" t="s">
        <v>1150</v>
      </c>
    </row>
    <row r="287" spans="16:16" x14ac:dyDescent="0.25">
      <c r="P287" s="1" t="s">
        <v>525</v>
      </c>
    </row>
    <row r="288" spans="16:16" x14ac:dyDescent="0.25">
      <c r="P288" s="1" t="s">
        <v>912</v>
      </c>
    </row>
    <row r="289" spans="16:16" x14ac:dyDescent="0.25">
      <c r="P289" s="1" t="s">
        <v>1538</v>
      </c>
    </row>
    <row r="290" spans="16:16" x14ac:dyDescent="0.25">
      <c r="P290" s="1" t="s">
        <v>369</v>
      </c>
    </row>
    <row r="291" spans="16:16" x14ac:dyDescent="0.25">
      <c r="P291" s="1" t="s">
        <v>1108</v>
      </c>
    </row>
    <row r="292" spans="16:16" x14ac:dyDescent="0.25">
      <c r="P292" s="1" t="s">
        <v>370</v>
      </c>
    </row>
    <row r="293" spans="16:16" x14ac:dyDescent="0.25">
      <c r="P293" s="1" t="s">
        <v>764</v>
      </c>
    </row>
    <row r="294" spans="16:16" x14ac:dyDescent="0.25">
      <c r="P294" s="1" t="s">
        <v>765</v>
      </c>
    </row>
    <row r="295" spans="16:16" x14ac:dyDescent="0.25">
      <c r="P295" s="1" t="s">
        <v>763</v>
      </c>
    </row>
    <row r="296" spans="16:16" x14ac:dyDescent="0.25">
      <c r="P296" s="1" t="s">
        <v>1151</v>
      </c>
    </row>
    <row r="297" spans="16:16" x14ac:dyDescent="0.25">
      <c r="P297" s="1" t="s">
        <v>1418</v>
      </c>
    </row>
    <row r="298" spans="16:16" x14ac:dyDescent="0.25">
      <c r="P298" s="1" t="s">
        <v>562</v>
      </c>
    </row>
    <row r="299" spans="16:16" x14ac:dyDescent="0.25">
      <c r="P299" s="1" t="s">
        <v>260</v>
      </c>
    </row>
    <row r="300" spans="16:16" x14ac:dyDescent="0.25">
      <c r="P300" s="1" t="s">
        <v>1539</v>
      </c>
    </row>
    <row r="301" spans="16:16" x14ac:dyDescent="0.25">
      <c r="P301" s="1" t="s">
        <v>712</v>
      </c>
    </row>
    <row r="302" spans="16:16" x14ac:dyDescent="0.25">
      <c r="P302" s="1" t="s">
        <v>645</v>
      </c>
    </row>
    <row r="303" spans="16:16" x14ac:dyDescent="0.25">
      <c r="P303" s="1" t="s">
        <v>1039</v>
      </c>
    </row>
    <row r="304" spans="16:16" x14ac:dyDescent="0.25">
      <c r="P304" s="1" t="s">
        <v>1322</v>
      </c>
    </row>
    <row r="305" spans="16:16" x14ac:dyDescent="0.25">
      <c r="P305" s="1" t="s">
        <v>283</v>
      </c>
    </row>
    <row r="306" spans="16:16" x14ac:dyDescent="0.25">
      <c r="P306" s="1" t="s">
        <v>1323</v>
      </c>
    </row>
    <row r="307" spans="16:16" x14ac:dyDescent="0.25">
      <c r="P307" s="1" t="s">
        <v>832</v>
      </c>
    </row>
    <row r="308" spans="16:16" x14ac:dyDescent="0.25">
      <c r="P308" s="1" t="s">
        <v>913</v>
      </c>
    </row>
    <row r="309" spans="16:16" x14ac:dyDescent="0.25">
      <c r="P309" s="1" t="s">
        <v>410</v>
      </c>
    </row>
    <row r="310" spans="16:16" x14ac:dyDescent="0.25">
      <c r="P310" s="1" t="s">
        <v>976</v>
      </c>
    </row>
    <row r="311" spans="16:16" x14ac:dyDescent="0.25">
      <c r="P311" s="1" t="s">
        <v>646</v>
      </c>
    </row>
    <row r="312" spans="16:16" x14ac:dyDescent="0.25">
      <c r="P312" s="1" t="s">
        <v>1040</v>
      </c>
    </row>
    <row r="313" spans="16:16" x14ac:dyDescent="0.25">
      <c r="P313" s="1" t="s">
        <v>456</v>
      </c>
    </row>
    <row r="314" spans="16:16" x14ac:dyDescent="0.25">
      <c r="P314" s="1" t="s">
        <v>1260</v>
      </c>
    </row>
    <row r="315" spans="16:16" x14ac:dyDescent="0.25">
      <c r="P315" s="1" t="s">
        <v>457</v>
      </c>
    </row>
    <row r="316" spans="16:16" x14ac:dyDescent="0.25">
      <c r="P316" s="1" t="s">
        <v>1386</v>
      </c>
    </row>
    <row r="317" spans="16:16" x14ac:dyDescent="0.25">
      <c r="P317" s="1" t="s">
        <v>1540</v>
      </c>
    </row>
    <row r="318" spans="16:16" x14ac:dyDescent="0.25">
      <c r="P318" s="1" t="s">
        <v>1541</v>
      </c>
    </row>
    <row r="319" spans="16:16" x14ac:dyDescent="0.25">
      <c r="P319" s="1" t="s">
        <v>977</v>
      </c>
    </row>
    <row r="320" spans="16:16" x14ac:dyDescent="0.25">
      <c r="P320" s="1" t="s">
        <v>246</v>
      </c>
    </row>
    <row r="321" spans="16:16" x14ac:dyDescent="0.25">
      <c r="P321" s="1" t="s">
        <v>1542</v>
      </c>
    </row>
    <row r="322" spans="16:16" x14ac:dyDescent="0.25">
      <c r="P322" s="1" t="s">
        <v>1543</v>
      </c>
    </row>
    <row r="323" spans="16:16" x14ac:dyDescent="0.25">
      <c r="P323" s="1" t="s">
        <v>1261</v>
      </c>
    </row>
    <row r="324" spans="16:16" x14ac:dyDescent="0.25">
      <c r="P324" s="1" t="s">
        <v>284</v>
      </c>
    </row>
    <row r="325" spans="16:16" x14ac:dyDescent="0.25">
      <c r="P325" s="1" t="s">
        <v>1544</v>
      </c>
    </row>
    <row r="326" spans="16:16" x14ac:dyDescent="0.25">
      <c r="P326" s="1" t="s">
        <v>1325</v>
      </c>
    </row>
    <row r="327" spans="16:16" x14ac:dyDescent="0.25">
      <c r="P327" s="1" t="s">
        <v>1231</v>
      </c>
    </row>
    <row r="328" spans="16:16" x14ac:dyDescent="0.25">
      <c r="P328" s="1" t="s">
        <v>1262</v>
      </c>
    </row>
    <row r="329" spans="16:16" x14ac:dyDescent="0.25">
      <c r="P329" s="1" t="s">
        <v>1387</v>
      </c>
    </row>
    <row r="330" spans="16:16" x14ac:dyDescent="0.25">
      <c r="P330" s="1" t="s">
        <v>978</v>
      </c>
    </row>
    <row r="331" spans="16:16" x14ac:dyDescent="0.25">
      <c r="P331" s="1" t="s">
        <v>319</v>
      </c>
    </row>
    <row r="332" spans="16:16" x14ac:dyDescent="0.25">
      <c r="P332" s="1" t="s">
        <v>320</v>
      </c>
    </row>
    <row r="333" spans="16:16" x14ac:dyDescent="0.25">
      <c r="P333" s="1" t="s">
        <v>1545</v>
      </c>
    </row>
    <row r="334" spans="16:16" x14ac:dyDescent="0.25">
      <c r="P334" s="1" t="s">
        <v>713</v>
      </c>
    </row>
    <row r="335" spans="16:16" x14ac:dyDescent="0.25">
      <c r="P335" s="1" t="s">
        <v>766</v>
      </c>
    </row>
    <row r="336" spans="16:16" x14ac:dyDescent="0.25">
      <c r="P336" s="1" t="s">
        <v>351</v>
      </c>
    </row>
    <row r="337" spans="16:16" x14ac:dyDescent="0.25">
      <c r="P337" s="1" t="s">
        <v>458</v>
      </c>
    </row>
    <row r="338" spans="16:16" x14ac:dyDescent="0.25">
      <c r="P338" s="1" t="s">
        <v>1152</v>
      </c>
    </row>
    <row r="339" spans="16:16" x14ac:dyDescent="0.25">
      <c r="P339" s="1" t="s">
        <v>322</v>
      </c>
    </row>
    <row r="340" spans="16:16" x14ac:dyDescent="0.25">
      <c r="P340" s="1" t="s">
        <v>1546</v>
      </c>
    </row>
    <row r="341" spans="16:16" x14ac:dyDescent="0.25">
      <c r="P341" s="1" t="s">
        <v>321</v>
      </c>
    </row>
    <row r="342" spans="16:16" x14ac:dyDescent="0.25">
      <c r="P342" s="1" t="s">
        <v>1153</v>
      </c>
    </row>
    <row r="343" spans="16:16" x14ac:dyDescent="0.25">
      <c r="P343" s="1" t="s">
        <v>823</v>
      </c>
    </row>
    <row r="344" spans="16:16" x14ac:dyDescent="0.25">
      <c r="P344" s="1" t="s">
        <v>1041</v>
      </c>
    </row>
    <row r="345" spans="16:16" x14ac:dyDescent="0.25">
      <c r="P345" s="1" t="s">
        <v>1042</v>
      </c>
    </row>
    <row r="346" spans="16:16" x14ac:dyDescent="0.25">
      <c r="P346" s="1" t="s">
        <v>1043</v>
      </c>
    </row>
    <row r="347" spans="16:16" x14ac:dyDescent="0.25">
      <c r="P347" s="1" t="s">
        <v>949</v>
      </c>
    </row>
    <row r="348" spans="16:16" x14ac:dyDescent="0.25">
      <c r="P348" s="1" t="s">
        <v>1388</v>
      </c>
    </row>
    <row r="349" spans="16:16" x14ac:dyDescent="0.25">
      <c r="P349" s="1" t="s">
        <v>1263</v>
      </c>
    </row>
    <row r="350" spans="16:16" x14ac:dyDescent="0.25">
      <c r="P350" s="1" t="s">
        <v>1044</v>
      </c>
    </row>
    <row r="351" spans="16:16" x14ac:dyDescent="0.25">
      <c r="P351" s="1" t="s">
        <v>714</v>
      </c>
    </row>
    <row r="352" spans="16:16" x14ac:dyDescent="0.25">
      <c r="P352" s="1" t="s">
        <v>411</v>
      </c>
    </row>
    <row r="353" spans="16:16" x14ac:dyDescent="0.25">
      <c r="P353" s="1" t="s">
        <v>585</v>
      </c>
    </row>
    <row r="354" spans="16:16" x14ac:dyDescent="0.25">
      <c r="P354" s="1" t="s">
        <v>715</v>
      </c>
    </row>
    <row r="355" spans="16:16" x14ac:dyDescent="0.25">
      <c r="P355" s="1" t="s">
        <v>1045</v>
      </c>
    </row>
    <row r="356" spans="16:16" x14ac:dyDescent="0.25">
      <c r="P356" s="1" t="s">
        <v>1547</v>
      </c>
    </row>
    <row r="357" spans="16:16" x14ac:dyDescent="0.25">
      <c r="P357" s="1" t="s">
        <v>1548</v>
      </c>
    </row>
    <row r="358" spans="16:16" x14ac:dyDescent="0.25">
      <c r="P358" s="1" t="s">
        <v>1389</v>
      </c>
    </row>
    <row r="359" spans="16:16" x14ac:dyDescent="0.25">
      <c r="P359" s="1" t="s">
        <v>1232</v>
      </c>
    </row>
    <row r="360" spans="16:16" x14ac:dyDescent="0.25">
      <c r="P360" s="1" t="s">
        <v>1549</v>
      </c>
    </row>
    <row r="361" spans="16:16" x14ac:dyDescent="0.25">
      <c r="P361" s="1" t="s">
        <v>1550</v>
      </c>
    </row>
    <row r="362" spans="16:16" x14ac:dyDescent="0.25">
      <c r="P362" s="1" t="s">
        <v>1154</v>
      </c>
    </row>
    <row r="363" spans="16:16" x14ac:dyDescent="0.25">
      <c r="P363" s="1" t="s">
        <v>459</v>
      </c>
    </row>
    <row r="364" spans="16:16" x14ac:dyDescent="0.25">
      <c r="P364" s="1" t="s">
        <v>979</v>
      </c>
    </row>
    <row r="365" spans="16:16" x14ac:dyDescent="0.25">
      <c r="P365" s="1" t="s">
        <v>1264</v>
      </c>
    </row>
    <row r="366" spans="16:16" x14ac:dyDescent="0.25">
      <c r="P366" s="1" t="s">
        <v>1551</v>
      </c>
    </row>
    <row r="367" spans="16:16" x14ac:dyDescent="0.25">
      <c r="P367" s="1" t="s">
        <v>1046</v>
      </c>
    </row>
    <row r="368" spans="16:16" x14ac:dyDescent="0.25">
      <c r="P368" s="1" t="s">
        <v>209</v>
      </c>
    </row>
    <row r="369" spans="16:16" x14ac:dyDescent="0.25">
      <c r="P369" s="1" t="s">
        <v>824</v>
      </c>
    </row>
    <row r="370" spans="16:16" x14ac:dyDescent="0.25">
      <c r="P370" s="1" t="s">
        <v>1155</v>
      </c>
    </row>
    <row r="371" spans="16:16" x14ac:dyDescent="0.25">
      <c r="P371" s="1" t="s">
        <v>950</v>
      </c>
    </row>
    <row r="372" spans="16:16" x14ac:dyDescent="0.25">
      <c r="P372" s="1" t="s">
        <v>586</v>
      </c>
    </row>
    <row r="373" spans="16:16" x14ac:dyDescent="0.25">
      <c r="P373" s="1" t="s">
        <v>1326</v>
      </c>
    </row>
    <row r="374" spans="16:16" x14ac:dyDescent="0.25">
      <c r="P374" s="1" t="s">
        <v>558</v>
      </c>
    </row>
    <row r="375" spans="16:16" x14ac:dyDescent="0.25">
      <c r="P375" s="1" t="s">
        <v>526</v>
      </c>
    </row>
    <row r="376" spans="16:16" x14ac:dyDescent="0.25">
      <c r="P376" s="1" t="s">
        <v>397</v>
      </c>
    </row>
    <row r="377" spans="16:16" x14ac:dyDescent="0.25">
      <c r="P377" s="1" t="s">
        <v>1552</v>
      </c>
    </row>
    <row r="378" spans="16:16" x14ac:dyDescent="0.25">
      <c r="P378" s="1" t="s">
        <v>1553</v>
      </c>
    </row>
    <row r="379" spans="16:16" x14ac:dyDescent="0.25">
      <c r="P379" s="1" t="s">
        <v>879</v>
      </c>
    </row>
    <row r="380" spans="16:16" x14ac:dyDescent="0.25">
      <c r="P380" s="1" t="s">
        <v>527</v>
      </c>
    </row>
    <row r="381" spans="16:16" x14ac:dyDescent="0.25">
      <c r="P381" s="1" t="s">
        <v>883</v>
      </c>
    </row>
    <row r="382" spans="16:16" x14ac:dyDescent="0.25">
      <c r="P382" s="1" t="s">
        <v>1554</v>
      </c>
    </row>
    <row r="383" spans="16:16" x14ac:dyDescent="0.25">
      <c r="P383" s="1" t="s">
        <v>1327</v>
      </c>
    </row>
    <row r="384" spans="16:16" x14ac:dyDescent="0.25">
      <c r="P384" s="1" t="s">
        <v>980</v>
      </c>
    </row>
    <row r="385" spans="16:16" x14ac:dyDescent="0.25">
      <c r="P385" s="1" t="s">
        <v>1156</v>
      </c>
    </row>
    <row r="386" spans="16:16" x14ac:dyDescent="0.25">
      <c r="P386" s="1" t="s">
        <v>1047</v>
      </c>
    </row>
    <row r="387" spans="16:16" x14ac:dyDescent="0.25">
      <c r="P387" s="1" t="s">
        <v>323</v>
      </c>
    </row>
    <row r="388" spans="16:16" x14ac:dyDescent="0.25">
      <c r="P388" s="1" t="s">
        <v>1555</v>
      </c>
    </row>
    <row r="389" spans="16:16" x14ac:dyDescent="0.25">
      <c r="P389" s="1" t="s">
        <v>914</v>
      </c>
    </row>
    <row r="390" spans="16:16" x14ac:dyDescent="0.25">
      <c r="P390" s="1" t="s">
        <v>1109</v>
      </c>
    </row>
    <row r="391" spans="16:16" x14ac:dyDescent="0.25">
      <c r="P391" s="1" t="s">
        <v>1265</v>
      </c>
    </row>
    <row r="392" spans="16:16" x14ac:dyDescent="0.25">
      <c r="P392" s="1" t="s">
        <v>981</v>
      </c>
    </row>
    <row r="393" spans="16:16" x14ac:dyDescent="0.25">
      <c r="P393" s="1" t="s">
        <v>461</v>
      </c>
    </row>
    <row r="394" spans="16:16" x14ac:dyDescent="0.25">
      <c r="P394" s="1" t="s">
        <v>460</v>
      </c>
    </row>
    <row r="395" spans="16:16" x14ac:dyDescent="0.25">
      <c r="P395" s="1" t="s">
        <v>647</v>
      </c>
    </row>
    <row r="396" spans="16:16" x14ac:dyDescent="0.25">
      <c r="P396" s="1" t="s">
        <v>826</v>
      </c>
    </row>
    <row r="397" spans="16:16" x14ac:dyDescent="0.25">
      <c r="P397" s="1" t="s">
        <v>1556</v>
      </c>
    </row>
    <row r="398" spans="16:16" x14ac:dyDescent="0.25">
      <c r="P398" s="1" t="s">
        <v>1557</v>
      </c>
    </row>
    <row r="399" spans="16:16" x14ac:dyDescent="0.25">
      <c r="P399" s="1" t="s">
        <v>982</v>
      </c>
    </row>
    <row r="400" spans="16:16" x14ac:dyDescent="0.25">
      <c r="P400" s="1" t="s">
        <v>1558</v>
      </c>
    </row>
    <row r="401" spans="16:16" x14ac:dyDescent="0.25">
      <c r="P401" s="1" t="s">
        <v>1559</v>
      </c>
    </row>
    <row r="402" spans="16:16" x14ac:dyDescent="0.25">
      <c r="P402" s="1" t="s">
        <v>1560</v>
      </c>
    </row>
    <row r="403" spans="16:16" x14ac:dyDescent="0.25">
      <c r="P403" s="1" t="s">
        <v>210</v>
      </c>
    </row>
    <row r="404" spans="16:16" x14ac:dyDescent="0.25">
      <c r="P404" s="1" t="s">
        <v>915</v>
      </c>
    </row>
    <row r="405" spans="16:16" x14ac:dyDescent="0.25">
      <c r="P405" s="1" t="s">
        <v>716</v>
      </c>
    </row>
    <row r="406" spans="16:16" x14ac:dyDescent="0.25">
      <c r="P406" s="1" t="s">
        <v>1110</v>
      </c>
    </row>
    <row r="407" spans="16:16" x14ac:dyDescent="0.25">
      <c r="P407" s="1" t="s">
        <v>1561</v>
      </c>
    </row>
    <row r="408" spans="16:16" x14ac:dyDescent="0.25">
      <c r="P408" s="1" t="s">
        <v>237</v>
      </c>
    </row>
    <row r="409" spans="16:16" x14ac:dyDescent="0.25">
      <c r="P409" s="1" t="s">
        <v>462</v>
      </c>
    </row>
    <row r="410" spans="16:16" x14ac:dyDescent="0.25">
      <c r="P410" s="1" t="s">
        <v>783</v>
      </c>
    </row>
    <row r="411" spans="16:16" x14ac:dyDescent="0.25">
      <c r="P411" s="1" t="s">
        <v>528</v>
      </c>
    </row>
    <row r="412" spans="16:16" x14ac:dyDescent="0.25">
      <c r="P412" s="1" t="s">
        <v>812</v>
      </c>
    </row>
    <row r="413" spans="16:16" x14ac:dyDescent="0.25">
      <c r="P413" s="1" t="s">
        <v>1562</v>
      </c>
    </row>
    <row r="414" spans="16:16" x14ac:dyDescent="0.25">
      <c r="P414" s="1" t="s">
        <v>678</v>
      </c>
    </row>
    <row r="415" spans="16:16" x14ac:dyDescent="0.25">
      <c r="P415" s="1" t="s">
        <v>916</v>
      </c>
    </row>
    <row r="416" spans="16:16" x14ac:dyDescent="0.25">
      <c r="P416" s="1" t="s">
        <v>1157</v>
      </c>
    </row>
    <row r="417" spans="16:16" x14ac:dyDescent="0.25">
      <c r="P417" s="1" t="s">
        <v>1390</v>
      </c>
    </row>
    <row r="418" spans="16:16" x14ac:dyDescent="0.25">
      <c r="P418" s="1" t="s">
        <v>463</v>
      </c>
    </row>
    <row r="419" spans="16:16" x14ac:dyDescent="0.25">
      <c r="P419" s="1" t="s">
        <v>854</v>
      </c>
    </row>
    <row r="420" spans="16:16" x14ac:dyDescent="0.25">
      <c r="P420" s="1" t="s">
        <v>371</v>
      </c>
    </row>
    <row r="421" spans="16:16" x14ac:dyDescent="0.25">
      <c r="P421" s="1" t="s">
        <v>717</v>
      </c>
    </row>
    <row r="422" spans="16:16" x14ac:dyDescent="0.25">
      <c r="P422" s="1" t="s">
        <v>1563</v>
      </c>
    </row>
    <row r="423" spans="16:16" x14ac:dyDescent="0.25">
      <c r="P423" s="1" t="s">
        <v>1564</v>
      </c>
    </row>
    <row r="424" spans="16:16" x14ac:dyDescent="0.25">
      <c r="P424" s="1" t="s">
        <v>587</v>
      </c>
    </row>
    <row r="425" spans="16:16" x14ac:dyDescent="0.25">
      <c r="P425" s="1" t="s">
        <v>984</v>
      </c>
    </row>
    <row r="426" spans="16:16" x14ac:dyDescent="0.25">
      <c r="P426" s="1" t="s">
        <v>985</v>
      </c>
    </row>
    <row r="427" spans="16:16" x14ac:dyDescent="0.25">
      <c r="P427" s="1" t="s">
        <v>352</v>
      </c>
    </row>
    <row r="428" spans="16:16" x14ac:dyDescent="0.25">
      <c r="P428" s="1" t="s">
        <v>412</v>
      </c>
    </row>
    <row r="429" spans="16:16" x14ac:dyDescent="0.25">
      <c r="P429" s="1" t="s">
        <v>413</v>
      </c>
    </row>
    <row r="430" spans="16:16" x14ac:dyDescent="0.25">
      <c r="P430" s="1" t="s">
        <v>1565</v>
      </c>
    </row>
    <row r="431" spans="16:16" x14ac:dyDescent="0.25">
      <c r="P431" s="1" t="s">
        <v>1566</v>
      </c>
    </row>
    <row r="432" spans="16:16" x14ac:dyDescent="0.25">
      <c r="P432" s="1" t="s">
        <v>827</v>
      </c>
    </row>
    <row r="433" spans="16:16" x14ac:dyDescent="0.25">
      <c r="P433" s="1" t="s">
        <v>1567</v>
      </c>
    </row>
    <row r="434" spans="16:16" x14ac:dyDescent="0.25">
      <c r="P434" s="1" t="s">
        <v>337</v>
      </c>
    </row>
    <row r="435" spans="16:16" x14ac:dyDescent="0.25">
      <c r="P435" s="1" t="s">
        <v>1158</v>
      </c>
    </row>
    <row r="436" spans="16:16" x14ac:dyDescent="0.25">
      <c r="P436" s="1" t="s">
        <v>881</v>
      </c>
    </row>
    <row r="437" spans="16:16" x14ac:dyDescent="0.25">
      <c r="P437" s="1" t="s">
        <v>718</v>
      </c>
    </row>
    <row r="438" spans="16:16" x14ac:dyDescent="0.25">
      <c r="P438" s="1" t="s">
        <v>811</v>
      </c>
    </row>
    <row r="439" spans="16:16" x14ac:dyDescent="0.25">
      <c r="P439" s="1" t="s">
        <v>1159</v>
      </c>
    </row>
    <row r="440" spans="16:16" x14ac:dyDescent="0.25">
      <c r="P440" s="1" t="s">
        <v>1266</v>
      </c>
    </row>
    <row r="441" spans="16:16" x14ac:dyDescent="0.25">
      <c r="P441" s="1" t="s">
        <v>1568</v>
      </c>
    </row>
    <row r="442" spans="16:16" x14ac:dyDescent="0.25">
      <c r="P442" s="1" t="s">
        <v>1485</v>
      </c>
    </row>
    <row r="443" spans="16:16" x14ac:dyDescent="0.25">
      <c r="P443" s="1" t="s">
        <v>1328</v>
      </c>
    </row>
    <row r="444" spans="16:16" x14ac:dyDescent="0.25">
      <c r="P444" s="1" t="s">
        <v>719</v>
      </c>
    </row>
    <row r="445" spans="16:16" x14ac:dyDescent="0.25">
      <c r="P445" s="1" t="s">
        <v>1048</v>
      </c>
    </row>
    <row r="446" spans="16:16" x14ac:dyDescent="0.25">
      <c r="P446" s="1" t="s">
        <v>1329</v>
      </c>
    </row>
    <row r="447" spans="16:16" x14ac:dyDescent="0.25">
      <c r="P447" s="1" t="s">
        <v>951</v>
      </c>
    </row>
    <row r="448" spans="16:16" x14ac:dyDescent="0.25">
      <c r="P448" s="1" t="s">
        <v>1569</v>
      </c>
    </row>
    <row r="449" spans="16:16" x14ac:dyDescent="0.25">
      <c r="P449" s="1" t="s">
        <v>211</v>
      </c>
    </row>
    <row r="450" spans="16:16" x14ac:dyDescent="0.25">
      <c r="P450" s="1" t="s">
        <v>1267</v>
      </c>
    </row>
    <row r="451" spans="16:16" x14ac:dyDescent="0.25">
      <c r="P451" s="1" t="s">
        <v>1391</v>
      </c>
    </row>
    <row r="452" spans="16:16" x14ac:dyDescent="0.25">
      <c r="P452" s="1" t="s">
        <v>1227</v>
      </c>
    </row>
    <row r="453" spans="16:16" x14ac:dyDescent="0.25">
      <c r="P453" s="1" t="s">
        <v>265</v>
      </c>
    </row>
    <row r="454" spans="16:16" x14ac:dyDescent="0.25">
      <c r="P454" s="1" t="s">
        <v>848</v>
      </c>
    </row>
    <row r="455" spans="16:16" x14ac:dyDescent="0.25">
      <c r="P455" s="1" t="s">
        <v>588</v>
      </c>
    </row>
    <row r="456" spans="16:16" x14ac:dyDescent="0.25">
      <c r="P456" s="1" t="s">
        <v>353</v>
      </c>
    </row>
    <row r="457" spans="16:16" x14ac:dyDescent="0.25">
      <c r="P457" s="1" t="s">
        <v>1049</v>
      </c>
    </row>
    <row r="458" spans="16:16" x14ac:dyDescent="0.25">
      <c r="P458" s="1" t="s">
        <v>720</v>
      </c>
    </row>
    <row r="459" spans="16:16" x14ac:dyDescent="0.25">
      <c r="P459" s="1" t="s">
        <v>1268</v>
      </c>
    </row>
    <row r="460" spans="16:16" x14ac:dyDescent="0.25">
      <c r="P460" s="1" t="s">
        <v>1330</v>
      </c>
    </row>
    <row r="461" spans="16:16" x14ac:dyDescent="0.25">
      <c r="P461" s="1" t="s">
        <v>1269</v>
      </c>
    </row>
    <row r="462" spans="16:16" x14ac:dyDescent="0.25">
      <c r="P462" s="1" t="s">
        <v>1233</v>
      </c>
    </row>
    <row r="463" spans="16:16" x14ac:dyDescent="0.25">
      <c r="P463" s="1" t="s">
        <v>1570</v>
      </c>
    </row>
    <row r="464" spans="16:16" x14ac:dyDescent="0.25">
      <c r="P464" s="1" t="s">
        <v>1571</v>
      </c>
    </row>
    <row r="465" spans="16:16" x14ac:dyDescent="0.25">
      <c r="P465" s="1" t="s">
        <v>1392</v>
      </c>
    </row>
    <row r="466" spans="16:16" x14ac:dyDescent="0.25">
      <c r="P466" s="1" t="s">
        <v>589</v>
      </c>
    </row>
    <row r="467" spans="16:16" x14ac:dyDescent="0.25">
      <c r="P467" s="1" t="s">
        <v>414</v>
      </c>
    </row>
    <row r="468" spans="16:16" x14ac:dyDescent="0.25">
      <c r="P468" s="1" t="s">
        <v>1572</v>
      </c>
    </row>
    <row r="469" spans="16:16" x14ac:dyDescent="0.25">
      <c r="P469" s="1" t="s">
        <v>531</v>
      </c>
    </row>
    <row r="470" spans="16:16" x14ac:dyDescent="0.25">
      <c r="P470" s="1" t="s">
        <v>1573</v>
      </c>
    </row>
    <row r="471" spans="16:16" x14ac:dyDescent="0.25">
      <c r="P471" s="1" t="s">
        <v>1574</v>
      </c>
    </row>
    <row r="472" spans="16:16" x14ac:dyDescent="0.25">
      <c r="P472" s="1" t="s">
        <v>1575</v>
      </c>
    </row>
    <row r="473" spans="16:16" x14ac:dyDescent="0.25">
      <c r="P473" s="1" t="s">
        <v>1576</v>
      </c>
    </row>
    <row r="474" spans="16:16" x14ac:dyDescent="0.25">
      <c r="P474" s="1" t="s">
        <v>1577</v>
      </c>
    </row>
    <row r="475" spans="16:16" x14ac:dyDescent="0.25">
      <c r="P475" s="1" t="s">
        <v>1237</v>
      </c>
    </row>
    <row r="476" spans="16:16" x14ac:dyDescent="0.25">
      <c r="P476" s="1" t="s">
        <v>1578</v>
      </c>
    </row>
    <row r="477" spans="16:16" x14ac:dyDescent="0.25">
      <c r="P477" s="1" t="s">
        <v>1579</v>
      </c>
    </row>
    <row r="478" spans="16:16" x14ac:dyDescent="0.25">
      <c r="P478" s="1" t="s">
        <v>590</v>
      </c>
    </row>
    <row r="479" spans="16:16" x14ac:dyDescent="0.25">
      <c r="P479" s="1" t="s">
        <v>679</v>
      </c>
    </row>
    <row r="480" spans="16:16" x14ac:dyDescent="0.25">
      <c r="P480" s="1" t="s">
        <v>1580</v>
      </c>
    </row>
    <row r="481" spans="16:16" x14ac:dyDescent="0.25">
      <c r="P481" s="1" t="s">
        <v>372</v>
      </c>
    </row>
    <row r="482" spans="16:16" x14ac:dyDescent="0.25">
      <c r="P482" s="1" t="s">
        <v>415</v>
      </c>
    </row>
    <row r="483" spans="16:16" x14ac:dyDescent="0.25">
      <c r="P483" s="1" t="s">
        <v>828</v>
      </c>
    </row>
    <row r="484" spans="16:16" x14ac:dyDescent="0.25">
      <c r="P484" s="1" t="s">
        <v>1160</v>
      </c>
    </row>
    <row r="485" spans="16:16" x14ac:dyDescent="0.25">
      <c r="P485" s="1" t="s">
        <v>1245</v>
      </c>
    </row>
    <row r="486" spans="16:16" x14ac:dyDescent="0.25">
      <c r="P486" s="1" t="s">
        <v>784</v>
      </c>
    </row>
    <row r="487" spans="16:16" x14ac:dyDescent="0.25">
      <c r="P487" s="1" t="s">
        <v>1581</v>
      </c>
    </row>
    <row r="488" spans="16:16" x14ac:dyDescent="0.25">
      <c r="P488" s="1" t="s">
        <v>1582</v>
      </c>
    </row>
    <row r="489" spans="16:16" x14ac:dyDescent="0.25">
      <c r="P489" s="1" t="s">
        <v>324</v>
      </c>
    </row>
    <row r="490" spans="16:16" x14ac:dyDescent="0.25">
      <c r="P490" s="1" t="s">
        <v>986</v>
      </c>
    </row>
    <row r="491" spans="16:16" x14ac:dyDescent="0.25">
      <c r="P491" s="1" t="s">
        <v>987</v>
      </c>
    </row>
    <row r="492" spans="16:16" x14ac:dyDescent="0.25">
      <c r="P492" s="1" t="s">
        <v>212</v>
      </c>
    </row>
    <row r="493" spans="16:16" x14ac:dyDescent="0.25">
      <c r="P493" s="1" t="s">
        <v>870</v>
      </c>
    </row>
    <row r="494" spans="16:16" x14ac:dyDescent="0.25">
      <c r="P494" s="1" t="s">
        <v>523</v>
      </c>
    </row>
    <row r="495" spans="16:16" x14ac:dyDescent="0.25">
      <c r="P495" s="1" t="s">
        <v>1052</v>
      </c>
    </row>
    <row r="496" spans="16:16" x14ac:dyDescent="0.25">
      <c r="P496" s="1" t="s">
        <v>1050</v>
      </c>
    </row>
    <row r="497" spans="16:16" x14ac:dyDescent="0.25">
      <c r="P497" s="1" t="s">
        <v>1583</v>
      </c>
    </row>
    <row r="498" spans="16:16" x14ac:dyDescent="0.25">
      <c r="P498" s="1" t="s">
        <v>1584</v>
      </c>
    </row>
    <row r="499" spans="16:16" x14ac:dyDescent="0.25">
      <c r="P499" s="1" t="s">
        <v>1051</v>
      </c>
    </row>
    <row r="500" spans="16:16" x14ac:dyDescent="0.25">
      <c r="P500" s="1" t="s">
        <v>1270</v>
      </c>
    </row>
    <row r="501" spans="16:16" x14ac:dyDescent="0.25">
      <c r="P501" s="1" t="s">
        <v>1161</v>
      </c>
    </row>
    <row r="502" spans="16:16" x14ac:dyDescent="0.25">
      <c r="P502" s="1" t="s">
        <v>1162</v>
      </c>
    </row>
    <row r="503" spans="16:16" x14ac:dyDescent="0.25">
      <c r="P503" s="1" t="s">
        <v>1163</v>
      </c>
    </row>
    <row r="504" spans="16:16" x14ac:dyDescent="0.25">
      <c r="P504" s="1" t="s">
        <v>1585</v>
      </c>
    </row>
    <row r="505" spans="16:16" x14ac:dyDescent="0.25">
      <c r="P505" s="1" t="s">
        <v>865</v>
      </c>
    </row>
    <row r="506" spans="16:16" x14ac:dyDescent="0.25">
      <c r="P506" s="1" t="s">
        <v>1234</v>
      </c>
    </row>
    <row r="507" spans="16:16" x14ac:dyDescent="0.25">
      <c r="P507" s="1" t="s">
        <v>988</v>
      </c>
    </row>
    <row r="508" spans="16:16" x14ac:dyDescent="0.25">
      <c r="P508" s="1" t="s">
        <v>373</v>
      </c>
    </row>
    <row r="509" spans="16:16" x14ac:dyDescent="0.25">
      <c r="P509" s="1" t="s">
        <v>285</v>
      </c>
    </row>
    <row r="510" spans="16:16" x14ac:dyDescent="0.25">
      <c r="P510" s="1" t="s">
        <v>989</v>
      </c>
    </row>
    <row r="511" spans="16:16" x14ac:dyDescent="0.25">
      <c r="P511" s="1" t="s">
        <v>374</v>
      </c>
    </row>
    <row r="512" spans="16:16" x14ac:dyDescent="0.25">
      <c r="P512" s="1" t="s">
        <v>1164</v>
      </c>
    </row>
    <row r="513" spans="16:16" x14ac:dyDescent="0.25">
      <c r="P513" s="1" t="s">
        <v>466</v>
      </c>
    </row>
    <row r="514" spans="16:16" x14ac:dyDescent="0.25">
      <c r="P514" s="1" t="s">
        <v>1586</v>
      </c>
    </row>
    <row r="515" spans="16:16" x14ac:dyDescent="0.25">
      <c r="P515" s="1" t="s">
        <v>1331</v>
      </c>
    </row>
    <row r="516" spans="16:16" x14ac:dyDescent="0.25">
      <c r="P516" s="1" t="s">
        <v>1100</v>
      </c>
    </row>
    <row r="517" spans="16:16" x14ac:dyDescent="0.25">
      <c r="P517" s="1" t="s">
        <v>591</v>
      </c>
    </row>
    <row r="518" spans="16:16" x14ac:dyDescent="0.25">
      <c r="P518" s="1" t="s">
        <v>1165</v>
      </c>
    </row>
    <row r="519" spans="16:16" x14ac:dyDescent="0.25">
      <c r="P519" s="1" t="s">
        <v>1587</v>
      </c>
    </row>
    <row r="520" spans="16:16" x14ac:dyDescent="0.25">
      <c r="P520" s="1" t="s">
        <v>882</v>
      </c>
    </row>
    <row r="521" spans="16:16" x14ac:dyDescent="0.25">
      <c r="P521" s="1" t="s">
        <v>829</v>
      </c>
    </row>
    <row r="522" spans="16:16" x14ac:dyDescent="0.25">
      <c r="P522" s="1" t="s">
        <v>1332</v>
      </c>
    </row>
    <row r="523" spans="16:16" x14ac:dyDescent="0.25">
      <c r="P523" s="1" t="s">
        <v>375</v>
      </c>
    </row>
    <row r="524" spans="16:16" x14ac:dyDescent="0.25">
      <c r="P524" s="1" t="s">
        <v>1588</v>
      </c>
    </row>
    <row r="525" spans="16:16" x14ac:dyDescent="0.25">
      <c r="P525" s="1" t="s">
        <v>593</v>
      </c>
    </row>
    <row r="526" spans="16:16" x14ac:dyDescent="0.25">
      <c r="P526" s="1" t="s">
        <v>952</v>
      </c>
    </row>
    <row r="527" spans="16:16" x14ac:dyDescent="0.25">
      <c r="P527" s="1" t="s">
        <v>467</v>
      </c>
    </row>
    <row r="528" spans="16:16" x14ac:dyDescent="0.25">
      <c r="P528" s="1" t="s">
        <v>1271</v>
      </c>
    </row>
    <row r="529" spans="16:16" x14ac:dyDescent="0.25">
      <c r="P529" s="1" t="s">
        <v>1589</v>
      </c>
    </row>
    <row r="530" spans="16:16" x14ac:dyDescent="0.25">
      <c r="P530" s="1" t="s">
        <v>594</v>
      </c>
    </row>
    <row r="531" spans="16:16" x14ac:dyDescent="0.25">
      <c r="P531" s="1" t="s">
        <v>917</v>
      </c>
    </row>
    <row r="532" spans="16:16" x14ac:dyDescent="0.25">
      <c r="P532" s="1" t="s">
        <v>1111</v>
      </c>
    </row>
    <row r="533" spans="16:16" x14ac:dyDescent="0.25">
      <c r="P533" s="1" t="s">
        <v>1166</v>
      </c>
    </row>
    <row r="534" spans="16:16" x14ac:dyDescent="0.25">
      <c r="P534" s="1" t="s">
        <v>1112</v>
      </c>
    </row>
    <row r="535" spans="16:16" x14ac:dyDescent="0.25">
      <c r="P535" s="1" t="s">
        <v>563</v>
      </c>
    </row>
    <row r="536" spans="16:16" x14ac:dyDescent="0.25">
      <c r="P536" s="1" t="s">
        <v>1053</v>
      </c>
    </row>
    <row r="537" spans="16:16" x14ac:dyDescent="0.25">
      <c r="P537" s="1" t="s">
        <v>721</v>
      </c>
    </row>
    <row r="538" spans="16:16" x14ac:dyDescent="0.25">
      <c r="P538" s="1" t="s">
        <v>1590</v>
      </c>
    </row>
    <row r="539" spans="16:16" x14ac:dyDescent="0.25">
      <c r="P539" s="1" t="s">
        <v>722</v>
      </c>
    </row>
    <row r="540" spans="16:16" x14ac:dyDescent="0.25">
      <c r="P540" s="1" t="s">
        <v>723</v>
      </c>
    </row>
    <row r="541" spans="16:16" x14ac:dyDescent="0.25">
      <c r="P541" s="1" t="s">
        <v>1591</v>
      </c>
    </row>
    <row r="542" spans="16:16" x14ac:dyDescent="0.25">
      <c r="P542" s="1" t="s">
        <v>1393</v>
      </c>
    </row>
    <row r="543" spans="16:16" x14ac:dyDescent="0.25">
      <c r="P543" s="1" t="s">
        <v>1333</v>
      </c>
    </row>
    <row r="544" spans="16:16" x14ac:dyDescent="0.25">
      <c r="P544" s="1" t="s">
        <v>1167</v>
      </c>
    </row>
    <row r="545" spans="16:16" x14ac:dyDescent="0.25">
      <c r="P545" s="1" t="s">
        <v>465</v>
      </c>
    </row>
    <row r="546" spans="16:16" x14ac:dyDescent="0.25">
      <c r="P546" s="1" t="s">
        <v>524</v>
      </c>
    </row>
    <row r="547" spans="16:16" x14ac:dyDescent="0.25">
      <c r="P547" s="1" t="s">
        <v>1272</v>
      </c>
    </row>
    <row r="548" spans="16:16" x14ac:dyDescent="0.25">
      <c r="P548" s="1" t="s">
        <v>469</v>
      </c>
    </row>
    <row r="549" spans="16:16" x14ac:dyDescent="0.25">
      <c r="P549" s="1" t="s">
        <v>884</v>
      </c>
    </row>
    <row r="550" spans="16:16" x14ac:dyDescent="0.25">
      <c r="P550" s="1" t="s">
        <v>1273</v>
      </c>
    </row>
    <row r="551" spans="16:16" x14ac:dyDescent="0.25">
      <c r="P551" s="1" t="s">
        <v>1168</v>
      </c>
    </row>
    <row r="552" spans="16:16" x14ac:dyDescent="0.25">
      <c r="P552" s="1" t="s">
        <v>1054</v>
      </c>
    </row>
    <row r="553" spans="16:16" x14ac:dyDescent="0.25">
      <c r="P553" s="1" t="s">
        <v>1592</v>
      </c>
    </row>
    <row r="554" spans="16:16" x14ac:dyDescent="0.25">
      <c r="P554" s="1" t="s">
        <v>1394</v>
      </c>
    </row>
    <row r="555" spans="16:16" x14ac:dyDescent="0.25">
      <c r="P555" s="1" t="s">
        <v>1055</v>
      </c>
    </row>
    <row r="556" spans="16:16" x14ac:dyDescent="0.25">
      <c r="P556" s="1" t="s">
        <v>1113</v>
      </c>
    </row>
    <row r="557" spans="16:16" x14ac:dyDescent="0.25">
      <c r="P557" s="1" t="s">
        <v>1593</v>
      </c>
    </row>
    <row r="558" spans="16:16" x14ac:dyDescent="0.25">
      <c r="P558" s="1" t="s">
        <v>447</v>
      </c>
    </row>
    <row r="559" spans="16:16" x14ac:dyDescent="0.25">
      <c r="P559" s="1" t="s">
        <v>1334</v>
      </c>
    </row>
    <row r="560" spans="16:16" x14ac:dyDescent="0.25">
      <c r="P560" s="1" t="s">
        <v>1114</v>
      </c>
    </row>
    <row r="561" spans="16:16" x14ac:dyDescent="0.25">
      <c r="P561" s="1" t="s">
        <v>1594</v>
      </c>
    </row>
    <row r="562" spans="16:16" x14ac:dyDescent="0.25">
      <c r="P562" s="1" t="s">
        <v>547</v>
      </c>
    </row>
    <row r="563" spans="16:16" x14ac:dyDescent="0.25">
      <c r="P563" s="1" t="s">
        <v>724</v>
      </c>
    </row>
    <row r="564" spans="16:16" x14ac:dyDescent="0.25">
      <c r="P564" s="1" t="s">
        <v>595</v>
      </c>
    </row>
    <row r="565" spans="16:16" x14ac:dyDescent="0.25">
      <c r="P565" s="1" t="s">
        <v>918</v>
      </c>
    </row>
    <row r="566" spans="16:16" x14ac:dyDescent="0.25">
      <c r="P566" s="1" t="s">
        <v>1595</v>
      </c>
    </row>
    <row r="567" spans="16:16" x14ac:dyDescent="0.25">
      <c r="P567" s="1" t="s">
        <v>830</v>
      </c>
    </row>
    <row r="568" spans="16:16" x14ac:dyDescent="0.25">
      <c r="P568" s="1" t="s">
        <v>953</v>
      </c>
    </row>
    <row r="569" spans="16:16" x14ac:dyDescent="0.25">
      <c r="P569" s="1" t="s">
        <v>1335</v>
      </c>
    </row>
    <row r="570" spans="16:16" x14ac:dyDescent="0.25">
      <c r="P570" s="1" t="s">
        <v>743</v>
      </c>
    </row>
    <row r="571" spans="16:16" x14ac:dyDescent="0.25">
      <c r="P571" s="1" t="s">
        <v>725</v>
      </c>
    </row>
    <row r="572" spans="16:16" x14ac:dyDescent="0.25">
      <c r="P572" s="1" t="s">
        <v>552</v>
      </c>
    </row>
    <row r="573" spans="16:16" x14ac:dyDescent="0.25">
      <c r="P573" s="1" t="s">
        <v>1056</v>
      </c>
    </row>
    <row r="574" spans="16:16" x14ac:dyDescent="0.25">
      <c r="P574" s="1" t="s">
        <v>1169</v>
      </c>
    </row>
    <row r="575" spans="16:16" x14ac:dyDescent="0.25">
      <c r="P575" s="1" t="s">
        <v>1115</v>
      </c>
    </row>
    <row r="576" spans="16:16" x14ac:dyDescent="0.25">
      <c r="P576" s="1" t="s">
        <v>553</v>
      </c>
    </row>
    <row r="577" spans="16:16" x14ac:dyDescent="0.25">
      <c r="P577" s="1" t="s">
        <v>1170</v>
      </c>
    </row>
    <row r="578" spans="16:16" x14ac:dyDescent="0.25">
      <c r="P578" s="1" t="s">
        <v>213</v>
      </c>
    </row>
    <row r="579" spans="16:16" x14ac:dyDescent="0.25">
      <c r="P579" s="1" t="s">
        <v>1116</v>
      </c>
    </row>
    <row r="580" spans="16:16" x14ac:dyDescent="0.25">
      <c r="P580" s="1" t="s">
        <v>1596</v>
      </c>
    </row>
    <row r="581" spans="16:16" x14ac:dyDescent="0.25">
      <c r="P581" s="1" t="s">
        <v>1336</v>
      </c>
    </row>
    <row r="582" spans="16:16" x14ac:dyDescent="0.25">
      <c r="P582" s="1" t="s">
        <v>1597</v>
      </c>
    </row>
    <row r="583" spans="16:16" x14ac:dyDescent="0.25">
      <c r="P583" s="1" t="s">
        <v>1171</v>
      </c>
    </row>
    <row r="584" spans="16:16" x14ac:dyDescent="0.25">
      <c r="P584" s="1" t="s">
        <v>1337</v>
      </c>
    </row>
    <row r="585" spans="16:16" x14ac:dyDescent="0.25">
      <c r="P585" s="1" t="s">
        <v>1057</v>
      </c>
    </row>
    <row r="586" spans="16:16" x14ac:dyDescent="0.25">
      <c r="P586" s="1" t="s">
        <v>1598</v>
      </c>
    </row>
    <row r="587" spans="16:16" x14ac:dyDescent="0.25">
      <c r="P587" s="1" t="s">
        <v>919</v>
      </c>
    </row>
    <row r="588" spans="16:16" x14ac:dyDescent="0.25">
      <c r="P588" s="1" t="s">
        <v>1599</v>
      </c>
    </row>
    <row r="589" spans="16:16" x14ac:dyDescent="0.25">
      <c r="P589" s="1" t="s">
        <v>1600</v>
      </c>
    </row>
    <row r="590" spans="16:16" x14ac:dyDescent="0.25">
      <c r="P590" s="1" t="s">
        <v>1058</v>
      </c>
    </row>
    <row r="591" spans="16:16" x14ac:dyDescent="0.25">
      <c r="P591" s="1" t="s">
        <v>954</v>
      </c>
    </row>
    <row r="592" spans="16:16" x14ac:dyDescent="0.25">
      <c r="P592" s="1" t="s">
        <v>276</v>
      </c>
    </row>
    <row r="593" spans="16:16" x14ac:dyDescent="0.25">
      <c r="P593" s="1" t="s">
        <v>326</v>
      </c>
    </row>
    <row r="594" spans="16:16" x14ac:dyDescent="0.25">
      <c r="P594" s="1" t="s">
        <v>1059</v>
      </c>
    </row>
    <row r="595" spans="16:16" x14ac:dyDescent="0.25">
      <c r="P595" s="1" t="s">
        <v>1274</v>
      </c>
    </row>
    <row r="596" spans="16:16" x14ac:dyDescent="0.25">
      <c r="P596" s="1" t="s">
        <v>596</v>
      </c>
    </row>
    <row r="597" spans="16:16" x14ac:dyDescent="0.25">
      <c r="P597" s="1" t="s">
        <v>1601</v>
      </c>
    </row>
    <row r="598" spans="16:16" x14ac:dyDescent="0.25">
      <c r="P598" s="1" t="s">
        <v>1235</v>
      </c>
    </row>
    <row r="599" spans="16:16" x14ac:dyDescent="0.25">
      <c r="P599" s="1" t="s">
        <v>576</v>
      </c>
    </row>
    <row r="600" spans="16:16" x14ac:dyDescent="0.25">
      <c r="P600" s="1" t="s">
        <v>767</v>
      </c>
    </row>
    <row r="601" spans="16:16" x14ac:dyDescent="0.25">
      <c r="P601" s="1" t="s">
        <v>1275</v>
      </c>
    </row>
    <row r="602" spans="16:16" x14ac:dyDescent="0.25">
      <c r="P602" s="1" t="s">
        <v>1602</v>
      </c>
    </row>
    <row r="603" spans="16:16" x14ac:dyDescent="0.25">
      <c r="P603" s="1" t="s">
        <v>597</v>
      </c>
    </row>
    <row r="604" spans="16:16" x14ac:dyDescent="0.25">
      <c r="P604" s="1" t="s">
        <v>295</v>
      </c>
    </row>
    <row r="605" spans="16:16" x14ac:dyDescent="0.25">
      <c r="P605" s="1" t="s">
        <v>449</v>
      </c>
    </row>
    <row r="606" spans="16:16" x14ac:dyDescent="0.25">
      <c r="P606" s="1" t="s">
        <v>1244</v>
      </c>
    </row>
    <row r="607" spans="16:16" x14ac:dyDescent="0.25">
      <c r="P607" s="1" t="s">
        <v>1276</v>
      </c>
    </row>
    <row r="608" spans="16:16" x14ac:dyDescent="0.25">
      <c r="P608" s="1" t="s">
        <v>1060</v>
      </c>
    </row>
    <row r="609" spans="16:16" x14ac:dyDescent="0.25">
      <c r="P609" s="1" t="s">
        <v>471</v>
      </c>
    </row>
    <row r="610" spans="16:16" x14ac:dyDescent="0.25">
      <c r="P610" s="1" t="s">
        <v>873</v>
      </c>
    </row>
    <row r="611" spans="16:16" x14ac:dyDescent="0.25">
      <c r="P611" s="1" t="s">
        <v>768</v>
      </c>
    </row>
    <row r="612" spans="16:16" x14ac:dyDescent="0.25">
      <c r="P612" s="1" t="s">
        <v>1338</v>
      </c>
    </row>
    <row r="613" spans="16:16" x14ac:dyDescent="0.25">
      <c r="P613" s="1" t="s">
        <v>1278</v>
      </c>
    </row>
    <row r="614" spans="16:16" x14ac:dyDescent="0.25">
      <c r="P614" s="1" t="s">
        <v>1172</v>
      </c>
    </row>
    <row r="615" spans="16:16" x14ac:dyDescent="0.25">
      <c r="P615" s="1" t="s">
        <v>1339</v>
      </c>
    </row>
    <row r="616" spans="16:16" x14ac:dyDescent="0.25">
      <c r="P616" s="1" t="s">
        <v>1279</v>
      </c>
    </row>
    <row r="617" spans="16:16" x14ac:dyDescent="0.25">
      <c r="P617" s="1" t="s">
        <v>1280</v>
      </c>
    </row>
    <row r="618" spans="16:16" x14ac:dyDescent="0.25">
      <c r="P618" s="1" t="s">
        <v>1173</v>
      </c>
    </row>
    <row r="619" spans="16:16" x14ac:dyDescent="0.25">
      <c r="P619" s="1" t="s">
        <v>990</v>
      </c>
    </row>
    <row r="620" spans="16:16" x14ac:dyDescent="0.25">
      <c r="P620" s="1" t="s">
        <v>648</v>
      </c>
    </row>
    <row r="621" spans="16:16" x14ac:dyDescent="0.25">
      <c r="P621" s="1" t="s">
        <v>649</v>
      </c>
    </row>
    <row r="622" spans="16:16" x14ac:dyDescent="0.25">
      <c r="P622" s="1" t="s">
        <v>1061</v>
      </c>
    </row>
    <row r="623" spans="16:16" x14ac:dyDescent="0.25">
      <c r="P623" s="1" t="s">
        <v>327</v>
      </c>
    </row>
    <row r="624" spans="16:16" x14ac:dyDescent="0.25">
      <c r="P624" s="1" t="s">
        <v>354</v>
      </c>
    </row>
    <row r="625" spans="16:16" x14ac:dyDescent="0.25">
      <c r="P625" s="1" t="s">
        <v>1062</v>
      </c>
    </row>
    <row r="626" spans="16:16" x14ac:dyDescent="0.25">
      <c r="P626" s="1" t="s">
        <v>1174</v>
      </c>
    </row>
    <row r="627" spans="16:16" x14ac:dyDescent="0.25">
      <c r="P627" s="1" t="s">
        <v>991</v>
      </c>
    </row>
    <row r="628" spans="16:16" x14ac:dyDescent="0.25">
      <c r="P628" s="1" t="s">
        <v>329</v>
      </c>
    </row>
    <row r="629" spans="16:16" x14ac:dyDescent="0.25">
      <c r="P629" s="1" t="s">
        <v>785</v>
      </c>
    </row>
    <row r="630" spans="16:16" x14ac:dyDescent="0.25">
      <c r="P630" s="1" t="s">
        <v>1281</v>
      </c>
    </row>
    <row r="631" spans="16:16" x14ac:dyDescent="0.25">
      <c r="P631" s="1" t="s">
        <v>1603</v>
      </c>
    </row>
    <row r="632" spans="16:16" x14ac:dyDescent="0.25">
      <c r="P632" s="1" t="s">
        <v>598</v>
      </c>
    </row>
    <row r="633" spans="16:16" x14ac:dyDescent="0.25">
      <c r="P633" s="1" t="s">
        <v>1604</v>
      </c>
    </row>
    <row r="634" spans="16:16" x14ac:dyDescent="0.25">
      <c r="P634" s="1" t="s">
        <v>1340</v>
      </c>
    </row>
    <row r="635" spans="16:16" x14ac:dyDescent="0.25">
      <c r="P635" s="1" t="s">
        <v>249</v>
      </c>
    </row>
    <row r="636" spans="16:16" x14ac:dyDescent="0.25">
      <c r="P636" s="1" t="s">
        <v>650</v>
      </c>
    </row>
    <row r="637" spans="16:16" x14ac:dyDescent="0.25">
      <c r="P637" s="1" t="s">
        <v>1341</v>
      </c>
    </row>
    <row r="638" spans="16:16" x14ac:dyDescent="0.25">
      <c r="P638" s="1" t="s">
        <v>955</v>
      </c>
    </row>
    <row r="639" spans="16:16" x14ac:dyDescent="0.25">
      <c r="P639" s="1" t="s">
        <v>1605</v>
      </c>
    </row>
    <row r="640" spans="16:16" x14ac:dyDescent="0.25">
      <c r="P640" s="1" t="s">
        <v>1606</v>
      </c>
    </row>
    <row r="641" spans="16:16" x14ac:dyDescent="0.25">
      <c r="P641" s="1" t="s">
        <v>251</v>
      </c>
    </row>
    <row r="642" spans="16:16" x14ac:dyDescent="0.25">
      <c r="P642" s="1" t="s">
        <v>214</v>
      </c>
    </row>
    <row r="643" spans="16:16" x14ac:dyDescent="0.25">
      <c r="P643" s="1" t="s">
        <v>1342</v>
      </c>
    </row>
    <row r="644" spans="16:16" x14ac:dyDescent="0.25">
      <c r="P644" s="1" t="s">
        <v>831</v>
      </c>
    </row>
    <row r="645" spans="16:16" x14ac:dyDescent="0.25">
      <c r="P645" s="1" t="s">
        <v>1607</v>
      </c>
    </row>
    <row r="646" spans="16:16" x14ac:dyDescent="0.25">
      <c r="P646" s="1" t="s">
        <v>1063</v>
      </c>
    </row>
    <row r="647" spans="16:16" x14ac:dyDescent="0.25">
      <c r="P647" s="1" t="s">
        <v>417</v>
      </c>
    </row>
    <row r="648" spans="16:16" x14ac:dyDescent="0.25">
      <c r="P648" s="1" t="s">
        <v>1608</v>
      </c>
    </row>
    <row r="649" spans="16:16" x14ac:dyDescent="0.25">
      <c r="P649" s="1" t="s">
        <v>472</v>
      </c>
    </row>
    <row r="650" spans="16:16" x14ac:dyDescent="0.25">
      <c r="P650" s="1" t="s">
        <v>726</v>
      </c>
    </row>
    <row r="651" spans="16:16" x14ac:dyDescent="0.25">
      <c r="P651" s="1" t="s">
        <v>507</v>
      </c>
    </row>
    <row r="652" spans="16:16" x14ac:dyDescent="0.25">
      <c r="P652" s="1" t="s">
        <v>1175</v>
      </c>
    </row>
    <row r="653" spans="16:16" x14ac:dyDescent="0.25">
      <c r="P653" s="1" t="s">
        <v>833</v>
      </c>
    </row>
    <row r="654" spans="16:16" x14ac:dyDescent="0.25">
      <c r="P654" s="1" t="s">
        <v>1609</v>
      </c>
    </row>
    <row r="655" spans="16:16" x14ac:dyDescent="0.25">
      <c r="P655" s="1" t="s">
        <v>1395</v>
      </c>
    </row>
    <row r="656" spans="16:16" x14ac:dyDescent="0.25">
      <c r="P656" s="1" t="s">
        <v>215</v>
      </c>
    </row>
    <row r="657" spans="16:16" x14ac:dyDescent="0.25">
      <c r="P657" s="1" t="s">
        <v>470</v>
      </c>
    </row>
    <row r="658" spans="16:16" x14ac:dyDescent="0.25">
      <c r="P658" s="1" t="s">
        <v>1610</v>
      </c>
    </row>
    <row r="659" spans="16:16" x14ac:dyDescent="0.25">
      <c r="P659" s="1" t="s">
        <v>992</v>
      </c>
    </row>
    <row r="660" spans="16:16" x14ac:dyDescent="0.25">
      <c r="P660" s="1" t="s">
        <v>1611</v>
      </c>
    </row>
    <row r="661" spans="16:16" x14ac:dyDescent="0.25">
      <c r="P661" s="1" t="s">
        <v>1612</v>
      </c>
    </row>
    <row r="662" spans="16:16" x14ac:dyDescent="0.25">
      <c r="P662" s="1" t="s">
        <v>1081</v>
      </c>
    </row>
    <row r="663" spans="16:16" x14ac:dyDescent="0.25">
      <c r="P663" s="1" t="s">
        <v>473</v>
      </c>
    </row>
    <row r="664" spans="16:16" x14ac:dyDescent="0.25">
      <c r="P664" s="1" t="s">
        <v>1613</v>
      </c>
    </row>
    <row r="665" spans="16:16" x14ac:dyDescent="0.25">
      <c r="P665" s="1" t="s">
        <v>1614</v>
      </c>
    </row>
    <row r="666" spans="16:16" x14ac:dyDescent="0.25">
      <c r="P666" s="1" t="s">
        <v>1615</v>
      </c>
    </row>
    <row r="667" spans="16:16" x14ac:dyDescent="0.25">
      <c r="P667" s="1" t="s">
        <v>993</v>
      </c>
    </row>
    <row r="668" spans="16:16" x14ac:dyDescent="0.25">
      <c r="P668" s="1" t="s">
        <v>474</v>
      </c>
    </row>
    <row r="669" spans="16:16" x14ac:dyDescent="0.25">
      <c r="P669" s="1" t="s">
        <v>920</v>
      </c>
    </row>
    <row r="670" spans="16:16" x14ac:dyDescent="0.25">
      <c r="P670" s="1" t="s">
        <v>1616</v>
      </c>
    </row>
    <row r="671" spans="16:16" x14ac:dyDescent="0.25">
      <c r="P671" s="1" t="s">
        <v>1617</v>
      </c>
    </row>
    <row r="672" spans="16:16" x14ac:dyDescent="0.25">
      <c r="P672" s="1" t="s">
        <v>1618</v>
      </c>
    </row>
    <row r="673" spans="16:16" x14ac:dyDescent="0.25">
      <c r="P673" s="1" t="s">
        <v>956</v>
      </c>
    </row>
    <row r="674" spans="16:16" x14ac:dyDescent="0.25">
      <c r="P674" s="1" t="s">
        <v>418</v>
      </c>
    </row>
    <row r="675" spans="16:16" x14ac:dyDescent="0.25">
      <c r="P675" s="1" t="s">
        <v>921</v>
      </c>
    </row>
    <row r="676" spans="16:16" x14ac:dyDescent="0.25">
      <c r="P676" s="1" t="s">
        <v>508</v>
      </c>
    </row>
    <row r="677" spans="16:16" x14ac:dyDescent="0.25">
      <c r="P677" s="1" t="s">
        <v>1419</v>
      </c>
    </row>
    <row r="678" spans="16:16" x14ac:dyDescent="0.25">
      <c r="P678" s="1" t="s">
        <v>1117</v>
      </c>
    </row>
    <row r="679" spans="16:16" x14ac:dyDescent="0.25">
      <c r="P679" s="1" t="s">
        <v>1176</v>
      </c>
    </row>
    <row r="680" spans="16:16" x14ac:dyDescent="0.25">
      <c r="P680" s="1" t="s">
        <v>1118</v>
      </c>
    </row>
    <row r="681" spans="16:16" x14ac:dyDescent="0.25">
      <c r="P681" s="1" t="s">
        <v>1619</v>
      </c>
    </row>
    <row r="682" spans="16:16" x14ac:dyDescent="0.25">
      <c r="P682" s="1" t="s">
        <v>1064</v>
      </c>
    </row>
    <row r="683" spans="16:16" x14ac:dyDescent="0.25">
      <c r="P683" s="1" t="s">
        <v>1343</v>
      </c>
    </row>
    <row r="684" spans="16:16" x14ac:dyDescent="0.25">
      <c r="P684" s="1" t="s">
        <v>994</v>
      </c>
    </row>
    <row r="685" spans="16:16" x14ac:dyDescent="0.25">
      <c r="P685" s="1" t="s">
        <v>1620</v>
      </c>
    </row>
    <row r="686" spans="16:16" x14ac:dyDescent="0.25">
      <c r="P686" s="1" t="s">
        <v>995</v>
      </c>
    </row>
    <row r="687" spans="16:16" x14ac:dyDescent="0.25">
      <c r="P687" s="1" t="s">
        <v>727</v>
      </c>
    </row>
    <row r="688" spans="16:16" x14ac:dyDescent="0.25">
      <c r="P688" s="1" t="s">
        <v>521</v>
      </c>
    </row>
    <row r="689" spans="16:16" x14ac:dyDescent="0.25">
      <c r="P689" s="1" t="s">
        <v>216</v>
      </c>
    </row>
    <row r="690" spans="16:16" x14ac:dyDescent="0.25">
      <c r="P690" s="1" t="s">
        <v>599</v>
      </c>
    </row>
    <row r="691" spans="16:16" x14ac:dyDescent="0.25">
      <c r="P691" s="1" t="s">
        <v>1344</v>
      </c>
    </row>
    <row r="692" spans="16:16" x14ac:dyDescent="0.25">
      <c r="P692" s="1" t="s">
        <v>1119</v>
      </c>
    </row>
    <row r="693" spans="16:16" x14ac:dyDescent="0.25">
      <c r="P693" s="1" t="s">
        <v>509</v>
      </c>
    </row>
    <row r="694" spans="16:16" x14ac:dyDescent="0.25">
      <c r="P694" s="1" t="s">
        <v>1345</v>
      </c>
    </row>
    <row r="695" spans="16:16" x14ac:dyDescent="0.25">
      <c r="P695" s="1" t="s">
        <v>419</v>
      </c>
    </row>
    <row r="696" spans="16:16" x14ac:dyDescent="0.25">
      <c r="P696" s="1" t="s">
        <v>355</v>
      </c>
    </row>
    <row r="697" spans="16:16" x14ac:dyDescent="0.25">
      <c r="P697" s="1" t="s">
        <v>680</v>
      </c>
    </row>
    <row r="698" spans="16:16" x14ac:dyDescent="0.25">
      <c r="P698" s="1" t="s">
        <v>400</v>
      </c>
    </row>
    <row r="699" spans="16:16" x14ac:dyDescent="0.25">
      <c r="P699" s="1" t="s">
        <v>399</v>
      </c>
    </row>
    <row r="700" spans="16:16" x14ac:dyDescent="0.25">
      <c r="P700" s="1" t="s">
        <v>231</v>
      </c>
    </row>
    <row r="701" spans="16:16" x14ac:dyDescent="0.25">
      <c r="P701" s="1" t="s">
        <v>885</v>
      </c>
    </row>
    <row r="702" spans="16:16" x14ac:dyDescent="0.25">
      <c r="P702" s="1" t="s">
        <v>681</v>
      </c>
    </row>
    <row r="703" spans="16:16" x14ac:dyDescent="0.25">
      <c r="P703" s="1" t="s">
        <v>1177</v>
      </c>
    </row>
    <row r="704" spans="16:16" x14ac:dyDescent="0.25">
      <c r="P704" s="1" t="s">
        <v>1621</v>
      </c>
    </row>
    <row r="705" spans="16:16" x14ac:dyDescent="0.25">
      <c r="P705" s="1" t="s">
        <v>520</v>
      </c>
    </row>
    <row r="706" spans="16:16" x14ac:dyDescent="0.25">
      <c r="P706" s="1" t="s">
        <v>1622</v>
      </c>
    </row>
    <row r="707" spans="16:16" x14ac:dyDescent="0.25">
      <c r="P707" s="1" t="s">
        <v>1623</v>
      </c>
    </row>
    <row r="708" spans="16:16" x14ac:dyDescent="0.25">
      <c r="P708" s="1" t="s">
        <v>1178</v>
      </c>
    </row>
    <row r="709" spans="16:16" x14ac:dyDescent="0.25">
      <c r="P709" s="1" t="s">
        <v>600</v>
      </c>
    </row>
    <row r="710" spans="16:16" x14ac:dyDescent="0.25">
      <c r="P710" s="1" t="s">
        <v>1179</v>
      </c>
    </row>
    <row r="711" spans="16:16" x14ac:dyDescent="0.25">
      <c r="P711" s="1" t="s">
        <v>356</v>
      </c>
    </row>
    <row r="712" spans="16:16" x14ac:dyDescent="0.25">
      <c r="P712" s="1" t="s">
        <v>996</v>
      </c>
    </row>
    <row r="713" spans="16:16" x14ac:dyDescent="0.25">
      <c r="P713" s="1" t="s">
        <v>357</v>
      </c>
    </row>
    <row r="714" spans="16:16" x14ac:dyDescent="0.25">
      <c r="P714" s="1" t="s">
        <v>1396</v>
      </c>
    </row>
    <row r="715" spans="16:16" x14ac:dyDescent="0.25">
      <c r="P715" s="1" t="s">
        <v>1065</v>
      </c>
    </row>
    <row r="716" spans="16:16" x14ac:dyDescent="0.25">
      <c r="P716" s="1" t="s">
        <v>1624</v>
      </c>
    </row>
    <row r="717" spans="16:16" x14ac:dyDescent="0.25">
      <c r="P717" s="1" t="s">
        <v>682</v>
      </c>
    </row>
    <row r="718" spans="16:16" x14ac:dyDescent="0.25">
      <c r="P718" s="1" t="s">
        <v>1625</v>
      </c>
    </row>
    <row r="719" spans="16:16" x14ac:dyDescent="0.25">
      <c r="P719" s="1" t="s">
        <v>769</v>
      </c>
    </row>
    <row r="720" spans="16:16" x14ac:dyDescent="0.25">
      <c r="P720" s="1" t="s">
        <v>420</v>
      </c>
    </row>
    <row r="721" spans="16:16" x14ac:dyDescent="0.25">
      <c r="P721" s="1" t="s">
        <v>376</v>
      </c>
    </row>
    <row r="722" spans="16:16" x14ac:dyDescent="0.25">
      <c r="P722" s="1" t="s">
        <v>1346</v>
      </c>
    </row>
    <row r="723" spans="16:16" x14ac:dyDescent="0.25">
      <c r="P723" s="1" t="s">
        <v>683</v>
      </c>
    </row>
    <row r="724" spans="16:16" x14ac:dyDescent="0.25">
      <c r="P724" s="1" t="s">
        <v>1626</v>
      </c>
    </row>
    <row r="725" spans="16:16" x14ac:dyDescent="0.25">
      <c r="P725" s="1" t="s">
        <v>502</v>
      </c>
    </row>
    <row r="726" spans="16:16" x14ac:dyDescent="0.25">
      <c r="P726" s="1" t="s">
        <v>1627</v>
      </c>
    </row>
    <row r="727" spans="16:16" x14ac:dyDescent="0.25">
      <c r="P727" s="1" t="s">
        <v>601</v>
      </c>
    </row>
    <row r="728" spans="16:16" x14ac:dyDescent="0.25">
      <c r="P728" s="1" t="s">
        <v>684</v>
      </c>
    </row>
    <row r="729" spans="16:16" x14ac:dyDescent="0.25">
      <c r="P729" s="1" t="s">
        <v>685</v>
      </c>
    </row>
    <row r="730" spans="16:16" x14ac:dyDescent="0.25">
      <c r="P730" s="1" t="s">
        <v>1628</v>
      </c>
    </row>
    <row r="731" spans="16:16" x14ac:dyDescent="0.25">
      <c r="P731" s="1" t="s">
        <v>1066</v>
      </c>
    </row>
    <row r="732" spans="16:16" x14ac:dyDescent="0.25">
      <c r="P732" s="1" t="s">
        <v>1629</v>
      </c>
    </row>
    <row r="733" spans="16:16" x14ac:dyDescent="0.25">
      <c r="P733" s="1" t="s">
        <v>1630</v>
      </c>
    </row>
    <row r="734" spans="16:16" x14ac:dyDescent="0.25">
      <c r="P734" s="1" t="s">
        <v>874</v>
      </c>
    </row>
    <row r="735" spans="16:16" x14ac:dyDescent="0.25">
      <c r="P735" s="1" t="s">
        <v>1067</v>
      </c>
    </row>
    <row r="736" spans="16:16" x14ac:dyDescent="0.25">
      <c r="P736" s="1" t="s">
        <v>728</v>
      </c>
    </row>
    <row r="737" spans="16:16" x14ac:dyDescent="0.25">
      <c r="P737" s="1" t="s">
        <v>602</v>
      </c>
    </row>
    <row r="738" spans="16:16" x14ac:dyDescent="0.25">
      <c r="P738" s="1" t="s">
        <v>196</v>
      </c>
    </row>
    <row r="739" spans="16:16" x14ac:dyDescent="0.25">
      <c r="P739" s="1" t="s">
        <v>997</v>
      </c>
    </row>
    <row r="740" spans="16:16" x14ac:dyDescent="0.25">
      <c r="P740" s="1" t="s">
        <v>770</v>
      </c>
    </row>
    <row r="741" spans="16:16" x14ac:dyDescent="0.25">
      <c r="P741" s="1" t="s">
        <v>1421</v>
      </c>
    </row>
    <row r="742" spans="16:16" x14ac:dyDescent="0.25">
      <c r="P742" s="1" t="s">
        <v>1631</v>
      </c>
    </row>
    <row r="743" spans="16:16" x14ac:dyDescent="0.25">
      <c r="P743" s="1" t="s">
        <v>729</v>
      </c>
    </row>
    <row r="744" spans="16:16" x14ac:dyDescent="0.25">
      <c r="P744" s="1" t="s">
        <v>1182</v>
      </c>
    </row>
    <row r="745" spans="16:16" x14ac:dyDescent="0.25">
      <c r="P745" s="1" t="s">
        <v>1180</v>
      </c>
    </row>
    <row r="746" spans="16:16" x14ac:dyDescent="0.25">
      <c r="P746" s="1" t="s">
        <v>1120</v>
      </c>
    </row>
    <row r="747" spans="16:16" x14ac:dyDescent="0.25">
      <c r="P747" s="1" t="s">
        <v>1347</v>
      </c>
    </row>
    <row r="748" spans="16:16" x14ac:dyDescent="0.25">
      <c r="P748" s="1" t="s">
        <v>1121</v>
      </c>
    </row>
    <row r="749" spans="16:16" x14ac:dyDescent="0.25">
      <c r="P749" s="1" t="s">
        <v>1632</v>
      </c>
    </row>
    <row r="750" spans="16:16" x14ac:dyDescent="0.25">
      <c r="P750" s="1" t="s">
        <v>1181</v>
      </c>
    </row>
    <row r="751" spans="16:16" x14ac:dyDescent="0.25">
      <c r="P751" s="1" t="s">
        <v>834</v>
      </c>
    </row>
    <row r="752" spans="16:16" x14ac:dyDescent="0.25">
      <c r="P752" s="1" t="s">
        <v>1122</v>
      </c>
    </row>
    <row r="753" spans="16:16" x14ac:dyDescent="0.25">
      <c r="P753" s="1" t="s">
        <v>1236</v>
      </c>
    </row>
    <row r="754" spans="16:16" x14ac:dyDescent="0.25">
      <c r="P754" s="1" t="s">
        <v>1633</v>
      </c>
    </row>
    <row r="755" spans="16:16" x14ac:dyDescent="0.25">
      <c r="P755" s="1" t="s">
        <v>1634</v>
      </c>
    </row>
    <row r="756" spans="16:16" x14ac:dyDescent="0.25">
      <c r="P756" s="1" t="s">
        <v>1635</v>
      </c>
    </row>
    <row r="757" spans="16:16" x14ac:dyDescent="0.25">
      <c r="P757" s="1" t="s">
        <v>277</v>
      </c>
    </row>
    <row r="758" spans="16:16" x14ac:dyDescent="0.25">
      <c r="P758" s="1" t="s">
        <v>998</v>
      </c>
    </row>
    <row r="759" spans="16:16" x14ac:dyDescent="0.25">
      <c r="P759" s="1" t="s">
        <v>238</v>
      </c>
    </row>
    <row r="760" spans="16:16" x14ac:dyDescent="0.25">
      <c r="P760" s="1" t="s">
        <v>1636</v>
      </c>
    </row>
    <row r="761" spans="16:16" x14ac:dyDescent="0.25">
      <c r="P761" s="1" t="s">
        <v>786</v>
      </c>
    </row>
    <row r="762" spans="16:16" x14ac:dyDescent="0.25">
      <c r="P762" s="1" t="s">
        <v>377</v>
      </c>
    </row>
    <row r="763" spans="16:16" x14ac:dyDescent="0.25">
      <c r="P763" s="1" t="s">
        <v>358</v>
      </c>
    </row>
    <row r="764" spans="16:16" x14ac:dyDescent="0.25">
      <c r="P764" s="1" t="s">
        <v>239</v>
      </c>
    </row>
    <row r="765" spans="16:16" x14ac:dyDescent="0.25">
      <c r="P765" s="1" t="s">
        <v>236</v>
      </c>
    </row>
    <row r="766" spans="16:16" x14ac:dyDescent="0.25">
      <c r="P766" s="1" t="s">
        <v>1637</v>
      </c>
    </row>
    <row r="767" spans="16:16" x14ac:dyDescent="0.25">
      <c r="P767" s="1" t="s">
        <v>328</v>
      </c>
    </row>
    <row r="768" spans="16:16" x14ac:dyDescent="0.25">
      <c r="P768" s="1" t="s">
        <v>416</v>
      </c>
    </row>
    <row r="769" spans="16:16" x14ac:dyDescent="0.25">
      <c r="P769" s="1" t="s">
        <v>1638</v>
      </c>
    </row>
    <row r="770" spans="16:16" x14ac:dyDescent="0.25">
      <c r="P770" s="1" t="s">
        <v>331</v>
      </c>
    </row>
    <row r="771" spans="16:16" x14ac:dyDescent="0.25">
      <c r="P771" s="1" t="s">
        <v>545</v>
      </c>
    </row>
    <row r="772" spans="16:16" x14ac:dyDescent="0.25">
      <c r="P772" s="1" t="s">
        <v>835</v>
      </c>
    </row>
    <row r="773" spans="16:16" x14ac:dyDescent="0.25">
      <c r="P773" s="1" t="s">
        <v>532</v>
      </c>
    </row>
    <row r="774" spans="16:16" x14ac:dyDescent="0.25">
      <c r="P774" s="1" t="s">
        <v>533</v>
      </c>
    </row>
    <row r="775" spans="16:16" x14ac:dyDescent="0.25">
      <c r="P775" s="1" t="s">
        <v>522</v>
      </c>
    </row>
    <row r="776" spans="16:16" x14ac:dyDescent="0.25">
      <c r="P776" s="1" t="s">
        <v>530</v>
      </c>
    </row>
    <row r="777" spans="16:16" x14ac:dyDescent="0.25">
      <c r="P777" s="1" t="s">
        <v>886</v>
      </c>
    </row>
    <row r="778" spans="16:16" x14ac:dyDescent="0.25">
      <c r="P778" s="1" t="s">
        <v>1639</v>
      </c>
    </row>
    <row r="779" spans="16:16" x14ac:dyDescent="0.25">
      <c r="P779" s="1" t="s">
        <v>476</v>
      </c>
    </row>
    <row r="780" spans="16:16" x14ac:dyDescent="0.25">
      <c r="P780" s="1" t="s">
        <v>1640</v>
      </c>
    </row>
    <row r="781" spans="16:16" x14ac:dyDescent="0.25">
      <c r="P781" s="1" t="s">
        <v>1397</v>
      </c>
    </row>
    <row r="782" spans="16:16" x14ac:dyDescent="0.25">
      <c r="P782" s="1" t="s">
        <v>504</v>
      </c>
    </row>
    <row r="783" spans="16:16" x14ac:dyDescent="0.25">
      <c r="P783" s="1" t="s">
        <v>529</v>
      </c>
    </row>
    <row r="784" spans="16:16" x14ac:dyDescent="0.25">
      <c r="P784" s="1" t="s">
        <v>686</v>
      </c>
    </row>
    <row r="785" spans="16:16" x14ac:dyDescent="0.25">
      <c r="P785" s="1" t="s">
        <v>603</v>
      </c>
    </row>
    <row r="786" spans="16:16" x14ac:dyDescent="0.25">
      <c r="P786" s="1" t="s">
        <v>1641</v>
      </c>
    </row>
    <row r="787" spans="16:16" x14ac:dyDescent="0.25">
      <c r="P787" s="1" t="s">
        <v>1642</v>
      </c>
    </row>
    <row r="788" spans="16:16" x14ac:dyDescent="0.25">
      <c r="P788" s="1" t="s">
        <v>1643</v>
      </c>
    </row>
    <row r="789" spans="16:16" x14ac:dyDescent="0.25">
      <c r="P789" s="1" t="s">
        <v>1644</v>
      </c>
    </row>
    <row r="790" spans="16:16" x14ac:dyDescent="0.25">
      <c r="P790" s="1" t="s">
        <v>1348</v>
      </c>
    </row>
    <row r="791" spans="16:16" x14ac:dyDescent="0.25">
      <c r="P791" s="1" t="s">
        <v>1068</v>
      </c>
    </row>
    <row r="792" spans="16:16" x14ac:dyDescent="0.25">
      <c r="P792" s="1" t="s">
        <v>730</v>
      </c>
    </row>
    <row r="793" spans="16:16" x14ac:dyDescent="0.25">
      <c r="P793" s="1" t="s">
        <v>378</v>
      </c>
    </row>
    <row r="794" spans="16:16" x14ac:dyDescent="0.25">
      <c r="P794" s="1" t="s">
        <v>1645</v>
      </c>
    </row>
    <row r="795" spans="16:16" x14ac:dyDescent="0.25">
      <c r="P795" s="1" t="s">
        <v>250</v>
      </c>
    </row>
    <row r="796" spans="16:16" x14ac:dyDescent="0.25">
      <c r="P796" s="1" t="s">
        <v>604</v>
      </c>
    </row>
    <row r="797" spans="16:16" x14ac:dyDescent="0.25">
      <c r="P797" s="1" t="s">
        <v>687</v>
      </c>
    </row>
    <row r="798" spans="16:16" x14ac:dyDescent="0.25">
      <c r="P798" s="1" t="s">
        <v>441</v>
      </c>
    </row>
    <row r="799" spans="16:16" x14ac:dyDescent="0.25">
      <c r="P799" s="1" t="s">
        <v>1646</v>
      </c>
    </row>
    <row r="800" spans="16:16" x14ac:dyDescent="0.25">
      <c r="P800" s="1" t="s">
        <v>887</v>
      </c>
    </row>
    <row r="801" spans="16:16" x14ac:dyDescent="0.25">
      <c r="P801" s="1" t="s">
        <v>999</v>
      </c>
    </row>
    <row r="802" spans="16:16" x14ac:dyDescent="0.25">
      <c r="P802" s="1" t="s">
        <v>605</v>
      </c>
    </row>
    <row r="803" spans="16:16" x14ac:dyDescent="0.25">
      <c r="P803" s="1" t="s">
        <v>1647</v>
      </c>
    </row>
    <row r="804" spans="16:16" x14ac:dyDescent="0.25">
      <c r="P804" s="1" t="s">
        <v>217</v>
      </c>
    </row>
    <row r="805" spans="16:16" x14ac:dyDescent="0.25">
      <c r="P805" s="1" t="s">
        <v>1069</v>
      </c>
    </row>
    <row r="806" spans="16:16" x14ac:dyDescent="0.25">
      <c r="P806" s="1" t="s">
        <v>1000</v>
      </c>
    </row>
    <row r="807" spans="16:16" x14ac:dyDescent="0.25">
      <c r="P807" s="1" t="s">
        <v>606</v>
      </c>
    </row>
    <row r="808" spans="16:16" x14ac:dyDescent="0.25">
      <c r="P808" s="1" t="s">
        <v>688</v>
      </c>
    </row>
    <row r="809" spans="16:16" x14ac:dyDescent="0.25">
      <c r="P809" s="1" t="s">
        <v>1142</v>
      </c>
    </row>
    <row r="810" spans="16:16" x14ac:dyDescent="0.25">
      <c r="P810" s="1" t="s">
        <v>1648</v>
      </c>
    </row>
    <row r="811" spans="16:16" x14ac:dyDescent="0.25">
      <c r="P811" s="1" t="s">
        <v>607</v>
      </c>
    </row>
    <row r="812" spans="16:16" x14ac:dyDescent="0.25">
      <c r="P812" s="1" t="s">
        <v>359</v>
      </c>
    </row>
    <row r="813" spans="16:16" x14ac:dyDescent="0.25">
      <c r="P813" s="1" t="s">
        <v>608</v>
      </c>
    </row>
    <row r="814" spans="16:16" x14ac:dyDescent="0.25">
      <c r="P814" s="1" t="s">
        <v>1649</v>
      </c>
    </row>
    <row r="815" spans="16:16" x14ac:dyDescent="0.25">
      <c r="P815" s="1" t="s">
        <v>1650</v>
      </c>
    </row>
    <row r="816" spans="16:16" x14ac:dyDescent="0.25">
      <c r="P816" s="1" t="s">
        <v>1349</v>
      </c>
    </row>
    <row r="817" spans="16:16" x14ac:dyDescent="0.25">
      <c r="P817" s="1" t="s">
        <v>1651</v>
      </c>
    </row>
    <row r="818" spans="16:16" x14ac:dyDescent="0.25">
      <c r="P818" s="1" t="s">
        <v>1398</v>
      </c>
    </row>
    <row r="819" spans="16:16" x14ac:dyDescent="0.25">
      <c r="P819" s="1" t="s">
        <v>1183</v>
      </c>
    </row>
    <row r="820" spans="16:16" x14ac:dyDescent="0.25">
      <c r="P820" s="1" t="s">
        <v>360</v>
      </c>
    </row>
    <row r="821" spans="16:16" x14ac:dyDescent="0.25">
      <c r="P821" s="1" t="s">
        <v>1652</v>
      </c>
    </row>
    <row r="822" spans="16:16" x14ac:dyDescent="0.25">
      <c r="P822" s="1" t="s">
        <v>1653</v>
      </c>
    </row>
    <row r="823" spans="16:16" x14ac:dyDescent="0.25">
      <c r="P823" s="1" t="s">
        <v>957</v>
      </c>
    </row>
    <row r="824" spans="16:16" x14ac:dyDescent="0.25">
      <c r="P824" s="1" t="s">
        <v>609</v>
      </c>
    </row>
    <row r="825" spans="16:16" x14ac:dyDescent="0.25">
      <c r="P825" s="1" t="s">
        <v>1399</v>
      </c>
    </row>
    <row r="826" spans="16:16" x14ac:dyDescent="0.25">
      <c r="P826" s="1" t="s">
        <v>689</v>
      </c>
    </row>
    <row r="827" spans="16:16" x14ac:dyDescent="0.25">
      <c r="P827" s="1" t="s">
        <v>1070</v>
      </c>
    </row>
    <row r="828" spans="16:16" x14ac:dyDescent="0.25">
      <c r="P828" s="1" t="s">
        <v>1654</v>
      </c>
    </row>
    <row r="829" spans="16:16" x14ac:dyDescent="0.25">
      <c r="P829" s="1" t="s">
        <v>1655</v>
      </c>
    </row>
    <row r="830" spans="16:16" x14ac:dyDescent="0.25">
      <c r="P830" s="1" t="s">
        <v>690</v>
      </c>
    </row>
    <row r="831" spans="16:16" x14ac:dyDescent="0.25">
      <c r="P831" s="1" t="s">
        <v>1282</v>
      </c>
    </row>
    <row r="832" spans="16:16" x14ac:dyDescent="0.25">
      <c r="P832" s="1" t="s">
        <v>836</v>
      </c>
    </row>
    <row r="833" spans="16:16" x14ac:dyDescent="0.25">
      <c r="P833" s="1" t="s">
        <v>1001</v>
      </c>
    </row>
    <row r="834" spans="16:16" x14ac:dyDescent="0.25">
      <c r="P834" s="1" t="s">
        <v>691</v>
      </c>
    </row>
    <row r="835" spans="16:16" x14ac:dyDescent="0.25">
      <c r="P835" s="1" t="s">
        <v>1656</v>
      </c>
    </row>
    <row r="836" spans="16:16" x14ac:dyDescent="0.25">
      <c r="P836" s="1" t="s">
        <v>958</v>
      </c>
    </row>
    <row r="837" spans="16:16" x14ac:dyDescent="0.25">
      <c r="P837" s="1" t="s">
        <v>771</v>
      </c>
    </row>
    <row r="838" spans="16:16" x14ac:dyDescent="0.25">
      <c r="P838" s="1" t="s">
        <v>959</v>
      </c>
    </row>
    <row r="839" spans="16:16" x14ac:dyDescent="0.25">
      <c r="P839" s="1" t="s">
        <v>1123</v>
      </c>
    </row>
    <row r="840" spans="16:16" x14ac:dyDescent="0.25">
      <c r="P840" s="1" t="s">
        <v>475</v>
      </c>
    </row>
    <row r="841" spans="16:16" x14ac:dyDescent="0.25">
      <c r="P841" s="1" t="s">
        <v>787</v>
      </c>
    </row>
    <row r="842" spans="16:16" x14ac:dyDescent="0.25">
      <c r="P842" s="1" t="s">
        <v>1657</v>
      </c>
    </row>
    <row r="843" spans="16:16" x14ac:dyDescent="0.25">
      <c r="P843" s="1" t="s">
        <v>252</v>
      </c>
    </row>
    <row r="844" spans="16:16" x14ac:dyDescent="0.25">
      <c r="P844" s="1" t="s">
        <v>651</v>
      </c>
    </row>
    <row r="845" spans="16:16" x14ac:dyDescent="0.25">
      <c r="P845" s="1" t="s">
        <v>692</v>
      </c>
    </row>
    <row r="846" spans="16:16" x14ac:dyDescent="0.25">
      <c r="P846" s="1" t="s">
        <v>1002</v>
      </c>
    </row>
    <row r="847" spans="16:16" x14ac:dyDescent="0.25">
      <c r="P847" s="1" t="s">
        <v>262</v>
      </c>
    </row>
    <row r="848" spans="16:16" x14ac:dyDescent="0.25">
      <c r="P848" s="1" t="s">
        <v>1350</v>
      </c>
    </row>
    <row r="849" spans="16:16" x14ac:dyDescent="0.25">
      <c r="P849" s="1" t="s">
        <v>1184</v>
      </c>
    </row>
    <row r="850" spans="16:16" x14ac:dyDescent="0.25">
      <c r="P850" s="1" t="s">
        <v>253</v>
      </c>
    </row>
    <row r="851" spans="16:16" x14ac:dyDescent="0.25">
      <c r="P851" s="1" t="s">
        <v>652</v>
      </c>
    </row>
    <row r="852" spans="16:16" x14ac:dyDescent="0.25">
      <c r="P852" s="1" t="s">
        <v>788</v>
      </c>
    </row>
    <row r="853" spans="16:16" x14ac:dyDescent="0.25">
      <c r="P853" s="1" t="s">
        <v>1658</v>
      </c>
    </row>
    <row r="854" spans="16:16" x14ac:dyDescent="0.25">
      <c r="P854" s="1" t="s">
        <v>205</v>
      </c>
    </row>
    <row r="855" spans="16:16" x14ac:dyDescent="0.25">
      <c r="P855" s="1" t="s">
        <v>1659</v>
      </c>
    </row>
    <row r="856" spans="16:16" x14ac:dyDescent="0.25">
      <c r="P856" s="1" t="s">
        <v>731</v>
      </c>
    </row>
    <row r="857" spans="16:16" x14ac:dyDescent="0.25">
      <c r="P857" s="1" t="s">
        <v>922</v>
      </c>
    </row>
    <row r="858" spans="16:16" x14ac:dyDescent="0.25">
      <c r="P858" s="1" t="s">
        <v>1351</v>
      </c>
    </row>
    <row r="859" spans="16:16" x14ac:dyDescent="0.25">
      <c r="P859" s="1" t="s">
        <v>1660</v>
      </c>
    </row>
    <row r="860" spans="16:16" x14ac:dyDescent="0.25">
      <c r="P860" s="1" t="s">
        <v>653</v>
      </c>
    </row>
    <row r="861" spans="16:16" x14ac:dyDescent="0.25">
      <c r="P861" s="1" t="s">
        <v>638</v>
      </c>
    </row>
    <row r="862" spans="16:16" x14ac:dyDescent="0.25">
      <c r="P862" s="1" t="s">
        <v>610</v>
      </c>
    </row>
    <row r="863" spans="16:16" x14ac:dyDescent="0.25">
      <c r="P863" s="1" t="s">
        <v>1185</v>
      </c>
    </row>
    <row r="864" spans="16:16" x14ac:dyDescent="0.25">
      <c r="P864" s="1" t="s">
        <v>1071</v>
      </c>
    </row>
    <row r="865" spans="16:16" x14ac:dyDescent="0.25">
      <c r="P865" s="1" t="s">
        <v>1400</v>
      </c>
    </row>
    <row r="866" spans="16:16" x14ac:dyDescent="0.25">
      <c r="P866" s="1" t="s">
        <v>1072</v>
      </c>
    </row>
    <row r="867" spans="16:16" x14ac:dyDescent="0.25">
      <c r="P867" s="1" t="s">
        <v>477</v>
      </c>
    </row>
    <row r="868" spans="16:16" x14ac:dyDescent="0.25">
      <c r="P868" s="1" t="s">
        <v>468</v>
      </c>
    </row>
    <row r="869" spans="16:16" x14ac:dyDescent="0.25">
      <c r="P869" s="1" t="s">
        <v>218</v>
      </c>
    </row>
    <row r="870" spans="16:16" x14ac:dyDescent="0.25">
      <c r="P870" s="1" t="s">
        <v>1661</v>
      </c>
    </row>
    <row r="871" spans="16:16" x14ac:dyDescent="0.25">
      <c r="P871" s="1" t="s">
        <v>478</v>
      </c>
    </row>
    <row r="872" spans="16:16" x14ac:dyDescent="0.25">
      <c r="P872" s="1" t="s">
        <v>1353</v>
      </c>
    </row>
    <row r="873" spans="16:16" x14ac:dyDescent="0.25">
      <c r="P873" s="1" t="s">
        <v>1124</v>
      </c>
    </row>
    <row r="874" spans="16:16" x14ac:dyDescent="0.25">
      <c r="P874" s="1" t="s">
        <v>1401</v>
      </c>
    </row>
    <row r="875" spans="16:16" x14ac:dyDescent="0.25">
      <c r="P875" s="1" t="s">
        <v>732</v>
      </c>
    </row>
    <row r="876" spans="16:16" x14ac:dyDescent="0.25">
      <c r="P876" s="1" t="s">
        <v>1186</v>
      </c>
    </row>
    <row r="877" spans="16:16" x14ac:dyDescent="0.25">
      <c r="P877" s="1" t="s">
        <v>1283</v>
      </c>
    </row>
    <row r="878" spans="16:16" x14ac:dyDescent="0.25">
      <c r="P878" s="1" t="s">
        <v>219</v>
      </c>
    </row>
    <row r="879" spans="16:16" x14ac:dyDescent="0.25">
      <c r="P879" s="1" t="s">
        <v>693</v>
      </c>
    </row>
    <row r="880" spans="16:16" x14ac:dyDescent="0.25">
      <c r="P880" s="1" t="s">
        <v>1073</v>
      </c>
    </row>
    <row r="881" spans="16:16" x14ac:dyDescent="0.25">
      <c r="P881" s="1" t="s">
        <v>220</v>
      </c>
    </row>
    <row r="882" spans="16:16" x14ac:dyDescent="0.25">
      <c r="P882" s="1" t="s">
        <v>1003</v>
      </c>
    </row>
    <row r="883" spans="16:16" x14ac:dyDescent="0.25">
      <c r="P883" s="1" t="s">
        <v>1354</v>
      </c>
    </row>
    <row r="884" spans="16:16" x14ac:dyDescent="0.25">
      <c r="P884" s="1" t="s">
        <v>503</v>
      </c>
    </row>
    <row r="885" spans="16:16" x14ac:dyDescent="0.25">
      <c r="P885" s="1" t="s">
        <v>611</v>
      </c>
    </row>
    <row r="886" spans="16:16" x14ac:dyDescent="0.25">
      <c r="P886" s="1" t="s">
        <v>772</v>
      </c>
    </row>
    <row r="887" spans="16:16" x14ac:dyDescent="0.25">
      <c r="P887" s="1" t="s">
        <v>229</v>
      </c>
    </row>
    <row r="888" spans="16:16" x14ac:dyDescent="0.25">
      <c r="P888" s="1" t="s">
        <v>1004</v>
      </c>
    </row>
    <row r="889" spans="16:16" x14ac:dyDescent="0.25">
      <c r="P889" s="1" t="s">
        <v>1402</v>
      </c>
    </row>
    <row r="890" spans="16:16" x14ac:dyDescent="0.25">
      <c r="P890" s="1" t="s">
        <v>888</v>
      </c>
    </row>
    <row r="891" spans="16:16" x14ac:dyDescent="0.25">
      <c r="P891" s="1" t="s">
        <v>1187</v>
      </c>
    </row>
    <row r="892" spans="16:16" x14ac:dyDescent="0.25">
      <c r="P892" s="1" t="s">
        <v>837</v>
      </c>
    </row>
    <row r="893" spans="16:16" x14ac:dyDescent="0.25">
      <c r="P893" s="1" t="s">
        <v>1247</v>
      </c>
    </row>
    <row r="894" spans="16:16" x14ac:dyDescent="0.25">
      <c r="P894" s="1" t="s">
        <v>1188</v>
      </c>
    </row>
    <row r="895" spans="16:16" x14ac:dyDescent="0.25">
      <c r="P895" s="1" t="s">
        <v>1284</v>
      </c>
    </row>
    <row r="896" spans="16:16" x14ac:dyDescent="0.25">
      <c r="P896" s="1" t="s">
        <v>221</v>
      </c>
    </row>
    <row r="897" spans="16:16" x14ac:dyDescent="0.25">
      <c r="P897" s="1" t="s">
        <v>1662</v>
      </c>
    </row>
    <row r="898" spans="16:16" x14ac:dyDescent="0.25">
      <c r="P898" s="1" t="s">
        <v>1663</v>
      </c>
    </row>
    <row r="899" spans="16:16" x14ac:dyDescent="0.25">
      <c r="P899" s="1" t="s">
        <v>1352</v>
      </c>
    </row>
    <row r="900" spans="16:16" x14ac:dyDescent="0.25">
      <c r="P900" s="1" t="s">
        <v>1664</v>
      </c>
    </row>
    <row r="901" spans="16:16" x14ac:dyDescent="0.25">
      <c r="P901" s="1" t="s">
        <v>1665</v>
      </c>
    </row>
    <row r="902" spans="16:16" x14ac:dyDescent="0.25">
      <c r="P902" s="1" t="s">
        <v>1666</v>
      </c>
    </row>
    <row r="903" spans="16:16" x14ac:dyDescent="0.25">
      <c r="P903" s="1" t="s">
        <v>1285</v>
      </c>
    </row>
    <row r="904" spans="16:16" x14ac:dyDescent="0.25">
      <c r="P904" s="1" t="s">
        <v>1238</v>
      </c>
    </row>
    <row r="905" spans="16:16" x14ac:dyDescent="0.25">
      <c r="P905" s="1" t="s">
        <v>421</v>
      </c>
    </row>
    <row r="906" spans="16:16" x14ac:dyDescent="0.25">
      <c r="P906" s="1" t="s">
        <v>1074</v>
      </c>
    </row>
    <row r="907" spans="16:16" x14ac:dyDescent="0.25">
      <c r="P907" s="1" t="s">
        <v>733</v>
      </c>
    </row>
    <row r="908" spans="16:16" x14ac:dyDescent="0.25">
      <c r="P908" s="1" t="s">
        <v>516</v>
      </c>
    </row>
    <row r="909" spans="16:16" x14ac:dyDescent="0.25">
      <c r="P909" s="1" t="s">
        <v>789</v>
      </c>
    </row>
    <row r="910" spans="16:16" x14ac:dyDescent="0.25">
      <c r="P910" s="1" t="s">
        <v>479</v>
      </c>
    </row>
    <row r="911" spans="16:16" x14ac:dyDescent="0.25">
      <c r="P911" s="1" t="s">
        <v>1005</v>
      </c>
    </row>
    <row r="912" spans="16:16" x14ac:dyDescent="0.25">
      <c r="P912" s="1" t="s">
        <v>1286</v>
      </c>
    </row>
    <row r="913" spans="16:16" x14ac:dyDescent="0.25">
      <c r="P913" s="1" t="s">
        <v>1075</v>
      </c>
    </row>
    <row r="914" spans="16:16" x14ac:dyDescent="0.25">
      <c r="P914" s="1" t="s">
        <v>1006</v>
      </c>
    </row>
    <row r="915" spans="16:16" x14ac:dyDescent="0.25">
      <c r="P915" s="1" t="s">
        <v>534</v>
      </c>
    </row>
    <row r="916" spans="16:16" x14ac:dyDescent="0.25">
      <c r="P916" s="1" t="s">
        <v>1403</v>
      </c>
    </row>
    <row r="917" spans="16:16" x14ac:dyDescent="0.25">
      <c r="P917" s="1" t="s">
        <v>1355</v>
      </c>
    </row>
    <row r="918" spans="16:16" x14ac:dyDescent="0.25">
      <c r="P918" s="1" t="s">
        <v>889</v>
      </c>
    </row>
    <row r="919" spans="16:16" x14ac:dyDescent="0.25">
      <c r="P919" s="1" t="s">
        <v>792</v>
      </c>
    </row>
    <row r="920" spans="16:16" x14ac:dyDescent="0.25">
      <c r="P920" s="1" t="s">
        <v>1356</v>
      </c>
    </row>
    <row r="921" spans="16:16" x14ac:dyDescent="0.25">
      <c r="P921" s="1" t="s">
        <v>923</v>
      </c>
    </row>
    <row r="922" spans="16:16" x14ac:dyDescent="0.25">
      <c r="P922" s="1" t="s">
        <v>1357</v>
      </c>
    </row>
    <row r="923" spans="16:16" x14ac:dyDescent="0.25">
      <c r="P923" s="1" t="s">
        <v>332</v>
      </c>
    </row>
    <row r="924" spans="16:16" x14ac:dyDescent="0.25">
      <c r="P924" s="1" t="s">
        <v>1667</v>
      </c>
    </row>
    <row r="925" spans="16:16" x14ac:dyDescent="0.25">
      <c r="P925" s="1" t="s">
        <v>734</v>
      </c>
    </row>
    <row r="926" spans="16:16" x14ac:dyDescent="0.25">
      <c r="P926" s="1" t="s">
        <v>1125</v>
      </c>
    </row>
    <row r="927" spans="16:16" x14ac:dyDescent="0.25">
      <c r="P927" s="1" t="s">
        <v>296</v>
      </c>
    </row>
    <row r="928" spans="16:16" x14ac:dyDescent="0.25">
      <c r="P928" s="1" t="s">
        <v>544</v>
      </c>
    </row>
    <row r="929" spans="16:16" x14ac:dyDescent="0.25">
      <c r="P929" s="1" t="s">
        <v>1007</v>
      </c>
    </row>
    <row r="930" spans="16:16" x14ac:dyDescent="0.25">
      <c r="P930" s="1" t="s">
        <v>1008</v>
      </c>
    </row>
    <row r="931" spans="16:16" x14ac:dyDescent="0.25">
      <c r="P931" s="1" t="s">
        <v>1009</v>
      </c>
    </row>
    <row r="932" spans="16:16" x14ac:dyDescent="0.25">
      <c r="P932" s="1" t="s">
        <v>1668</v>
      </c>
    </row>
    <row r="933" spans="16:16" x14ac:dyDescent="0.25">
      <c r="P933" s="1" t="s">
        <v>668</v>
      </c>
    </row>
    <row r="934" spans="16:16" x14ac:dyDescent="0.25">
      <c r="P934" s="1" t="s">
        <v>960</v>
      </c>
    </row>
    <row r="935" spans="16:16" x14ac:dyDescent="0.25">
      <c r="P935" s="1" t="s">
        <v>1669</v>
      </c>
    </row>
    <row r="936" spans="16:16" x14ac:dyDescent="0.25">
      <c r="P936" s="1" t="s">
        <v>1670</v>
      </c>
    </row>
    <row r="937" spans="16:16" x14ac:dyDescent="0.25">
      <c r="P937" s="1" t="s">
        <v>735</v>
      </c>
    </row>
    <row r="938" spans="16:16" x14ac:dyDescent="0.25">
      <c r="P938" s="1" t="s">
        <v>266</v>
      </c>
    </row>
    <row r="939" spans="16:16" x14ac:dyDescent="0.25">
      <c r="P939" s="1" t="s">
        <v>1358</v>
      </c>
    </row>
    <row r="940" spans="16:16" x14ac:dyDescent="0.25">
      <c r="P940" s="1" t="s">
        <v>794</v>
      </c>
    </row>
    <row r="941" spans="16:16" x14ac:dyDescent="0.25">
      <c r="P941" s="1" t="s">
        <v>336</v>
      </c>
    </row>
    <row r="942" spans="16:16" x14ac:dyDescent="0.25">
      <c r="P942" s="1" t="s">
        <v>1671</v>
      </c>
    </row>
    <row r="943" spans="16:16" x14ac:dyDescent="0.25">
      <c r="P943" s="1" t="s">
        <v>1076</v>
      </c>
    </row>
    <row r="944" spans="16:16" x14ac:dyDescent="0.25">
      <c r="P944" s="1" t="s">
        <v>1672</v>
      </c>
    </row>
    <row r="945" spans="16:16" x14ac:dyDescent="0.25">
      <c r="P945" s="1" t="s">
        <v>1673</v>
      </c>
    </row>
    <row r="946" spans="16:16" x14ac:dyDescent="0.25">
      <c r="P946" s="1" t="s">
        <v>240</v>
      </c>
    </row>
    <row r="947" spans="16:16" x14ac:dyDescent="0.25">
      <c r="P947" s="1" t="s">
        <v>1674</v>
      </c>
    </row>
    <row r="948" spans="16:16" x14ac:dyDescent="0.25">
      <c r="P948" s="1" t="s">
        <v>773</v>
      </c>
    </row>
    <row r="949" spans="16:16" x14ac:dyDescent="0.25">
      <c r="P949" s="1" t="s">
        <v>333</v>
      </c>
    </row>
    <row r="950" spans="16:16" x14ac:dyDescent="0.25">
      <c r="P950" s="1" t="s">
        <v>1359</v>
      </c>
    </row>
    <row r="951" spans="16:16" x14ac:dyDescent="0.25">
      <c r="P951" s="1" t="s">
        <v>267</v>
      </c>
    </row>
    <row r="952" spans="16:16" x14ac:dyDescent="0.25">
      <c r="P952" s="1" t="s">
        <v>564</v>
      </c>
    </row>
    <row r="953" spans="16:16" x14ac:dyDescent="0.25">
      <c r="P953" s="1" t="s">
        <v>1675</v>
      </c>
    </row>
    <row r="954" spans="16:16" x14ac:dyDescent="0.25">
      <c r="P954" s="1" t="s">
        <v>838</v>
      </c>
    </row>
    <row r="955" spans="16:16" x14ac:dyDescent="0.25">
      <c r="P955" s="1" t="s">
        <v>510</v>
      </c>
    </row>
    <row r="956" spans="16:16" x14ac:dyDescent="0.25">
      <c r="P956" s="1" t="s">
        <v>924</v>
      </c>
    </row>
    <row r="957" spans="16:16" x14ac:dyDescent="0.25">
      <c r="P957" s="1" t="s">
        <v>422</v>
      </c>
    </row>
    <row r="958" spans="16:16" x14ac:dyDescent="0.25">
      <c r="P958" s="1" t="s">
        <v>654</v>
      </c>
    </row>
    <row r="959" spans="16:16" x14ac:dyDescent="0.25">
      <c r="P959" s="1" t="s">
        <v>795</v>
      </c>
    </row>
    <row r="960" spans="16:16" x14ac:dyDescent="0.25">
      <c r="P960" s="1" t="s">
        <v>925</v>
      </c>
    </row>
    <row r="961" spans="16:16" x14ac:dyDescent="0.25">
      <c r="P961" s="1" t="s">
        <v>1189</v>
      </c>
    </row>
    <row r="962" spans="16:16" x14ac:dyDescent="0.25">
      <c r="P962" s="1" t="s">
        <v>1676</v>
      </c>
    </row>
    <row r="963" spans="16:16" x14ac:dyDescent="0.25">
      <c r="P963" s="1" t="s">
        <v>940</v>
      </c>
    </row>
    <row r="964" spans="16:16" x14ac:dyDescent="0.25">
      <c r="P964" s="1" t="s">
        <v>926</v>
      </c>
    </row>
    <row r="965" spans="16:16" x14ac:dyDescent="0.25">
      <c r="P965" s="1" t="s">
        <v>361</v>
      </c>
    </row>
    <row r="966" spans="16:16" x14ac:dyDescent="0.25">
      <c r="P966" s="1" t="s">
        <v>1360</v>
      </c>
    </row>
    <row r="967" spans="16:16" x14ac:dyDescent="0.25">
      <c r="P967" s="1" t="s">
        <v>268</v>
      </c>
    </row>
    <row r="968" spans="16:16" x14ac:dyDescent="0.25">
      <c r="P968" s="1" t="s">
        <v>511</v>
      </c>
    </row>
    <row r="969" spans="16:16" x14ac:dyDescent="0.25">
      <c r="P969" s="1" t="s">
        <v>1677</v>
      </c>
    </row>
    <row r="970" spans="16:16" x14ac:dyDescent="0.25">
      <c r="P970" s="1" t="s">
        <v>1678</v>
      </c>
    </row>
    <row r="971" spans="16:16" x14ac:dyDescent="0.25">
      <c r="P971" s="1" t="s">
        <v>483</v>
      </c>
    </row>
    <row r="972" spans="16:16" x14ac:dyDescent="0.25">
      <c r="P972" s="1" t="s">
        <v>961</v>
      </c>
    </row>
    <row r="973" spans="16:16" x14ac:dyDescent="0.25">
      <c r="P973" s="1" t="s">
        <v>793</v>
      </c>
    </row>
    <row r="974" spans="16:16" x14ac:dyDescent="0.25">
      <c r="P974" s="1" t="s">
        <v>335</v>
      </c>
    </row>
    <row r="975" spans="16:16" x14ac:dyDescent="0.25">
      <c r="P975" s="1" t="s">
        <v>1679</v>
      </c>
    </row>
    <row r="976" spans="16:16" x14ac:dyDescent="0.25">
      <c r="P976" s="1" t="s">
        <v>1680</v>
      </c>
    </row>
    <row r="977" spans="16:16" x14ac:dyDescent="0.25">
      <c r="P977" s="1" t="s">
        <v>962</v>
      </c>
    </row>
    <row r="978" spans="16:16" x14ac:dyDescent="0.25">
      <c r="P978" s="1" t="s">
        <v>512</v>
      </c>
    </row>
    <row r="979" spans="16:16" x14ac:dyDescent="0.25">
      <c r="P979" s="1" t="s">
        <v>1126</v>
      </c>
    </row>
    <row r="980" spans="16:16" x14ac:dyDescent="0.25">
      <c r="P980" s="1" t="s">
        <v>839</v>
      </c>
    </row>
    <row r="981" spans="16:16" x14ac:dyDescent="0.25">
      <c r="P981" s="1" t="s">
        <v>362</v>
      </c>
    </row>
    <row r="982" spans="16:16" x14ac:dyDescent="0.25">
      <c r="P982" s="1" t="s">
        <v>1681</v>
      </c>
    </row>
    <row r="983" spans="16:16" x14ac:dyDescent="0.25">
      <c r="P983" s="1" t="s">
        <v>1682</v>
      </c>
    </row>
    <row r="984" spans="16:16" x14ac:dyDescent="0.25">
      <c r="P984" s="1" t="s">
        <v>1683</v>
      </c>
    </row>
    <row r="985" spans="16:16" x14ac:dyDescent="0.25">
      <c r="P985" s="1" t="s">
        <v>1077</v>
      </c>
    </row>
    <row r="986" spans="16:16" x14ac:dyDescent="0.25">
      <c r="P986" s="1" t="s">
        <v>480</v>
      </c>
    </row>
    <row r="987" spans="16:16" x14ac:dyDescent="0.25">
      <c r="P987" s="1" t="s">
        <v>1287</v>
      </c>
    </row>
    <row r="988" spans="16:16" x14ac:dyDescent="0.25">
      <c r="P988" s="1" t="s">
        <v>1684</v>
      </c>
    </row>
    <row r="989" spans="16:16" x14ac:dyDescent="0.25">
      <c r="P989" s="1" t="s">
        <v>1288</v>
      </c>
    </row>
    <row r="990" spans="16:16" x14ac:dyDescent="0.25">
      <c r="P990" s="1" t="s">
        <v>927</v>
      </c>
    </row>
    <row r="991" spans="16:16" x14ac:dyDescent="0.25">
      <c r="P991" s="1" t="s">
        <v>612</v>
      </c>
    </row>
    <row r="992" spans="16:16" x14ac:dyDescent="0.25">
      <c r="P992" s="1" t="s">
        <v>840</v>
      </c>
    </row>
    <row r="993" spans="16:16" x14ac:dyDescent="0.25">
      <c r="P993" s="1" t="s">
        <v>482</v>
      </c>
    </row>
    <row r="994" spans="16:16" x14ac:dyDescent="0.25">
      <c r="P994" s="1" t="s">
        <v>286</v>
      </c>
    </row>
    <row r="995" spans="16:16" x14ac:dyDescent="0.25">
      <c r="P995" s="1" t="s">
        <v>1190</v>
      </c>
    </row>
    <row r="996" spans="16:16" x14ac:dyDescent="0.25">
      <c r="P996" s="1" t="s">
        <v>1685</v>
      </c>
    </row>
    <row r="997" spans="16:16" x14ac:dyDescent="0.25">
      <c r="P997" s="1" t="s">
        <v>287</v>
      </c>
    </row>
    <row r="998" spans="16:16" x14ac:dyDescent="0.25">
      <c r="P998" s="1" t="s">
        <v>1010</v>
      </c>
    </row>
    <row r="999" spans="16:16" x14ac:dyDescent="0.25">
      <c r="P999" s="1" t="s">
        <v>537</v>
      </c>
    </row>
    <row r="1000" spans="16:16" x14ac:dyDescent="0.25">
      <c r="P1000" s="1" t="s">
        <v>536</v>
      </c>
    </row>
    <row r="1001" spans="16:16" x14ac:dyDescent="0.25">
      <c r="P1001" s="1" t="s">
        <v>891</v>
      </c>
    </row>
    <row r="1002" spans="16:16" x14ac:dyDescent="0.25">
      <c r="P1002" s="1" t="s">
        <v>1078</v>
      </c>
    </row>
    <row r="1003" spans="16:16" x14ac:dyDescent="0.25">
      <c r="P1003" s="1" t="s">
        <v>1191</v>
      </c>
    </row>
    <row r="1004" spans="16:16" x14ac:dyDescent="0.25">
      <c r="P1004" s="1" t="s">
        <v>423</v>
      </c>
    </row>
    <row r="1005" spans="16:16" x14ac:dyDescent="0.25">
      <c r="P1005" s="1" t="s">
        <v>655</v>
      </c>
    </row>
    <row r="1006" spans="16:16" x14ac:dyDescent="0.25">
      <c r="P1006" s="1" t="s">
        <v>481</v>
      </c>
    </row>
    <row r="1007" spans="16:16" x14ac:dyDescent="0.25">
      <c r="P1007" s="1" t="s">
        <v>555</v>
      </c>
    </row>
    <row r="1008" spans="16:16" x14ac:dyDescent="0.25">
      <c r="P1008" s="1" t="s">
        <v>1239</v>
      </c>
    </row>
    <row r="1009" spans="16:16" x14ac:dyDescent="0.25">
      <c r="P1009" s="1" t="s">
        <v>1686</v>
      </c>
    </row>
    <row r="1010" spans="16:16" x14ac:dyDescent="0.25">
      <c r="P1010" s="1" t="s">
        <v>736</v>
      </c>
    </row>
    <row r="1011" spans="16:16" x14ac:dyDescent="0.25">
      <c r="P1011" s="1" t="s">
        <v>1192</v>
      </c>
    </row>
    <row r="1012" spans="16:16" x14ac:dyDescent="0.25">
      <c r="P1012" s="1" t="s">
        <v>294</v>
      </c>
    </row>
    <row r="1013" spans="16:16" x14ac:dyDescent="0.25">
      <c r="P1013" s="1" t="s">
        <v>311</v>
      </c>
    </row>
    <row r="1014" spans="16:16" x14ac:dyDescent="0.25">
      <c r="P1014" s="1" t="s">
        <v>424</v>
      </c>
    </row>
    <row r="1015" spans="16:16" x14ac:dyDescent="0.25">
      <c r="P1015" s="1" t="s">
        <v>1687</v>
      </c>
    </row>
    <row r="1016" spans="16:16" x14ac:dyDescent="0.25">
      <c r="P1016" s="1" t="s">
        <v>1289</v>
      </c>
    </row>
    <row r="1017" spans="16:16" x14ac:dyDescent="0.25">
      <c r="P1017" s="1" t="s">
        <v>1688</v>
      </c>
    </row>
    <row r="1018" spans="16:16" x14ac:dyDescent="0.25">
      <c r="P1018" s="1" t="s">
        <v>288</v>
      </c>
    </row>
    <row r="1019" spans="16:16" x14ac:dyDescent="0.25">
      <c r="P1019" s="1" t="s">
        <v>1689</v>
      </c>
    </row>
    <row r="1020" spans="16:16" x14ac:dyDescent="0.25">
      <c r="P1020" s="1" t="s">
        <v>241</v>
      </c>
    </row>
    <row r="1021" spans="16:16" x14ac:dyDescent="0.25">
      <c r="P1021" s="1" t="s">
        <v>890</v>
      </c>
    </row>
    <row r="1022" spans="16:16" x14ac:dyDescent="0.25">
      <c r="P1022" s="1" t="s">
        <v>1361</v>
      </c>
    </row>
    <row r="1023" spans="16:16" x14ac:dyDescent="0.25">
      <c r="P1023" s="1" t="s">
        <v>513</v>
      </c>
    </row>
    <row r="1024" spans="16:16" x14ac:dyDescent="0.25">
      <c r="P1024" s="1" t="s">
        <v>1690</v>
      </c>
    </row>
    <row r="1025" spans="16:16" x14ac:dyDescent="0.25">
      <c r="P1025" s="1" t="s">
        <v>1691</v>
      </c>
    </row>
    <row r="1026" spans="16:16" x14ac:dyDescent="0.25">
      <c r="P1026" s="1" t="s">
        <v>305</v>
      </c>
    </row>
    <row r="1027" spans="16:16" x14ac:dyDescent="0.25">
      <c r="P1027" s="1" t="s">
        <v>1362</v>
      </c>
    </row>
    <row r="1028" spans="16:16" x14ac:dyDescent="0.25">
      <c r="P1028" s="1" t="s">
        <v>565</v>
      </c>
    </row>
    <row r="1029" spans="16:16" x14ac:dyDescent="0.25">
      <c r="P1029" s="1" t="s">
        <v>1011</v>
      </c>
    </row>
    <row r="1030" spans="16:16" x14ac:dyDescent="0.25">
      <c r="P1030" s="1" t="s">
        <v>737</v>
      </c>
    </row>
    <row r="1031" spans="16:16" x14ac:dyDescent="0.25">
      <c r="P1031" s="1" t="s">
        <v>864</v>
      </c>
    </row>
    <row r="1032" spans="16:16" x14ac:dyDescent="0.25">
      <c r="P1032" s="1" t="s">
        <v>841</v>
      </c>
    </row>
    <row r="1033" spans="16:16" x14ac:dyDescent="0.25">
      <c r="P1033" s="1" t="s">
        <v>842</v>
      </c>
    </row>
    <row r="1034" spans="16:16" x14ac:dyDescent="0.25">
      <c r="P1034" s="1" t="s">
        <v>1692</v>
      </c>
    </row>
    <row r="1035" spans="16:16" x14ac:dyDescent="0.25">
      <c r="P1035" s="1" t="s">
        <v>1363</v>
      </c>
    </row>
    <row r="1036" spans="16:16" x14ac:dyDescent="0.25">
      <c r="P1036" s="1" t="s">
        <v>1079</v>
      </c>
    </row>
    <row r="1037" spans="16:16" x14ac:dyDescent="0.25">
      <c r="P1037" s="1" t="s">
        <v>656</v>
      </c>
    </row>
    <row r="1038" spans="16:16" x14ac:dyDescent="0.25">
      <c r="P1038" s="1" t="s">
        <v>379</v>
      </c>
    </row>
    <row r="1039" spans="16:16" x14ac:dyDescent="0.25">
      <c r="P1039" s="1" t="s">
        <v>425</v>
      </c>
    </row>
    <row r="1040" spans="16:16" x14ac:dyDescent="0.25">
      <c r="P1040" s="1" t="s">
        <v>566</v>
      </c>
    </row>
    <row r="1041" spans="16:16" x14ac:dyDescent="0.25">
      <c r="P1041" s="1" t="s">
        <v>694</v>
      </c>
    </row>
    <row r="1042" spans="16:16" x14ac:dyDescent="0.25">
      <c r="P1042" s="1" t="s">
        <v>1364</v>
      </c>
    </row>
    <row r="1043" spans="16:16" x14ac:dyDescent="0.25">
      <c r="P1043" s="1" t="s">
        <v>892</v>
      </c>
    </row>
    <row r="1044" spans="16:16" x14ac:dyDescent="0.25">
      <c r="P1044" s="1" t="s">
        <v>1290</v>
      </c>
    </row>
    <row r="1045" spans="16:16" x14ac:dyDescent="0.25">
      <c r="P1045" s="1" t="s">
        <v>1423</v>
      </c>
    </row>
    <row r="1046" spans="16:16" x14ac:dyDescent="0.25">
      <c r="P1046" s="1" t="s">
        <v>738</v>
      </c>
    </row>
    <row r="1047" spans="16:16" x14ac:dyDescent="0.25">
      <c r="P1047" s="1" t="s">
        <v>1693</v>
      </c>
    </row>
    <row r="1048" spans="16:16" x14ac:dyDescent="0.25">
      <c r="P1048" s="1" t="s">
        <v>334</v>
      </c>
    </row>
    <row r="1049" spans="16:16" x14ac:dyDescent="0.25">
      <c r="P1049" s="1" t="s">
        <v>613</v>
      </c>
    </row>
    <row r="1050" spans="16:16" x14ac:dyDescent="0.25">
      <c r="P1050" s="1" t="s">
        <v>554</v>
      </c>
    </row>
    <row r="1051" spans="16:16" x14ac:dyDescent="0.25">
      <c r="P1051" s="1" t="s">
        <v>739</v>
      </c>
    </row>
    <row r="1052" spans="16:16" x14ac:dyDescent="0.25">
      <c r="P1052" s="1" t="s">
        <v>1194</v>
      </c>
    </row>
    <row r="1053" spans="16:16" x14ac:dyDescent="0.25">
      <c r="P1053" s="1" t="s">
        <v>1694</v>
      </c>
    </row>
    <row r="1054" spans="16:16" x14ac:dyDescent="0.25">
      <c r="P1054" s="1" t="s">
        <v>1291</v>
      </c>
    </row>
    <row r="1055" spans="16:16" x14ac:dyDescent="0.25">
      <c r="P1055" s="1" t="s">
        <v>1127</v>
      </c>
    </row>
    <row r="1056" spans="16:16" x14ac:dyDescent="0.25">
      <c r="P1056" s="1" t="s">
        <v>843</v>
      </c>
    </row>
    <row r="1057" spans="16:16" x14ac:dyDescent="0.25">
      <c r="P1057" s="1" t="s">
        <v>1292</v>
      </c>
    </row>
    <row r="1058" spans="16:16" x14ac:dyDescent="0.25">
      <c r="P1058" s="1" t="s">
        <v>1128</v>
      </c>
    </row>
    <row r="1059" spans="16:16" x14ac:dyDescent="0.25">
      <c r="P1059" s="1" t="s">
        <v>484</v>
      </c>
    </row>
    <row r="1060" spans="16:16" x14ac:dyDescent="0.25">
      <c r="P1060" s="1" t="s">
        <v>740</v>
      </c>
    </row>
    <row r="1061" spans="16:16" x14ac:dyDescent="0.25">
      <c r="P1061" s="1" t="s">
        <v>1293</v>
      </c>
    </row>
    <row r="1062" spans="16:16" x14ac:dyDescent="0.25">
      <c r="P1062" s="1" t="s">
        <v>567</v>
      </c>
    </row>
    <row r="1063" spans="16:16" x14ac:dyDescent="0.25">
      <c r="P1063" s="1" t="s">
        <v>1695</v>
      </c>
    </row>
    <row r="1064" spans="16:16" x14ac:dyDescent="0.25">
      <c r="P1064" s="1" t="s">
        <v>1696</v>
      </c>
    </row>
    <row r="1065" spans="16:16" x14ac:dyDescent="0.25">
      <c r="P1065" s="1" t="s">
        <v>774</v>
      </c>
    </row>
    <row r="1066" spans="16:16" x14ac:dyDescent="0.25">
      <c r="P1066" s="1" t="s">
        <v>1697</v>
      </c>
    </row>
    <row r="1067" spans="16:16" x14ac:dyDescent="0.25">
      <c r="P1067" s="1" t="s">
        <v>222</v>
      </c>
    </row>
    <row r="1068" spans="16:16" x14ac:dyDescent="0.25">
      <c r="P1068" s="1" t="s">
        <v>796</v>
      </c>
    </row>
    <row r="1069" spans="16:16" x14ac:dyDescent="0.25">
      <c r="P1069" s="1" t="s">
        <v>290</v>
      </c>
    </row>
    <row r="1070" spans="16:16" x14ac:dyDescent="0.25">
      <c r="P1070" s="1" t="s">
        <v>928</v>
      </c>
    </row>
    <row r="1071" spans="16:16" x14ac:dyDescent="0.25">
      <c r="P1071" s="1" t="s">
        <v>381</v>
      </c>
    </row>
    <row r="1072" spans="16:16" x14ac:dyDescent="0.25">
      <c r="P1072" s="1" t="s">
        <v>1295</v>
      </c>
    </row>
    <row r="1073" spans="16:16" x14ac:dyDescent="0.25">
      <c r="P1073" s="1" t="s">
        <v>401</v>
      </c>
    </row>
    <row r="1074" spans="16:16" x14ac:dyDescent="0.25">
      <c r="P1074" s="1" t="s">
        <v>426</v>
      </c>
    </row>
    <row r="1075" spans="16:16" x14ac:dyDescent="0.25">
      <c r="P1075" s="1" t="s">
        <v>695</v>
      </c>
    </row>
    <row r="1076" spans="16:16" x14ac:dyDescent="0.25">
      <c r="P1076" s="1" t="s">
        <v>806</v>
      </c>
    </row>
    <row r="1077" spans="16:16" x14ac:dyDescent="0.25">
      <c r="P1077" s="1" t="s">
        <v>1365</v>
      </c>
    </row>
    <row r="1078" spans="16:16" x14ac:dyDescent="0.25">
      <c r="P1078" s="1" t="s">
        <v>427</v>
      </c>
    </row>
    <row r="1079" spans="16:16" x14ac:dyDescent="0.25">
      <c r="P1079" s="1" t="s">
        <v>382</v>
      </c>
    </row>
    <row r="1080" spans="16:16" x14ac:dyDescent="0.25">
      <c r="P1080" s="1" t="s">
        <v>1698</v>
      </c>
    </row>
    <row r="1081" spans="16:16" x14ac:dyDescent="0.25">
      <c r="P1081" s="1" t="s">
        <v>1699</v>
      </c>
    </row>
    <row r="1082" spans="16:16" x14ac:dyDescent="0.25">
      <c r="P1082" s="1" t="s">
        <v>1700</v>
      </c>
    </row>
    <row r="1083" spans="16:16" x14ac:dyDescent="0.25">
      <c r="P1083" s="1" t="s">
        <v>223</v>
      </c>
    </row>
    <row r="1084" spans="16:16" x14ac:dyDescent="0.25">
      <c r="P1084" s="1" t="s">
        <v>308</v>
      </c>
    </row>
    <row r="1085" spans="16:16" x14ac:dyDescent="0.25">
      <c r="P1085" s="1" t="s">
        <v>1294</v>
      </c>
    </row>
    <row r="1086" spans="16:16" x14ac:dyDescent="0.25">
      <c r="P1086" s="1" t="s">
        <v>254</v>
      </c>
    </row>
    <row r="1087" spans="16:16" x14ac:dyDescent="0.25">
      <c r="P1087" s="1" t="s">
        <v>428</v>
      </c>
    </row>
    <row r="1088" spans="16:16" x14ac:dyDescent="0.25">
      <c r="P1088" s="1" t="s">
        <v>1701</v>
      </c>
    </row>
    <row r="1089" spans="16:16" x14ac:dyDescent="0.25">
      <c r="P1089" s="1" t="s">
        <v>741</v>
      </c>
    </row>
    <row r="1090" spans="16:16" x14ac:dyDescent="0.25">
      <c r="P1090" s="1" t="s">
        <v>274</v>
      </c>
    </row>
    <row r="1091" spans="16:16" x14ac:dyDescent="0.25">
      <c r="P1091" s="1" t="s">
        <v>1366</v>
      </c>
    </row>
    <row r="1092" spans="16:16" x14ac:dyDescent="0.25">
      <c r="P1092" s="1" t="s">
        <v>657</v>
      </c>
    </row>
    <row r="1093" spans="16:16" x14ac:dyDescent="0.25">
      <c r="P1093" s="1" t="s">
        <v>1012</v>
      </c>
    </row>
    <row r="1094" spans="16:16" x14ac:dyDescent="0.25">
      <c r="P1094" s="1" t="s">
        <v>485</v>
      </c>
    </row>
    <row r="1095" spans="16:16" x14ac:dyDescent="0.25">
      <c r="P1095" s="1" t="s">
        <v>383</v>
      </c>
    </row>
    <row r="1096" spans="16:16" x14ac:dyDescent="0.25">
      <c r="P1096" s="1" t="s">
        <v>1367</v>
      </c>
    </row>
    <row r="1097" spans="16:16" x14ac:dyDescent="0.25">
      <c r="P1097" s="1" t="s">
        <v>696</v>
      </c>
    </row>
    <row r="1098" spans="16:16" x14ac:dyDescent="0.25">
      <c r="P1098" s="1" t="s">
        <v>1702</v>
      </c>
    </row>
    <row r="1099" spans="16:16" x14ac:dyDescent="0.25">
      <c r="P1099" s="1" t="s">
        <v>775</v>
      </c>
    </row>
    <row r="1100" spans="16:16" x14ac:dyDescent="0.25">
      <c r="P1100" s="1" t="s">
        <v>1277</v>
      </c>
    </row>
    <row r="1101" spans="16:16" x14ac:dyDescent="0.25">
      <c r="P1101" s="1" t="s">
        <v>893</v>
      </c>
    </row>
    <row r="1102" spans="16:16" x14ac:dyDescent="0.25">
      <c r="P1102" s="1" t="s">
        <v>1195</v>
      </c>
    </row>
    <row r="1103" spans="16:16" x14ac:dyDescent="0.25">
      <c r="P1103" s="1" t="s">
        <v>1703</v>
      </c>
    </row>
    <row r="1104" spans="16:16" x14ac:dyDescent="0.25">
      <c r="P1104" s="1" t="s">
        <v>514</v>
      </c>
    </row>
    <row r="1105" spans="16:16" x14ac:dyDescent="0.25">
      <c r="P1105" s="1" t="s">
        <v>797</v>
      </c>
    </row>
    <row r="1106" spans="16:16" x14ac:dyDescent="0.25">
      <c r="P1106" s="1" t="s">
        <v>894</v>
      </c>
    </row>
    <row r="1107" spans="16:16" x14ac:dyDescent="0.25">
      <c r="P1107" s="1" t="s">
        <v>1129</v>
      </c>
    </row>
    <row r="1108" spans="16:16" x14ac:dyDescent="0.25">
      <c r="P1108" s="1" t="s">
        <v>464</v>
      </c>
    </row>
    <row r="1109" spans="16:16" x14ac:dyDescent="0.25">
      <c r="P1109" s="1" t="s">
        <v>1704</v>
      </c>
    </row>
    <row r="1110" spans="16:16" x14ac:dyDescent="0.25">
      <c r="P1110" s="1" t="s">
        <v>1130</v>
      </c>
    </row>
    <row r="1111" spans="16:16" x14ac:dyDescent="0.25">
      <c r="P1111" s="1" t="s">
        <v>1080</v>
      </c>
    </row>
    <row r="1112" spans="16:16" x14ac:dyDescent="0.25">
      <c r="P1112" s="1" t="s">
        <v>242</v>
      </c>
    </row>
    <row r="1113" spans="16:16" x14ac:dyDescent="0.25">
      <c r="P1113" s="1" t="s">
        <v>866</v>
      </c>
    </row>
    <row r="1114" spans="16:16" x14ac:dyDescent="0.25">
      <c r="P1114" s="1" t="s">
        <v>742</v>
      </c>
    </row>
    <row r="1115" spans="16:16" x14ac:dyDescent="0.25">
      <c r="P1115" s="1" t="s">
        <v>1143</v>
      </c>
    </row>
    <row r="1116" spans="16:16" x14ac:dyDescent="0.25">
      <c r="P1116" s="1" t="s">
        <v>1196</v>
      </c>
    </row>
    <row r="1117" spans="16:16" x14ac:dyDescent="0.25">
      <c r="P1117" s="1" t="s">
        <v>1197</v>
      </c>
    </row>
    <row r="1118" spans="16:16" x14ac:dyDescent="0.25">
      <c r="P1118" s="1" t="s">
        <v>592</v>
      </c>
    </row>
    <row r="1119" spans="16:16" x14ac:dyDescent="0.25">
      <c r="P1119" s="1" t="s">
        <v>363</v>
      </c>
    </row>
    <row r="1120" spans="16:16" x14ac:dyDescent="0.25">
      <c r="P1120" s="1" t="s">
        <v>983</v>
      </c>
    </row>
    <row r="1121" spans="16:16" x14ac:dyDescent="0.25">
      <c r="P1121" s="1" t="s">
        <v>1705</v>
      </c>
    </row>
    <row r="1122" spans="16:16" x14ac:dyDescent="0.25">
      <c r="P1122" s="1" t="s">
        <v>844</v>
      </c>
    </row>
    <row r="1123" spans="16:16" x14ac:dyDescent="0.25">
      <c r="P1123" s="1" t="s">
        <v>486</v>
      </c>
    </row>
    <row r="1124" spans="16:16" x14ac:dyDescent="0.25">
      <c r="P1124" s="1" t="s">
        <v>1198</v>
      </c>
    </row>
    <row r="1125" spans="16:16" x14ac:dyDescent="0.25">
      <c r="P1125" s="1" t="s">
        <v>429</v>
      </c>
    </row>
    <row r="1126" spans="16:16" x14ac:dyDescent="0.25">
      <c r="P1126" s="1" t="s">
        <v>568</v>
      </c>
    </row>
    <row r="1127" spans="16:16" x14ac:dyDescent="0.25">
      <c r="P1127" s="1" t="s">
        <v>658</v>
      </c>
    </row>
    <row r="1128" spans="16:16" x14ac:dyDescent="0.25">
      <c r="P1128" s="1" t="s">
        <v>845</v>
      </c>
    </row>
    <row r="1129" spans="16:16" x14ac:dyDescent="0.25">
      <c r="P1129" s="1" t="s">
        <v>614</v>
      </c>
    </row>
    <row r="1130" spans="16:16" x14ac:dyDescent="0.25">
      <c r="P1130" s="1" t="s">
        <v>557</v>
      </c>
    </row>
    <row r="1131" spans="16:16" x14ac:dyDescent="0.25">
      <c r="P1131" s="1" t="s">
        <v>1199</v>
      </c>
    </row>
    <row r="1132" spans="16:16" x14ac:dyDescent="0.25">
      <c r="P1132" s="1" t="s">
        <v>1013</v>
      </c>
    </row>
    <row r="1133" spans="16:16" x14ac:dyDescent="0.25">
      <c r="P1133" s="1" t="s">
        <v>1368</v>
      </c>
    </row>
    <row r="1134" spans="16:16" x14ac:dyDescent="0.25">
      <c r="P1134" s="1" t="s">
        <v>230</v>
      </c>
    </row>
    <row r="1135" spans="16:16" x14ac:dyDescent="0.25">
      <c r="P1135" s="1" t="s">
        <v>1486</v>
      </c>
    </row>
    <row r="1136" spans="16:16" x14ac:dyDescent="0.25">
      <c r="P1136" s="1" t="s">
        <v>1200</v>
      </c>
    </row>
    <row r="1137" spans="16:16" x14ac:dyDescent="0.25">
      <c r="P1137" s="1" t="s">
        <v>825</v>
      </c>
    </row>
    <row r="1138" spans="16:16" x14ac:dyDescent="0.25">
      <c r="P1138" s="1" t="s">
        <v>846</v>
      </c>
    </row>
    <row r="1139" spans="16:16" x14ac:dyDescent="0.25">
      <c r="P1139" s="1" t="s">
        <v>1706</v>
      </c>
    </row>
    <row r="1140" spans="16:16" x14ac:dyDescent="0.25">
      <c r="P1140" s="1" t="s">
        <v>1201</v>
      </c>
    </row>
    <row r="1141" spans="16:16" x14ac:dyDescent="0.25">
      <c r="P1141" s="1" t="s">
        <v>1082</v>
      </c>
    </row>
    <row r="1142" spans="16:16" x14ac:dyDescent="0.25">
      <c r="P1142" s="1" t="s">
        <v>1707</v>
      </c>
    </row>
    <row r="1143" spans="16:16" x14ac:dyDescent="0.25">
      <c r="P1143" s="1" t="s">
        <v>895</v>
      </c>
    </row>
    <row r="1144" spans="16:16" x14ac:dyDescent="0.25">
      <c r="P1144" s="1" t="s">
        <v>1708</v>
      </c>
    </row>
    <row r="1145" spans="16:16" x14ac:dyDescent="0.25">
      <c r="P1145" s="1" t="s">
        <v>1240</v>
      </c>
    </row>
    <row r="1146" spans="16:16" x14ac:dyDescent="0.25">
      <c r="P1146" s="1" t="s">
        <v>338</v>
      </c>
    </row>
    <row r="1147" spans="16:16" x14ac:dyDescent="0.25">
      <c r="P1147" s="1" t="s">
        <v>847</v>
      </c>
    </row>
    <row r="1148" spans="16:16" x14ac:dyDescent="0.25">
      <c r="P1148" s="1" t="s">
        <v>1709</v>
      </c>
    </row>
    <row r="1149" spans="16:16" x14ac:dyDescent="0.25">
      <c r="P1149" s="1" t="s">
        <v>849</v>
      </c>
    </row>
    <row r="1150" spans="16:16" x14ac:dyDescent="0.25">
      <c r="P1150" s="1" t="s">
        <v>569</v>
      </c>
    </row>
    <row r="1151" spans="16:16" x14ac:dyDescent="0.25">
      <c r="P1151" s="1" t="s">
        <v>289</v>
      </c>
    </row>
    <row r="1152" spans="16:16" x14ac:dyDescent="0.25">
      <c r="P1152" s="1" t="s">
        <v>615</v>
      </c>
    </row>
    <row r="1153" spans="16:16" x14ac:dyDescent="0.25">
      <c r="P1153" s="1" t="s">
        <v>1404</v>
      </c>
    </row>
    <row r="1154" spans="16:16" x14ac:dyDescent="0.25">
      <c r="P1154" s="1" t="s">
        <v>791</v>
      </c>
    </row>
    <row r="1155" spans="16:16" x14ac:dyDescent="0.25">
      <c r="P1155" s="1" t="s">
        <v>616</v>
      </c>
    </row>
    <row r="1156" spans="16:16" x14ac:dyDescent="0.25">
      <c r="P1156" s="1" t="s">
        <v>364</v>
      </c>
    </row>
    <row r="1157" spans="16:16" x14ac:dyDescent="0.25">
      <c r="P1157" s="1" t="s">
        <v>1083</v>
      </c>
    </row>
    <row r="1158" spans="16:16" x14ac:dyDescent="0.25">
      <c r="P1158" s="1" t="s">
        <v>384</v>
      </c>
    </row>
    <row r="1159" spans="16:16" x14ac:dyDescent="0.25">
      <c r="P1159" s="1" t="s">
        <v>744</v>
      </c>
    </row>
    <row r="1160" spans="16:16" x14ac:dyDescent="0.25">
      <c r="P1160" s="1" t="s">
        <v>1710</v>
      </c>
    </row>
    <row r="1161" spans="16:16" x14ac:dyDescent="0.25">
      <c r="P1161" s="1" t="s">
        <v>1296</v>
      </c>
    </row>
    <row r="1162" spans="16:16" x14ac:dyDescent="0.25">
      <c r="P1162" s="1" t="s">
        <v>1369</v>
      </c>
    </row>
    <row r="1163" spans="16:16" x14ac:dyDescent="0.25">
      <c r="P1163" s="1" t="s">
        <v>1711</v>
      </c>
    </row>
    <row r="1164" spans="16:16" x14ac:dyDescent="0.25">
      <c r="P1164" s="1" t="s">
        <v>1712</v>
      </c>
    </row>
    <row r="1165" spans="16:16" x14ac:dyDescent="0.25">
      <c r="P1165" s="1" t="s">
        <v>1713</v>
      </c>
    </row>
    <row r="1166" spans="16:16" x14ac:dyDescent="0.25">
      <c r="P1166" s="1" t="s">
        <v>1714</v>
      </c>
    </row>
    <row r="1167" spans="16:16" x14ac:dyDescent="0.25">
      <c r="P1167" s="1" t="s">
        <v>1715</v>
      </c>
    </row>
    <row r="1168" spans="16:16" x14ac:dyDescent="0.25">
      <c r="P1168" s="1" t="s">
        <v>1716</v>
      </c>
    </row>
    <row r="1169" spans="16:16" x14ac:dyDescent="0.25">
      <c r="P1169" s="1" t="s">
        <v>1297</v>
      </c>
    </row>
    <row r="1170" spans="16:16" x14ac:dyDescent="0.25">
      <c r="P1170" s="1" t="s">
        <v>1298</v>
      </c>
    </row>
    <row r="1171" spans="16:16" x14ac:dyDescent="0.25">
      <c r="P1171" s="1" t="s">
        <v>1717</v>
      </c>
    </row>
    <row r="1172" spans="16:16" x14ac:dyDescent="0.25">
      <c r="P1172" s="1" t="s">
        <v>963</v>
      </c>
    </row>
    <row r="1173" spans="16:16" x14ac:dyDescent="0.25">
      <c r="P1173" s="1" t="s">
        <v>745</v>
      </c>
    </row>
    <row r="1174" spans="16:16" x14ac:dyDescent="0.25">
      <c r="P1174" s="1" t="s">
        <v>385</v>
      </c>
    </row>
    <row r="1175" spans="16:16" x14ac:dyDescent="0.25">
      <c r="P1175" s="1" t="s">
        <v>386</v>
      </c>
    </row>
    <row r="1176" spans="16:16" x14ac:dyDescent="0.25">
      <c r="P1176" s="1" t="s">
        <v>1718</v>
      </c>
    </row>
    <row r="1177" spans="16:16" x14ac:dyDescent="0.25">
      <c r="P1177" s="1" t="s">
        <v>1202</v>
      </c>
    </row>
    <row r="1178" spans="16:16" x14ac:dyDescent="0.25">
      <c r="P1178" s="1" t="s">
        <v>316</v>
      </c>
    </row>
    <row r="1179" spans="16:16" x14ac:dyDescent="0.25">
      <c r="P1179" s="1" t="s">
        <v>1719</v>
      </c>
    </row>
    <row r="1180" spans="16:16" x14ac:dyDescent="0.25">
      <c r="P1180" s="1" t="s">
        <v>430</v>
      </c>
    </row>
    <row r="1181" spans="16:16" x14ac:dyDescent="0.25">
      <c r="P1181" s="1" t="s">
        <v>1720</v>
      </c>
    </row>
    <row r="1182" spans="16:16" x14ac:dyDescent="0.25">
      <c r="P1182" s="1" t="s">
        <v>1721</v>
      </c>
    </row>
    <row r="1183" spans="16:16" x14ac:dyDescent="0.25">
      <c r="P1183" s="1" t="s">
        <v>224</v>
      </c>
    </row>
    <row r="1184" spans="16:16" x14ac:dyDescent="0.25">
      <c r="P1184" s="1" t="s">
        <v>1722</v>
      </c>
    </row>
    <row r="1185" spans="16:16" x14ac:dyDescent="0.25">
      <c r="P1185" s="1" t="s">
        <v>387</v>
      </c>
    </row>
    <row r="1186" spans="16:16" x14ac:dyDescent="0.25">
      <c r="P1186" s="1" t="s">
        <v>543</v>
      </c>
    </row>
    <row r="1187" spans="16:16" x14ac:dyDescent="0.25">
      <c r="P1187" s="1" t="s">
        <v>1723</v>
      </c>
    </row>
    <row r="1188" spans="16:16" x14ac:dyDescent="0.25">
      <c r="P1188" s="1" t="s">
        <v>697</v>
      </c>
    </row>
    <row r="1189" spans="16:16" x14ac:dyDescent="0.25">
      <c r="P1189" s="1" t="s">
        <v>1405</v>
      </c>
    </row>
    <row r="1190" spans="16:16" x14ac:dyDescent="0.25">
      <c r="P1190" s="1" t="s">
        <v>746</v>
      </c>
    </row>
    <row r="1191" spans="16:16" x14ac:dyDescent="0.25">
      <c r="P1191" s="1" t="s">
        <v>1370</v>
      </c>
    </row>
    <row r="1192" spans="16:16" x14ac:dyDescent="0.25">
      <c r="P1192" s="1" t="s">
        <v>699</v>
      </c>
    </row>
    <row r="1193" spans="16:16" x14ac:dyDescent="0.25">
      <c r="P1193" s="1" t="s">
        <v>1138</v>
      </c>
    </row>
    <row r="1194" spans="16:16" x14ac:dyDescent="0.25">
      <c r="P1194" s="1" t="s">
        <v>1312</v>
      </c>
    </row>
    <row r="1195" spans="16:16" x14ac:dyDescent="0.25">
      <c r="P1195" s="1" t="s">
        <v>487</v>
      </c>
    </row>
    <row r="1196" spans="16:16" x14ac:dyDescent="0.25">
      <c r="P1196" s="1" t="s">
        <v>225</v>
      </c>
    </row>
    <row r="1197" spans="16:16" x14ac:dyDescent="0.25">
      <c r="P1197" s="1" t="s">
        <v>1131</v>
      </c>
    </row>
    <row r="1198" spans="16:16" x14ac:dyDescent="0.25">
      <c r="P1198" s="1" t="s">
        <v>798</v>
      </c>
    </row>
    <row r="1199" spans="16:16" x14ac:dyDescent="0.25">
      <c r="P1199" s="1" t="s">
        <v>929</v>
      </c>
    </row>
    <row r="1200" spans="16:16" x14ac:dyDescent="0.25">
      <c r="P1200" s="1" t="s">
        <v>1084</v>
      </c>
    </row>
    <row r="1201" spans="16:16" x14ac:dyDescent="0.25">
      <c r="P1201" s="1" t="s">
        <v>747</v>
      </c>
    </row>
    <row r="1202" spans="16:16" x14ac:dyDescent="0.25">
      <c r="P1202" s="1" t="s">
        <v>1203</v>
      </c>
    </row>
    <row r="1203" spans="16:16" x14ac:dyDescent="0.25">
      <c r="P1203" s="1" t="s">
        <v>1204</v>
      </c>
    </row>
    <row r="1204" spans="16:16" x14ac:dyDescent="0.25">
      <c r="P1204" s="1" t="s">
        <v>291</v>
      </c>
    </row>
    <row r="1205" spans="16:16" x14ac:dyDescent="0.25">
      <c r="P1205" s="1" t="s">
        <v>488</v>
      </c>
    </row>
    <row r="1206" spans="16:16" x14ac:dyDescent="0.25">
      <c r="P1206" s="1" t="s">
        <v>617</v>
      </c>
    </row>
    <row r="1207" spans="16:16" x14ac:dyDescent="0.25">
      <c r="P1207" s="1" t="s">
        <v>869</v>
      </c>
    </row>
    <row r="1208" spans="16:16" x14ac:dyDescent="0.25">
      <c r="P1208" s="1" t="s">
        <v>1299</v>
      </c>
    </row>
    <row r="1209" spans="16:16" x14ac:dyDescent="0.25">
      <c r="P1209" s="1" t="s">
        <v>698</v>
      </c>
    </row>
    <row r="1210" spans="16:16" x14ac:dyDescent="0.25">
      <c r="P1210" s="1" t="s">
        <v>489</v>
      </c>
    </row>
    <row r="1211" spans="16:16" x14ac:dyDescent="0.25">
      <c r="P1211" s="1" t="s">
        <v>1132</v>
      </c>
    </row>
    <row r="1212" spans="16:16" x14ac:dyDescent="0.25">
      <c r="P1212" s="1" t="s">
        <v>1205</v>
      </c>
    </row>
    <row r="1213" spans="16:16" x14ac:dyDescent="0.25">
      <c r="P1213" s="1" t="s">
        <v>1085</v>
      </c>
    </row>
    <row r="1214" spans="16:16" x14ac:dyDescent="0.25">
      <c r="P1214" s="1" t="s">
        <v>1206</v>
      </c>
    </row>
    <row r="1215" spans="16:16" x14ac:dyDescent="0.25">
      <c r="P1215" s="1" t="s">
        <v>850</v>
      </c>
    </row>
    <row r="1216" spans="16:16" x14ac:dyDescent="0.25">
      <c r="P1216" s="1" t="s">
        <v>1724</v>
      </c>
    </row>
    <row r="1217" spans="16:16" x14ac:dyDescent="0.25">
      <c r="P1217" s="1" t="s">
        <v>1014</v>
      </c>
    </row>
    <row r="1218" spans="16:16" x14ac:dyDescent="0.25">
      <c r="P1218" s="1" t="s">
        <v>1207</v>
      </c>
    </row>
    <row r="1219" spans="16:16" x14ac:dyDescent="0.25">
      <c r="P1219" s="1" t="s">
        <v>1015</v>
      </c>
    </row>
    <row r="1220" spans="16:16" x14ac:dyDescent="0.25">
      <c r="P1220" s="1" t="s">
        <v>748</v>
      </c>
    </row>
    <row r="1221" spans="16:16" x14ac:dyDescent="0.25">
      <c r="P1221" s="1" t="s">
        <v>501</v>
      </c>
    </row>
    <row r="1222" spans="16:16" x14ac:dyDescent="0.25">
      <c r="P1222" s="1" t="s">
        <v>1208</v>
      </c>
    </row>
    <row r="1223" spans="16:16" x14ac:dyDescent="0.25">
      <c r="P1223" s="1" t="s">
        <v>1209</v>
      </c>
    </row>
    <row r="1224" spans="16:16" x14ac:dyDescent="0.25">
      <c r="P1224" s="1" t="s">
        <v>851</v>
      </c>
    </row>
    <row r="1225" spans="16:16" x14ac:dyDescent="0.25">
      <c r="P1225" s="1" t="s">
        <v>880</v>
      </c>
    </row>
    <row r="1226" spans="16:16" x14ac:dyDescent="0.25">
      <c r="P1226" s="1" t="s">
        <v>1725</v>
      </c>
    </row>
    <row r="1227" spans="16:16" x14ac:dyDescent="0.25">
      <c r="P1227" s="1" t="s">
        <v>700</v>
      </c>
    </row>
    <row r="1228" spans="16:16" x14ac:dyDescent="0.25">
      <c r="P1228" s="1" t="s">
        <v>339</v>
      </c>
    </row>
    <row r="1229" spans="16:16" x14ac:dyDescent="0.25">
      <c r="P1229" s="1" t="s">
        <v>1193</v>
      </c>
    </row>
    <row r="1230" spans="16:16" x14ac:dyDescent="0.25">
      <c r="P1230" s="1" t="s">
        <v>1726</v>
      </c>
    </row>
    <row r="1231" spans="16:16" x14ac:dyDescent="0.25">
      <c r="P1231" s="1" t="s">
        <v>896</v>
      </c>
    </row>
    <row r="1232" spans="16:16" x14ac:dyDescent="0.25">
      <c r="P1232" s="1" t="s">
        <v>1727</v>
      </c>
    </row>
    <row r="1233" spans="16:16" x14ac:dyDescent="0.25">
      <c r="P1233" s="1" t="s">
        <v>1728</v>
      </c>
    </row>
    <row r="1234" spans="16:16" x14ac:dyDescent="0.25">
      <c r="P1234" s="1" t="s">
        <v>1371</v>
      </c>
    </row>
    <row r="1235" spans="16:16" x14ac:dyDescent="0.25">
      <c r="P1235" s="1" t="s">
        <v>330</v>
      </c>
    </row>
    <row r="1236" spans="16:16" x14ac:dyDescent="0.25">
      <c r="P1236" s="1" t="s">
        <v>1210</v>
      </c>
    </row>
    <row r="1237" spans="16:16" x14ac:dyDescent="0.25">
      <c r="P1237" s="1" t="s">
        <v>490</v>
      </c>
    </row>
    <row r="1238" spans="16:16" x14ac:dyDescent="0.25">
      <c r="P1238" s="1" t="s">
        <v>1729</v>
      </c>
    </row>
    <row r="1239" spans="16:16" x14ac:dyDescent="0.25">
      <c r="P1239" s="1" t="s">
        <v>1730</v>
      </c>
    </row>
    <row r="1240" spans="16:16" x14ac:dyDescent="0.25">
      <c r="P1240" s="1" t="s">
        <v>1731</v>
      </c>
    </row>
    <row r="1241" spans="16:16" x14ac:dyDescent="0.25">
      <c r="P1241" s="1" t="s">
        <v>852</v>
      </c>
    </row>
    <row r="1242" spans="16:16" x14ac:dyDescent="0.25">
      <c r="P1242" s="1" t="s">
        <v>1211</v>
      </c>
    </row>
    <row r="1243" spans="16:16" x14ac:dyDescent="0.25">
      <c r="P1243" s="1" t="s">
        <v>805</v>
      </c>
    </row>
    <row r="1244" spans="16:16" x14ac:dyDescent="0.25">
      <c r="P1244" s="1" t="s">
        <v>1732</v>
      </c>
    </row>
    <row r="1245" spans="16:16" x14ac:dyDescent="0.25">
      <c r="P1245" s="1" t="s">
        <v>853</v>
      </c>
    </row>
    <row r="1246" spans="16:16" x14ac:dyDescent="0.25">
      <c r="P1246" s="1" t="s">
        <v>1016</v>
      </c>
    </row>
    <row r="1247" spans="16:16" x14ac:dyDescent="0.25">
      <c r="P1247" s="1" t="s">
        <v>761</v>
      </c>
    </row>
    <row r="1248" spans="16:16" x14ac:dyDescent="0.25">
      <c r="P1248" s="1" t="s">
        <v>433</v>
      </c>
    </row>
    <row r="1249" spans="16:16" x14ac:dyDescent="0.25">
      <c r="P1249" s="1" t="s">
        <v>1133</v>
      </c>
    </row>
    <row r="1250" spans="16:16" x14ac:dyDescent="0.25">
      <c r="P1250" s="1" t="s">
        <v>1134</v>
      </c>
    </row>
    <row r="1251" spans="16:16" x14ac:dyDescent="0.25">
      <c r="P1251" s="1" t="s">
        <v>964</v>
      </c>
    </row>
    <row r="1252" spans="16:16" x14ac:dyDescent="0.25">
      <c r="P1252" s="1" t="s">
        <v>897</v>
      </c>
    </row>
    <row r="1253" spans="16:16" x14ac:dyDescent="0.25">
      <c r="P1253" s="1" t="s">
        <v>659</v>
      </c>
    </row>
    <row r="1254" spans="16:16" x14ac:dyDescent="0.25">
      <c r="P1254" s="1" t="s">
        <v>500</v>
      </c>
    </row>
    <row r="1255" spans="16:16" x14ac:dyDescent="0.25">
      <c r="P1255" s="1" t="s">
        <v>799</v>
      </c>
    </row>
    <row r="1256" spans="16:16" x14ac:dyDescent="0.25">
      <c r="P1256" s="1" t="s">
        <v>800</v>
      </c>
    </row>
    <row r="1257" spans="16:16" x14ac:dyDescent="0.25">
      <c r="P1257" s="1" t="s">
        <v>538</v>
      </c>
    </row>
    <row r="1258" spans="16:16" x14ac:dyDescent="0.25">
      <c r="P1258" s="1" t="s">
        <v>396</v>
      </c>
    </row>
    <row r="1259" spans="16:16" x14ac:dyDescent="0.25">
      <c r="P1259" s="1" t="s">
        <v>340</v>
      </c>
    </row>
    <row r="1260" spans="16:16" x14ac:dyDescent="0.25">
      <c r="P1260" s="1" t="s">
        <v>292</v>
      </c>
    </row>
    <row r="1261" spans="16:16" x14ac:dyDescent="0.25">
      <c r="P1261" s="1" t="s">
        <v>804</v>
      </c>
    </row>
    <row r="1262" spans="16:16" x14ac:dyDescent="0.25">
      <c r="P1262" s="1" t="s">
        <v>341</v>
      </c>
    </row>
    <row r="1263" spans="16:16" x14ac:dyDescent="0.25">
      <c r="P1263" s="1" t="s">
        <v>898</v>
      </c>
    </row>
    <row r="1264" spans="16:16" x14ac:dyDescent="0.25">
      <c r="P1264" s="1" t="s">
        <v>801</v>
      </c>
    </row>
    <row r="1265" spans="16:16" x14ac:dyDescent="0.25">
      <c r="P1265" s="1" t="s">
        <v>515</v>
      </c>
    </row>
    <row r="1266" spans="16:16" x14ac:dyDescent="0.25">
      <c r="P1266" s="1" t="s">
        <v>750</v>
      </c>
    </row>
    <row r="1267" spans="16:16" x14ac:dyDescent="0.25">
      <c r="P1267" s="1" t="s">
        <v>939</v>
      </c>
    </row>
    <row r="1268" spans="16:16" x14ac:dyDescent="0.25">
      <c r="P1268" s="1" t="s">
        <v>930</v>
      </c>
    </row>
    <row r="1269" spans="16:16" x14ac:dyDescent="0.25">
      <c r="P1269" s="1" t="s">
        <v>539</v>
      </c>
    </row>
    <row r="1270" spans="16:16" x14ac:dyDescent="0.25">
      <c r="P1270" s="1" t="s">
        <v>855</v>
      </c>
    </row>
    <row r="1271" spans="16:16" x14ac:dyDescent="0.25">
      <c r="P1271" s="1" t="s">
        <v>856</v>
      </c>
    </row>
    <row r="1272" spans="16:16" x14ac:dyDescent="0.25">
      <c r="P1272" s="1" t="s">
        <v>776</v>
      </c>
    </row>
    <row r="1273" spans="16:16" x14ac:dyDescent="0.25">
      <c r="P1273" s="1" t="s">
        <v>637</v>
      </c>
    </row>
    <row r="1274" spans="16:16" x14ac:dyDescent="0.25">
      <c r="P1274" s="1" t="s">
        <v>388</v>
      </c>
    </row>
    <row r="1275" spans="16:16" x14ac:dyDescent="0.25">
      <c r="P1275" s="1" t="s">
        <v>389</v>
      </c>
    </row>
    <row r="1276" spans="16:16" x14ac:dyDescent="0.25">
      <c r="P1276" s="1" t="s">
        <v>275</v>
      </c>
    </row>
    <row r="1277" spans="16:16" x14ac:dyDescent="0.25">
      <c r="P1277" s="1" t="s">
        <v>931</v>
      </c>
    </row>
    <row r="1278" spans="16:16" x14ac:dyDescent="0.25">
      <c r="P1278" s="1" t="s">
        <v>808</v>
      </c>
    </row>
    <row r="1279" spans="16:16" x14ac:dyDescent="0.25">
      <c r="P1279" s="1" t="s">
        <v>660</v>
      </c>
    </row>
    <row r="1280" spans="16:16" x14ac:dyDescent="0.25">
      <c r="P1280" s="1" t="s">
        <v>871</v>
      </c>
    </row>
    <row r="1281" spans="16:16" x14ac:dyDescent="0.25">
      <c r="P1281" s="1" t="s">
        <v>255</v>
      </c>
    </row>
    <row r="1282" spans="16:16" x14ac:dyDescent="0.25">
      <c r="P1282" s="1" t="s">
        <v>899</v>
      </c>
    </row>
    <row r="1283" spans="16:16" x14ac:dyDescent="0.25">
      <c r="P1283" s="1" t="s">
        <v>872</v>
      </c>
    </row>
    <row r="1284" spans="16:16" x14ac:dyDescent="0.25">
      <c r="P1284" s="1" t="s">
        <v>857</v>
      </c>
    </row>
    <row r="1285" spans="16:16" x14ac:dyDescent="0.25">
      <c r="P1285" s="1" t="s">
        <v>661</v>
      </c>
    </row>
    <row r="1286" spans="16:16" x14ac:dyDescent="0.25">
      <c r="P1286" s="1" t="s">
        <v>398</v>
      </c>
    </row>
    <row r="1287" spans="16:16" x14ac:dyDescent="0.25">
      <c r="P1287" s="1" t="s">
        <v>1733</v>
      </c>
    </row>
    <row r="1288" spans="16:16" x14ac:dyDescent="0.25">
      <c r="P1288" s="1" t="s">
        <v>1734</v>
      </c>
    </row>
    <row r="1289" spans="16:16" x14ac:dyDescent="0.25">
      <c r="P1289" s="1" t="s">
        <v>749</v>
      </c>
    </row>
    <row r="1290" spans="16:16" x14ac:dyDescent="0.25">
      <c r="P1290" s="1" t="s">
        <v>546</v>
      </c>
    </row>
    <row r="1291" spans="16:16" x14ac:dyDescent="0.25">
      <c r="P1291" s="1" t="s">
        <v>575</v>
      </c>
    </row>
    <row r="1292" spans="16:16" x14ac:dyDescent="0.25">
      <c r="P1292" s="1" t="s">
        <v>932</v>
      </c>
    </row>
    <row r="1293" spans="16:16" x14ac:dyDescent="0.25">
      <c r="P1293" s="1" t="s">
        <v>297</v>
      </c>
    </row>
    <row r="1294" spans="16:16" x14ac:dyDescent="0.25">
      <c r="P1294" s="1" t="s">
        <v>933</v>
      </c>
    </row>
    <row r="1295" spans="16:16" x14ac:dyDescent="0.25">
      <c r="P1295" s="1" t="s">
        <v>243</v>
      </c>
    </row>
    <row r="1296" spans="16:16" x14ac:dyDescent="0.25">
      <c r="P1296" s="1" t="s">
        <v>662</v>
      </c>
    </row>
    <row r="1297" spans="16:16" x14ac:dyDescent="0.25">
      <c r="P1297" s="1" t="s">
        <v>663</v>
      </c>
    </row>
    <row r="1298" spans="16:16" x14ac:dyDescent="0.25">
      <c r="P1298" s="1" t="s">
        <v>232</v>
      </c>
    </row>
    <row r="1299" spans="16:16" x14ac:dyDescent="0.25">
      <c r="P1299" s="1" t="s">
        <v>1735</v>
      </c>
    </row>
    <row r="1300" spans="16:16" x14ac:dyDescent="0.25">
      <c r="P1300" s="1" t="s">
        <v>570</v>
      </c>
    </row>
    <row r="1301" spans="16:16" x14ac:dyDescent="0.25">
      <c r="P1301" s="1" t="s">
        <v>751</v>
      </c>
    </row>
    <row r="1302" spans="16:16" x14ac:dyDescent="0.25">
      <c r="P1302" s="1" t="s">
        <v>1031</v>
      </c>
    </row>
    <row r="1303" spans="16:16" x14ac:dyDescent="0.25">
      <c r="P1303" s="1" t="s">
        <v>1736</v>
      </c>
    </row>
    <row r="1304" spans="16:16" x14ac:dyDescent="0.25">
      <c r="P1304" s="1" t="s">
        <v>1737</v>
      </c>
    </row>
    <row r="1305" spans="16:16" x14ac:dyDescent="0.25">
      <c r="P1305" s="1" t="s">
        <v>664</v>
      </c>
    </row>
    <row r="1306" spans="16:16" x14ac:dyDescent="0.25">
      <c r="P1306" s="1" t="s">
        <v>390</v>
      </c>
    </row>
    <row r="1307" spans="16:16" x14ac:dyDescent="0.25">
      <c r="P1307" s="1" t="s">
        <v>391</v>
      </c>
    </row>
    <row r="1308" spans="16:16" x14ac:dyDescent="0.25">
      <c r="P1308" s="1" t="s">
        <v>935</v>
      </c>
    </row>
    <row r="1309" spans="16:16" x14ac:dyDescent="0.25">
      <c r="P1309" s="1" t="s">
        <v>1738</v>
      </c>
    </row>
    <row r="1310" spans="16:16" x14ac:dyDescent="0.25">
      <c r="P1310" s="1" t="s">
        <v>1739</v>
      </c>
    </row>
    <row r="1311" spans="16:16" x14ac:dyDescent="0.25">
      <c r="P1311" s="1" t="s">
        <v>900</v>
      </c>
    </row>
    <row r="1312" spans="16:16" x14ac:dyDescent="0.25">
      <c r="P1312" s="1" t="s">
        <v>1740</v>
      </c>
    </row>
    <row r="1313" spans="16:16" x14ac:dyDescent="0.25">
      <c r="P1313" s="1" t="s">
        <v>1135</v>
      </c>
    </row>
    <row r="1314" spans="16:16" x14ac:dyDescent="0.25">
      <c r="P1314" s="1" t="s">
        <v>1372</v>
      </c>
    </row>
    <row r="1315" spans="16:16" x14ac:dyDescent="0.25">
      <c r="P1315" s="1" t="s">
        <v>934</v>
      </c>
    </row>
    <row r="1316" spans="16:16" x14ac:dyDescent="0.25">
      <c r="P1316" s="1" t="s">
        <v>256</v>
      </c>
    </row>
    <row r="1317" spans="16:16" x14ac:dyDescent="0.25">
      <c r="P1317" s="1" t="s">
        <v>777</v>
      </c>
    </row>
    <row r="1318" spans="16:16" x14ac:dyDescent="0.25">
      <c r="P1318" s="1" t="s">
        <v>1086</v>
      </c>
    </row>
    <row r="1319" spans="16:16" x14ac:dyDescent="0.25">
      <c r="P1319" s="1" t="s">
        <v>431</v>
      </c>
    </row>
    <row r="1320" spans="16:16" x14ac:dyDescent="0.25">
      <c r="P1320" s="1" t="s">
        <v>1373</v>
      </c>
    </row>
    <row r="1321" spans="16:16" x14ac:dyDescent="0.25">
      <c r="P1321" s="1" t="s">
        <v>752</v>
      </c>
    </row>
    <row r="1322" spans="16:16" x14ac:dyDescent="0.25">
      <c r="P1322" s="1" t="s">
        <v>1741</v>
      </c>
    </row>
    <row r="1323" spans="16:16" x14ac:dyDescent="0.25">
      <c r="P1323" s="1" t="s">
        <v>618</v>
      </c>
    </row>
    <row r="1324" spans="16:16" x14ac:dyDescent="0.25">
      <c r="P1324" s="1" t="s">
        <v>1742</v>
      </c>
    </row>
    <row r="1325" spans="16:16" x14ac:dyDescent="0.25">
      <c r="P1325" s="1" t="s">
        <v>619</v>
      </c>
    </row>
    <row r="1326" spans="16:16" x14ac:dyDescent="0.25">
      <c r="P1326" s="1" t="s">
        <v>665</v>
      </c>
    </row>
    <row r="1327" spans="16:16" x14ac:dyDescent="0.25">
      <c r="P1327" s="1" t="s">
        <v>1374</v>
      </c>
    </row>
    <row r="1328" spans="16:16" x14ac:dyDescent="0.25">
      <c r="P1328" s="1" t="s">
        <v>1324</v>
      </c>
    </row>
    <row r="1329" spans="16:16" x14ac:dyDescent="0.25">
      <c r="P1329" s="1" t="s">
        <v>753</v>
      </c>
    </row>
    <row r="1330" spans="16:16" x14ac:dyDescent="0.25">
      <c r="P1330" s="1" t="s">
        <v>1743</v>
      </c>
    </row>
    <row r="1331" spans="16:16" x14ac:dyDescent="0.25">
      <c r="P1331" s="1" t="s">
        <v>1744</v>
      </c>
    </row>
    <row r="1332" spans="16:16" x14ac:dyDescent="0.25">
      <c r="P1332" s="1" t="s">
        <v>1212</v>
      </c>
    </row>
    <row r="1333" spans="16:16" x14ac:dyDescent="0.25">
      <c r="P1333" s="1" t="s">
        <v>309</v>
      </c>
    </row>
    <row r="1334" spans="16:16" x14ac:dyDescent="0.25">
      <c r="P1334" s="1" t="s">
        <v>1745</v>
      </c>
    </row>
    <row r="1335" spans="16:16" x14ac:dyDescent="0.25">
      <c r="P1335" s="1" t="s">
        <v>1746</v>
      </c>
    </row>
    <row r="1336" spans="16:16" x14ac:dyDescent="0.25">
      <c r="P1336" s="1" t="s">
        <v>1213</v>
      </c>
    </row>
    <row r="1337" spans="16:16" x14ac:dyDescent="0.25">
      <c r="P1337" s="1" t="s">
        <v>1375</v>
      </c>
    </row>
    <row r="1338" spans="16:16" x14ac:dyDescent="0.25">
      <c r="P1338" s="1" t="s">
        <v>491</v>
      </c>
    </row>
    <row r="1339" spans="16:16" x14ac:dyDescent="0.25">
      <c r="P1339" s="1" t="s">
        <v>1407</v>
      </c>
    </row>
    <row r="1340" spans="16:16" x14ac:dyDescent="0.25">
      <c r="P1340" s="1" t="s">
        <v>269</v>
      </c>
    </row>
    <row r="1341" spans="16:16" x14ac:dyDescent="0.25">
      <c r="P1341" s="1" t="s">
        <v>1408</v>
      </c>
    </row>
    <row r="1342" spans="16:16" x14ac:dyDescent="0.25">
      <c r="P1342" s="1" t="s">
        <v>261</v>
      </c>
    </row>
    <row r="1343" spans="16:16" x14ac:dyDescent="0.25">
      <c r="P1343" s="1" t="s">
        <v>540</v>
      </c>
    </row>
    <row r="1344" spans="16:16" x14ac:dyDescent="0.25">
      <c r="P1344" s="1" t="s">
        <v>571</v>
      </c>
    </row>
    <row r="1345" spans="16:16" x14ac:dyDescent="0.25">
      <c r="P1345" s="1" t="s">
        <v>492</v>
      </c>
    </row>
    <row r="1346" spans="16:16" x14ac:dyDescent="0.25">
      <c r="P1346" s="1" t="s">
        <v>1214</v>
      </c>
    </row>
    <row r="1347" spans="16:16" x14ac:dyDescent="0.25">
      <c r="P1347" s="1" t="s">
        <v>1300</v>
      </c>
    </row>
    <row r="1348" spans="16:16" x14ac:dyDescent="0.25">
      <c r="P1348" s="1" t="s">
        <v>1136</v>
      </c>
    </row>
    <row r="1349" spans="16:16" x14ac:dyDescent="0.25">
      <c r="P1349" s="1" t="s">
        <v>1747</v>
      </c>
    </row>
    <row r="1350" spans="16:16" x14ac:dyDescent="0.25">
      <c r="P1350" s="1" t="s">
        <v>1017</v>
      </c>
    </row>
    <row r="1351" spans="16:16" x14ac:dyDescent="0.25">
      <c r="P1351" s="1" t="s">
        <v>1241</v>
      </c>
    </row>
    <row r="1352" spans="16:16" x14ac:dyDescent="0.25">
      <c r="P1352" s="1" t="s">
        <v>392</v>
      </c>
    </row>
    <row r="1353" spans="16:16" x14ac:dyDescent="0.25">
      <c r="P1353" s="1" t="s">
        <v>778</v>
      </c>
    </row>
    <row r="1354" spans="16:16" x14ac:dyDescent="0.25">
      <c r="P1354" s="1" t="s">
        <v>666</v>
      </c>
    </row>
    <row r="1355" spans="16:16" x14ac:dyDescent="0.25">
      <c r="P1355" s="1" t="s">
        <v>1215</v>
      </c>
    </row>
    <row r="1356" spans="16:16" x14ac:dyDescent="0.25">
      <c r="P1356" s="1" t="s">
        <v>1137</v>
      </c>
    </row>
    <row r="1357" spans="16:16" x14ac:dyDescent="0.25">
      <c r="P1357" s="1" t="s">
        <v>573</v>
      </c>
    </row>
    <row r="1358" spans="16:16" x14ac:dyDescent="0.25">
      <c r="P1358" s="1" t="s">
        <v>1087</v>
      </c>
    </row>
    <row r="1359" spans="16:16" x14ac:dyDescent="0.25">
      <c r="P1359" s="1" t="s">
        <v>1018</v>
      </c>
    </row>
    <row r="1360" spans="16:16" x14ac:dyDescent="0.25">
      <c r="P1360" s="1" t="s">
        <v>936</v>
      </c>
    </row>
    <row r="1361" spans="16:16" x14ac:dyDescent="0.25">
      <c r="P1361" s="1" t="s">
        <v>1019</v>
      </c>
    </row>
    <row r="1362" spans="16:16" x14ac:dyDescent="0.25">
      <c r="P1362" s="1" t="s">
        <v>754</v>
      </c>
    </row>
    <row r="1363" spans="16:16" x14ac:dyDescent="0.25">
      <c r="P1363" s="1" t="s">
        <v>325</v>
      </c>
    </row>
    <row r="1364" spans="16:16" x14ac:dyDescent="0.25">
      <c r="P1364" s="1" t="s">
        <v>226</v>
      </c>
    </row>
    <row r="1365" spans="16:16" x14ac:dyDescent="0.25">
      <c r="P1365" s="1" t="s">
        <v>1425</v>
      </c>
    </row>
    <row r="1366" spans="16:16" x14ac:dyDescent="0.25">
      <c r="P1366" s="1" t="s">
        <v>270</v>
      </c>
    </row>
    <row r="1367" spans="16:16" x14ac:dyDescent="0.25">
      <c r="P1367" s="1" t="s">
        <v>802</v>
      </c>
    </row>
    <row r="1368" spans="16:16" x14ac:dyDescent="0.25">
      <c r="P1368" s="1" t="s">
        <v>1748</v>
      </c>
    </row>
    <row r="1369" spans="16:16" x14ac:dyDescent="0.25">
      <c r="P1369" s="1" t="s">
        <v>779</v>
      </c>
    </row>
    <row r="1370" spans="16:16" x14ac:dyDescent="0.25">
      <c r="P1370" s="1" t="s">
        <v>1749</v>
      </c>
    </row>
    <row r="1371" spans="16:16" x14ac:dyDescent="0.25">
      <c r="P1371" s="1" t="s">
        <v>365</v>
      </c>
    </row>
    <row r="1372" spans="16:16" x14ac:dyDescent="0.25">
      <c r="P1372" s="1" t="s">
        <v>1750</v>
      </c>
    </row>
    <row r="1373" spans="16:16" x14ac:dyDescent="0.25">
      <c r="P1373" s="1" t="s">
        <v>620</v>
      </c>
    </row>
    <row r="1374" spans="16:16" x14ac:dyDescent="0.25">
      <c r="P1374" s="1" t="s">
        <v>1020</v>
      </c>
    </row>
    <row r="1375" spans="16:16" x14ac:dyDescent="0.25">
      <c r="P1375" s="1" t="s">
        <v>1410</v>
      </c>
    </row>
    <row r="1376" spans="16:16" x14ac:dyDescent="0.25">
      <c r="P1376" s="1" t="s">
        <v>807</v>
      </c>
    </row>
    <row r="1377" spans="16:16" x14ac:dyDescent="0.25">
      <c r="P1377" s="1" t="s">
        <v>244</v>
      </c>
    </row>
    <row r="1378" spans="16:16" x14ac:dyDescent="0.25">
      <c r="P1378" s="1" t="s">
        <v>306</v>
      </c>
    </row>
    <row r="1379" spans="16:16" x14ac:dyDescent="0.25">
      <c r="P1379" s="1" t="s">
        <v>1021</v>
      </c>
    </row>
    <row r="1380" spans="16:16" x14ac:dyDescent="0.25">
      <c r="P1380" s="1" t="s">
        <v>1088</v>
      </c>
    </row>
    <row r="1381" spans="16:16" x14ac:dyDescent="0.25">
      <c r="P1381" s="1" t="s">
        <v>901</v>
      </c>
    </row>
    <row r="1382" spans="16:16" x14ac:dyDescent="0.25">
      <c r="P1382" s="1" t="s">
        <v>1301</v>
      </c>
    </row>
    <row r="1383" spans="16:16" x14ac:dyDescent="0.25">
      <c r="P1383" s="1" t="s">
        <v>941</v>
      </c>
    </row>
    <row r="1384" spans="16:16" x14ac:dyDescent="0.25">
      <c r="P1384" s="1" t="s">
        <v>1302</v>
      </c>
    </row>
    <row r="1385" spans="16:16" x14ac:dyDescent="0.25">
      <c r="P1385" s="1" t="s">
        <v>1303</v>
      </c>
    </row>
    <row r="1386" spans="16:16" x14ac:dyDescent="0.25">
      <c r="P1386" s="1" t="s">
        <v>621</v>
      </c>
    </row>
    <row r="1387" spans="16:16" x14ac:dyDescent="0.25">
      <c r="P1387" s="1" t="s">
        <v>622</v>
      </c>
    </row>
    <row r="1388" spans="16:16" x14ac:dyDescent="0.25">
      <c r="P1388" s="1" t="s">
        <v>1022</v>
      </c>
    </row>
    <row r="1389" spans="16:16" x14ac:dyDescent="0.25">
      <c r="P1389" s="1" t="s">
        <v>1304</v>
      </c>
    </row>
    <row r="1390" spans="16:16" x14ac:dyDescent="0.25">
      <c r="P1390" s="1" t="s">
        <v>312</v>
      </c>
    </row>
    <row r="1391" spans="16:16" x14ac:dyDescent="0.25">
      <c r="P1391" s="1" t="s">
        <v>493</v>
      </c>
    </row>
    <row r="1392" spans="16:16" x14ac:dyDescent="0.25">
      <c r="P1392" s="1" t="s">
        <v>858</v>
      </c>
    </row>
    <row r="1393" spans="16:16" x14ac:dyDescent="0.25">
      <c r="P1393" s="1" t="s">
        <v>755</v>
      </c>
    </row>
    <row r="1394" spans="16:16" x14ac:dyDescent="0.25">
      <c r="P1394" s="1" t="s">
        <v>574</v>
      </c>
    </row>
    <row r="1395" spans="16:16" x14ac:dyDescent="0.25">
      <c r="P1395" s="1" t="s">
        <v>1751</v>
      </c>
    </row>
    <row r="1396" spans="16:16" x14ac:dyDescent="0.25">
      <c r="P1396" s="1" t="s">
        <v>1752</v>
      </c>
    </row>
    <row r="1397" spans="16:16" x14ac:dyDescent="0.25">
      <c r="P1397" s="1" t="s">
        <v>299</v>
      </c>
    </row>
    <row r="1398" spans="16:16" x14ac:dyDescent="0.25">
      <c r="P1398" s="1" t="s">
        <v>1753</v>
      </c>
    </row>
    <row r="1399" spans="16:16" x14ac:dyDescent="0.25">
      <c r="P1399" s="1" t="s">
        <v>271</v>
      </c>
    </row>
    <row r="1400" spans="16:16" x14ac:dyDescent="0.25">
      <c r="P1400" s="1" t="s">
        <v>803</v>
      </c>
    </row>
    <row r="1401" spans="16:16" x14ac:dyDescent="0.25">
      <c r="P1401" s="1" t="s">
        <v>859</v>
      </c>
    </row>
    <row r="1402" spans="16:16" x14ac:dyDescent="0.25">
      <c r="P1402" s="1" t="s">
        <v>257</v>
      </c>
    </row>
    <row r="1403" spans="16:16" x14ac:dyDescent="0.25">
      <c r="P1403" s="1" t="s">
        <v>258</v>
      </c>
    </row>
    <row r="1404" spans="16:16" x14ac:dyDescent="0.25">
      <c r="P1404" s="1" t="s">
        <v>1409</v>
      </c>
    </row>
    <row r="1405" spans="16:16" x14ac:dyDescent="0.25">
      <c r="P1405" s="1" t="s">
        <v>1305</v>
      </c>
    </row>
    <row r="1406" spans="16:16" x14ac:dyDescent="0.25">
      <c r="P1406" s="1" t="s">
        <v>1216</v>
      </c>
    </row>
    <row r="1407" spans="16:16" x14ac:dyDescent="0.25">
      <c r="P1407" s="1" t="s">
        <v>293</v>
      </c>
    </row>
    <row r="1408" spans="16:16" x14ac:dyDescent="0.25">
      <c r="P1408" s="1" t="s">
        <v>623</v>
      </c>
    </row>
    <row r="1409" spans="16:16" x14ac:dyDescent="0.25">
      <c r="P1409" s="1" t="s">
        <v>1422</v>
      </c>
    </row>
    <row r="1410" spans="16:16" x14ac:dyDescent="0.25">
      <c r="P1410" s="1" t="s">
        <v>1424</v>
      </c>
    </row>
    <row r="1411" spans="16:16" x14ac:dyDescent="0.25">
      <c r="P1411" s="1" t="s">
        <v>1420</v>
      </c>
    </row>
    <row r="1412" spans="16:16" x14ac:dyDescent="0.25">
      <c r="P1412" s="1" t="s">
        <v>1089</v>
      </c>
    </row>
    <row r="1413" spans="16:16" x14ac:dyDescent="0.25">
      <c r="P1413" s="1" t="s">
        <v>301</v>
      </c>
    </row>
    <row r="1414" spans="16:16" x14ac:dyDescent="0.25">
      <c r="P1414" s="1" t="s">
        <v>1306</v>
      </c>
    </row>
    <row r="1415" spans="16:16" x14ac:dyDescent="0.25">
      <c r="P1415" s="1" t="s">
        <v>366</v>
      </c>
    </row>
    <row r="1416" spans="16:16" x14ac:dyDescent="0.25">
      <c r="P1416" s="1" t="s">
        <v>494</v>
      </c>
    </row>
    <row r="1417" spans="16:16" x14ac:dyDescent="0.25">
      <c r="P1417" s="1" t="s">
        <v>701</v>
      </c>
    </row>
    <row r="1418" spans="16:16" x14ac:dyDescent="0.25">
      <c r="P1418" s="1" t="s">
        <v>1376</v>
      </c>
    </row>
    <row r="1419" spans="16:16" x14ac:dyDescent="0.25">
      <c r="P1419" s="1" t="s">
        <v>1754</v>
      </c>
    </row>
    <row r="1420" spans="16:16" x14ac:dyDescent="0.25">
      <c r="P1420" s="1" t="s">
        <v>517</v>
      </c>
    </row>
    <row r="1421" spans="16:16" x14ac:dyDescent="0.25">
      <c r="P1421" s="1" t="s">
        <v>1755</v>
      </c>
    </row>
    <row r="1422" spans="16:16" x14ac:dyDescent="0.25">
      <c r="P1422" s="1" t="s">
        <v>342</v>
      </c>
    </row>
    <row r="1423" spans="16:16" x14ac:dyDescent="0.25">
      <c r="P1423" s="1" t="s">
        <v>667</v>
      </c>
    </row>
    <row r="1424" spans="16:16" x14ac:dyDescent="0.25">
      <c r="P1424" s="1" t="s">
        <v>1412</v>
      </c>
    </row>
    <row r="1425" spans="16:16" x14ac:dyDescent="0.25">
      <c r="P1425" s="1" t="s">
        <v>624</v>
      </c>
    </row>
    <row r="1426" spans="16:16" x14ac:dyDescent="0.25">
      <c r="P1426" s="1" t="s">
        <v>1099</v>
      </c>
    </row>
    <row r="1427" spans="16:16" x14ac:dyDescent="0.25">
      <c r="P1427" s="1" t="s">
        <v>432</v>
      </c>
    </row>
    <row r="1428" spans="16:16" x14ac:dyDescent="0.25">
      <c r="P1428" s="1" t="s">
        <v>1217</v>
      </c>
    </row>
    <row r="1429" spans="16:16" x14ac:dyDescent="0.25">
      <c r="P1429" s="1" t="s">
        <v>302</v>
      </c>
    </row>
    <row r="1430" spans="16:16" x14ac:dyDescent="0.25">
      <c r="P1430" s="1" t="s">
        <v>434</v>
      </c>
    </row>
    <row r="1431" spans="16:16" x14ac:dyDescent="0.25">
      <c r="P1431" s="1" t="s">
        <v>625</v>
      </c>
    </row>
    <row r="1432" spans="16:16" x14ac:dyDescent="0.25">
      <c r="P1432" s="1" t="s">
        <v>1756</v>
      </c>
    </row>
    <row r="1433" spans="16:16" x14ac:dyDescent="0.25">
      <c r="P1433" s="1" t="s">
        <v>1757</v>
      </c>
    </row>
    <row r="1434" spans="16:16" x14ac:dyDescent="0.25">
      <c r="P1434" s="1" t="s">
        <v>626</v>
      </c>
    </row>
    <row r="1435" spans="16:16" x14ac:dyDescent="0.25">
      <c r="P1435" s="1" t="s">
        <v>756</v>
      </c>
    </row>
    <row r="1436" spans="16:16" x14ac:dyDescent="0.25">
      <c r="P1436" s="1" t="s">
        <v>315</v>
      </c>
    </row>
    <row r="1437" spans="16:16" x14ac:dyDescent="0.25">
      <c r="P1437" s="1" t="s">
        <v>1758</v>
      </c>
    </row>
    <row r="1438" spans="16:16" x14ac:dyDescent="0.25">
      <c r="P1438" s="1" t="s">
        <v>902</v>
      </c>
    </row>
    <row r="1439" spans="16:16" x14ac:dyDescent="0.25">
      <c r="P1439" s="1" t="s">
        <v>1759</v>
      </c>
    </row>
    <row r="1440" spans="16:16" x14ac:dyDescent="0.25">
      <c r="P1440" s="1" t="s">
        <v>227</v>
      </c>
    </row>
    <row r="1441" spans="16:16" x14ac:dyDescent="0.25">
      <c r="P1441" s="1" t="s">
        <v>1413</v>
      </c>
    </row>
    <row r="1442" spans="16:16" x14ac:dyDescent="0.25">
      <c r="P1442" s="1" t="s">
        <v>233</v>
      </c>
    </row>
    <row r="1443" spans="16:16" x14ac:dyDescent="0.25">
      <c r="P1443" s="1" t="s">
        <v>541</v>
      </c>
    </row>
    <row r="1444" spans="16:16" x14ac:dyDescent="0.25">
      <c r="P1444" s="1" t="s">
        <v>974</v>
      </c>
    </row>
    <row r="1445" spans="16:16" x14ac:dyDescent="0.25">
      <c r="P1445" s="1" t="s">
        <v>757</v>
      </c>
    </row>
    <row r="1446" spans="16:16" x14ac:dyDescent="0.25">
      <c r="P1446" s="1" t="s">
        <v>760</v>
      </c>
    </row>
    <row r="1447" spans="16:16" x14ac:dyDescent="0.25">
      <c r="P1447" s="1" t="s">
        <v>1760</v>
      </c>
    </row>
    <row r="1448" spans="16:16" x14ac:dyDescent="0.25">
      <c r="P1448" s="1" t="s">
        <v>937</v>
      </c>
    </row>
    <row r="1449" spans="16:16" x14ac:dyDescent="0.25">
      <c r="P1449" s="1" t="s">
        <v>1139</v>
      </c>
    </row>
    <row r="1450" spans="16:16" x14ac:dyDescent="0.25">
      <c r="P1450" s="1" t="s">
        <v>1377</v>
      </c>
    </row>
    <row r="1451" spans="16:16" x14ac:dyDescent="0.25">
      <c r="P1451" s="1" t="s">
        <v>702</v>
      </c>
    </row>
    <row r="1452" spans="16:16" x14ac:dyDescent="0.25">
      <c r="P1452" s="1" t="s">
        <v>1761</v>
      </c>
    </row>
    <row r="1453" spans="16:16" x14ac:dyDescent="0.25">
      <c r="P1453" s="1" t="s">
        <v>1426</v>
      </c>
    </row>
    <row r="1454" spans="16:16" x14ac:dyDescent="0.25">
      <c r="P1454" s="1" t="s">
        <v>272</v>
      </c>
    </row>
    <row r="1455" spans="16:16" x14ac:dyDescent="0.25">
      <c r="P1455" s="1" t="s">
        <v>627</v>
      </c>
    </row>
    <row r="1456" spans="16:16" x14ac:dyDescent="0.25">
      <c r="P1456" s="1" t="s">
        <v>1414</v>
      </c>
    </row>
    <row r="1457" spans="16:16" x14ac:dyDescent="0.25">
      <c r="P1457" s="1" t="s">
        <v>1023</v>
      </c>
    </row>
    <row r="1458" spans="16:16" x14ac:dyDescent="0.25">
      <c r="P1458" s="1" t="s">
        <v>1762</v>
      </c>
    </row>
    <row r="1459" spans="16:16" x14ac:dyDescent="0.25">
      <c r="P1459" s="1" t="s">
        <v>628</v>
      </c>
    </row>
    <row r="1460" spans="16:16" x14ac:dyDescent="0.25">
      <c r="P1460" s="1" t="s">
        <v>1024</v>
      </c>
    </row>
    <row r="1461" spans="16:16" x14ac:dyDescent="0.25">
      <c r="P1461" s="1" t="s">
        <v>548</v>
      </c>
    </row>
    <row r="1462" spans="16:16" x14ac:dyDescent="0.25">
      <c r="P1462" s="1" t="s">
        <v>1307</v>
      </c>
    </row>
    <row r="1463" spans="16:16" x14ac:dyDescent="0.25">
      <c r="P1463" s="1" t="s">
        <v>1025</v>
      </c>
    </row>
    <row r="1464" spans="16:16" x14ac:dyDescent="0.25">
      <c r="P1464" s="1" t="s">
        <v>435</v>
      </c>
    </row>
    <row r="1465" spans="16:16" x14ac:dyDescent="0.25">
      <c r="P1465" s="1" t="s">
        <v>1242</v>
      </c>
    </row>
    <row r="1466" spans="16:16" x14ac:dyDescent="0.25">
      <c r="P1466" s="1" t="s">
        <v>495</v>
      </c>
    </row>
    <row r="1467" spans="16:16" x14ac:dyDescent="0.25">
      <c r="P1467" s="1" t="s">
        <v>1090</v>
      </c>
    </row>
    <row r="1468" spans="16:16" x14ac:dyDescent="0.25">
      <c r="P1468" s="1" t="s">
        <v>860</v>
      </c>
    </row>
    <row r="1469" spans="16:16" x14ac:dyDescent="0.25">
      <c r="P1469" s="1" t="s">
        <v>314</v>
      </c>
    </row>
    <row r="1470" spans="16:16" x14ac:dyDescent="0.25">
      <c r="P1470" s="1" t="s">
        <v>343</v>
      </c>
    </row>
    <row r="1471" spans="16:16" x14ac:dyDescent="0.25">
      <c r="P1471" s="1" t="s">
        <v>1091</v>
      </c>
    </row>
    <row r="1472" spans="16:16" x14ac:dyDescent="0.25">
      <c r="P1472" s="1" t="s">
        <v>1218</v>
      </c>
    </row>
    <row r="1473" spans="16:16" x14ac:dyDescent="0.25">
      <c r="P1473" s="1" t="s">
        <v>1763</v>
      </c>
    </row>
    <row r="1474" spans="16:16" x14ac:dyDescent="0.25">
      <c r="P1474" s="1" t="s">
        <v>300</v>
      </c>
    </row>
    <row r="1475" spans="16:16" x14ac:dyDescent="0.25">
      <c r="P1475" s="1" t="s">
        <v>965</v>
      </c>
    </row>
    <row r="1476" spans="16:16" x14ac:dyDescent="0.25">
      <c r="P1476" s="1" t="s">
        <v>861</v>
      </c>
    </row>
    <row r="1477" spans="16:16" x14ac:dyDescent="0.25">
      <c r="P1477" s="1" t="s">
        <v>394</v>
      </c>
    </row>
    <row r="1478" spans="16:16" x14ac:dyDescent="0.25">
      <c r="P1478" s="1" t="s">
        <v>903</v>
      </c>
    </row>
    <row r="1479" spans="16:16" x14ac:dyDescent="0.25">
      <c r="P1479" s="1" t="s">
        <v>1764</v>
      </c>
    </row>
    <row r="1480" spans="16:16" x14ac:dyDescent="0.25">
      <c r="P1480" s="1" t="s">
        <v>1765</v>
      </c>
    </row>
    <row r="1481" spans="16:16" x14ac:dyDescent="0.25">
      <c r="P1481" s="1" t="s">
        <v>966</v>
      </c>
    </row>
    <row r="1482" spans="16:16" x14ac:dyDescent="0.25">
      <c r="P1482" s="1" t="s">
        <v>313</v>
      </c>
    </row>
    <row r="1483" spans="16:16" x14ac:dyDescent="0.25">
      <c r="P1483" s="1" t="s">
        <v>703</v>
      </c>
    </row>
    <row r="1484" spans="16:16" x14ac:dyDescent="0.25">
      <c r="P1484" s="1" t="s">
        <v>307</v>
      </c>
    </row>
    <row r="1485" spans="16:16" x14ac:dyDescent="0.25">
      <c r="P1485" s="1" t="s">
        <v>1766</v>
      </c>
    </row>
    <row r="1486" spans="16:16" x14ac:dyDescent="0.25">
      <c r="P1486" s="1" t="s">
        <v>228</v>
      </c>
    </row>
    <row r="1487" spans="16:16" x14ac:dyDescent="0.25">
      <c r="P1487" s="1" t="s">
        <v>560</v>
      </c>
    </row>
    <row r="1488" spans="16:16" x14ac:dyDescent="0.25">
      <c r="P1488" s="1" t="s">
        <v>273</v>
      </c>
    </row>
    <row r="1489" spans="16:16" x14ac:dyDescent="0.25">
      <c r="P1489" s="1" t="s">
        <v>1026</v>
      </c>
    </row>
    <row r="1490" spans="16:16" x14ac:dyDescent="0.25">
      <c r="P1490" s="1" t="s">
        <v>1767</v>
      </c>
    </row>
    <row r="1491" spans="16:16" x14ac:dyDescent="0.25">
      <c r="P1491" s="1" t="s">
        <v>967</v>
      </c>
    </row>
    <row r="1492" spans="16:16" x14ac:dyDescent="0.25">
      <c r="P1492" s="1" t="s">
        <v>496</v>
      </c>
    </row>
    <row r="1493" spans="16:16" x14ac:dyDescent="0.25">
      <c r="P1493" s="1" t="s">
        <v>436</v>
      </c>
    </row>
    <row r="1494" spans="16:16" x14ac:dyDescent="0.25">
      <c r="P1494" s="1" t="s">
        <v>1768</v>
      </c>
    </row>
    <row r="1495" spans="16:16" x14ac:dyDescent="0.25">
      <c r="P1495" s="1" t="s">
        <v>1092</v>
      </c>
    </row>
    <row r="1496" spans="16:16" x14ac:dyDescent="0.25">
      <c r="P1496" s="1" t="s">
        <v>556</v>
      </c>
    </row>
    <row r="1497" spans="16:16" x14ac:dyDescent="0.25">
      <c r="P1497" s="1" t="s">
        <v>1378</v>
      </c>
    </row>
    <row r="1498" spans="16:16" x14ac:dyDescent="0.25">
      <c r="P1498" s="1" t="s">
        <v>1093</v>
      </c>
    </row>
    <row r="1499" spans="16:16" x14ac:dyDescent="0.25">
      <c r="P1499" s="1" t="s">
        <v>1415</v>
      </c>
    </row>
    <row r="1500" spans="16:16" x14ac:dyDescent="0.25">
      <c r="P1500" s="1" t="s">
        <v>629</v>
      </c>
    </row>
    <row r="1501" spans="16:16" x14ac:dyDescent="0.25">
      <c r="P1501" s="1" t="s">
        <v>393</v>
      </c>
    </row>
    <row r="1502" spans="16:16" x14ac:dyDescent="0.25">
      <c r="P1502" s="1" t="s">
        <v>1219</v>
      </c>
    </row>
    <row r="1503" spans="16:16" x14ac:dyDescent="0.25">
      <c r="P1503" s="1" t="s">
        <v>968</v>
      </c>
    </row>
    <row r="1504" spans="16:16" x14ac:dyDescent="0.25">
      <c r="P1504" s="1" t="s">
        <v>344</v>
      </c>
    </row>
    <row r="1505" spans="16:16" x14ac:dyDescent="0.25">
      <c r="P1505" s="1" t="s">
        <v>862</v>
      </c>
    </row>
    <row r="1506" spans="16:16" x14ac:dyDescent="0.25">
      <c r="P1506" s="1" t="s">
        <v>1220</v>
      </c>
    </row>
    <row r="1507" spans="16:16" x14ac:dyDescent="0.25">
      <c r="P1507" s="1" t="s">
        <v>1769</v>
      </c>
    </row>
    <row r="1508" spans="16:16" x14ac:dyDescent="0.25">
      <c r="P1508" s="1" t="s">
        <v>395</v>
      </c>
    </row>
    <row r="1509" spans="16:16" x14ac:dyDescent="0.25">
      <c r="P1509" s="1" t="s">
        <v>630</v>
      </c>
    </row>
    <row r="1510" spans="16:16" x14ac:dyDescent="0.25">
      <c r="P1510" s="1" t="s">
        <v>1308</v>
      </c>
    </row>
    <row r="1511" spans="16:16" x14ac:dyDescent="0.25">
      <c r="P1511" s="1" t="s">
        <v>1027</v>
      </c>
    </row>
    <row r="1512" spans="16:16" x14ac:dyDescent="0.25">
      <c r="P1512" s="1" t="s">
        <v>938</v>
      </c>
    </row>
    <row r="1513" spans="16:16" x14ac:dyDescent="0.25">
      <c r="P1513" s="1" t="s">
        <v>1770</v>
      </c>
    </row>
    <row r="1514" spans="16:16" x14ac:dyDescent="0.25">
      <c r="P1514" s="1" t="s">
        <v>631</v>
      </c>
    </row>
    <row r="1515" spans="16:16" x14ac:dyDescent="0.25">
      <c r="P1515" s="1" t="s">
        <v>1771</v>
      </c>
    </row>
    <row r="1516" spans="16:16" x14ac:dyDescent="0.25">
      <c r="P1516" s="1" t="s">
        <v>1379</v>
      </c>
    </row>
    <row r="1517" spans="16:16" x14ac:dyDescent="0.25">
      <c r="P1517" s="1" t="s">
        <v>1380</v>
      </c>
    </row>
    <row r="1518" spans="16:16" x14ac:dyDescent="0.25">
      <c r="P1518" s="1" t="s">
        <v>1243</v>
      </c>
    </row>
    <row r="1519" spans="16:16" x14ac:dyDescent="0.25">
      <c r="P1519" s="1" t="s">
        <v>632</v>
      </c>
    </row>
    <row r="1520" spans="16:16" x14ac:dyDescent="0.25">
      <c r="P1520" s="1" t="s">
        <v>1416</v>
      </c>
    </row>
    <row r="1521" spans="16:16" x14ac:dyDescent="0.25">
      <c r="P1521" s="1" t="s">
        <v>1140</v>
      </c>
    </row>
    <row r="1522" spans="16:16" x14ac:dyDescent="0.25">
      <c r="P1522" s="1" t="s">
        <v>345</v>
      </c>
    </row>
    <row r="1523" spans="16:16" x14ac:dyDescent="0.25">
      <c r="P1523" s="1" t="s">
        <v>282</v>
      </c>
    </row>
    <row r="1524" spans="16:16" x14ac:dyDescent="0.25">
      <c r="P1524" s="1" t="s">
        <v>1487</v>
      </c>
    </row>
    <row r="1525" spans="16:16" x14ac:dyDescent="0.25">
      <c r="P1525" s="1" t="s">
        <v>1772</v>
      </c>
    </row>
    <row r="1526" spans="16:16" x14ac:dyDescent="0.25">
      <c r="P1526" s="1" t="s">
        <v>1773</v>
      </c>
    </row>
    <row r="1527" spans="16:16" x14ac:dyDescent="0.25">
      <c r="P1527" s="1" t="s">
        <v>969</v>
      </c>
    </row>
    <row r="1528" spans="16:16" x14ac:dyDescent="0.25">
      <c r="P1528" s="1" t="s">
        <v>1148</v>
      </c>
    </row>
    <row r="1529" spans="16:16" x14ac:dyDescent="0.25">
      <c r="P1529" s="1" t="s">
        <v>1774</v>
      </c>
    </row>
    <row r="1530" spans="16:16" x14ac:dyDescent="0.25">
      <c r="P1530" s="1" t="s">
        <v>303</v>
      </c>
    </row>
    <row r="1531" spans="16:16" x14ac:dyDescent="0.25">
      <c r="P1531" s="1" t="s">
        <v>1028</v>
      </c>
    </row>
    <row r="1532" spans="16:16" x14ac:dyDescent="0.25">
      <c r="P1532" s="1" t="s">
        <v>542</v>
      </c>
    </row>
    <row r="1533" spans="16:16" x14ac:dyDescent="0.25">
      <c r="P1533" s="1" t="s">
        <v>437</v>
      </c>
    </row>
    <row r="1534" spans="16:16" x14ac:dyDescent="0.25">
      <c r="P1534" s="1" t="s">
        <v>1094</v>
      </c>
    </row>
    <row r="1535" spans="16:16" x14ac:dyDescent="0.25">
      <c r="P1535" s="1" t="s">
        <v>1417</v>
      </c>
    </row>
    <row r="1536" spans="16:16" x14ac:dyDescent="0.25">
      <c r="P1536" s="1" t="s">
        <v>1221</v>
      </c>
    </row>
    <row r="1537" spans="16:16" x14ac:dyDescent="0.25">
      <c r="P1537" s="1" t="s">
        <v>1381</v>
      </c>
    </row>
    <row r="1538" spans="16:16" x14ac:dyDescent="0.25">
      <c r="P1538" s="1" t="s">
        <v>1144</v>
      </c>
    </row>
    <row r="1539" spans="16:16" x14ac:dyDescent="0.25">
      <c r="P1539" s="1" t="s">
        <v>438</v>
      </c>
    </row>
    <row r="1540" spans="16:16" x14ac:dyDescent="0.25">
      <c r="P1540" s="1" t="s">
        <v>1382</v>
      </c>
    </row>
    <row r="1541" spans="16:16" x14ac:dyDescent="0.25">
      <c r="P1541" s="1" t="s">
        <v>234</v>
      </c>
    </row>
    <row r="1542" spans="16:16" x14ac:dyDescent="0.25">
      <c r="P1542" s="1" t="s">
        <v>518</v>
      </c>
    </row>
    <row r="1543" spans="16:16" x14ac:dyDescent="0.25">
      <c r="P1543" s="1" t="s">
        <v>1775</v>
      </c>
    </row>
    <row r="1544" spans="16:16" x14ac:dyDescent="0.25">
      <c r="P1544" s="1" t="s">
        <v>1309</v>
      </c>
    </row>
    <row r="1545" spans="16:16" x14ac:dyDescent="0.25">
      <c r="P1545" s="1" t="s">
        <v>1095</v>
      </c>
    </row>
    <row r="1546" spans="16:16" x14ac:dyDescent="0.25">
      <c r="P1546" s="1" t="s">
        <v>1141</v>
      </c>
    </row>
    <row r="1547" spans="16:16" x14ac:dyDescent="0.25">
      <c r="P1547" s="1" t="s">
        <v>1776</v>
      </c>
    </row>
    <row r="1548" spans="16:16" x14ac:dyDescent="0.25">
      <c r="P1548" s="1" t="s">
        <v>1310</v>
      </c>
    </row>
    <row r="1549" spans="16:16" x14ac:dyDescent="0.25">
      <c r="P1549" s="1" t="s">
        <v>259</v>
      </c>
    </row>
    <row r="1550" spans="16:16" x14ac:dyDescent="0.25">
      <c r="P1550" s="1" t="s">
        <v>970</v>
      </c>
    </row>
    <row r="1551" spans="16:16" x14ac:dyDescent="0.25">
      <c r="P1551" s="1" t="s">
        <v>1222</v>
      </c>
    </row>
    <row r="1552" spans="16:16" x14ac:dyDescent="0.25">
      <c r="P1552" s="1" t="s">
        <v>519</v>
      </c>
    </row>
    <row r="1553" spans="16:16" x14ac:dyDescent="0.25">
      <c r="P1553" s="1" t="s">
        <v>1096</v>
      </c>
    </row>
    <row r="1554" spans="16:16" x14ac:dyDescent="0.25">
      <c r="P1554" s="1" t="s">
        <v>1777</v>
      </c>
    </row>
    <row r="1555" spans="16:16" x14ac:dyDescent="0.25">
      <c r="P1555" s="1" t="s">
        <v>281</v>
      </c>
    </row>
    <row r="1556" spans="16:16" x14ac:dyDescent="0.25">
      <c r="P1556" s="1" t="s">
        <v>439</v>
      </c>
    </row>
    <row r="1557" spans="16:16" x14ac:dyDescent="0.25">
      <c r="P1557" s="1" t="s">
        <v>1223</v>
      </c>
    </row>
    <row r="1558" spans="16:16" x14ac:dyDescent="0.25">
      <c r="P1558" s="1" t="s">
        <v>1029</v>
      </c>
    </row>
    <row r="1559" spans="16:16" x14ac:dyDescent="0.25">
      <c r="P1559" s="1" t="s">
        <v>758</v>
      </c>
    </row>
    <row r="1560" spans="16:16" x14ac:dyDescent="0.25">
      <c r="P1560" s="1" t="s">
        <v>1097</v>
      </c>
    </row>
    <row r="1561" spans="16:16" x14ac:dyDescent="0.25">
      <c r="P1561" s="1" t="s">
        <v>633</v>
      </c>
    </row>
    <row r="1562" spans="16:16" x14ac:dyDescent="0.25">
      <c r="P1562" s="1" t="s">
        <v>904</v>
      </c>
    </row>
    <row r="1563" spans="16:16" x14ac:dyDescent="0.25">
      <c r="P1563" s="1" t="s">
        <v>971</v>
      </c>
    </row>
    <row r="1564" spans="16:16" x14ac:dyDescent="0.25">
      <c r="P1564" s="1" t="s">
        <v>634</v>
      </c>
    </row>
    <row r="1565" spans="16:16" x14ac:dyDescent="0.25">
      <c r="P1565" s="1" t="s">
        <v>1224</v>
      </c>
    </row>
    <row r="1566" spans="16:16" x14ac:dyDescent="0.25">
      <c r="P1566" s="1" t="s">
        <v>304</v>
      </c>
    </row>
    <row r="1567" spans="16:16" x14ac:dyDescent="0.25">
      <c r="P1567" s="1" t="s">
        <v>1778</v>
      </c>
    </row>
    <row r="1568" spans="16:16" x14ac:dyDescent="0.25">
      <c r="P1568" s="1" t="s">
        <v>1779</v>
      </c>
    </row>
    <row r="1569" spans="16:16" x14ac:dyDescent="0.25">
      <c r="P1569" s="1" t="s">
        <v>635</v>
      </c>
    </row>
    <row r="1570" spans="16:16" x14ac:dyDescent="0.25">
      <c r="P1570" s="1" t="s">
        <v>497</v>
      </c>
    </row>
    <row r="1571" spans="16:16" x14ac:dyDescent="0.25">
      <c r="P1571" s="1" t="s">
        <v>1780</v>
      </c>
    </row>
    <row r="1572" spans="16:16" x14ac:dyDescent="0.25">
      <c r="P1572" s="1" t="s">
        <v>498</v>
      </c>
    </row>
    <row r="1573" spans="16:16" x14ac:dyDescent="0.25">
      <c r="P1573" s="1" t="s">
        <v>759</v>
      </c>
    </row>
    <row r="1574" spans="16:16" x14ac:dyDescent="0.25">
      <c r="P1574" s="1" t="s">
        <v>1781</v>
      </c>
    </row>
    <row r="1575" spans="16:16" x14ac:dyDescent="0.25">
      <c r="P1575" s="1" t="s">
        <v>1225</v>
      </c>
    </row>
    <row r="1576" spans="16:16" x14ac:dyDescent="0.25">
      <c r="P1576" s="1" t="s">
        <v>559</v>
      </c>
    </row>
    <row r="1577" spans="16:16" x14ac:dyDescent="0.25">
      <c r="P1577" s="1" t="s">
        <v>1098</v>
      </c>
    </row>
    <row r="1578" spans="16:16" x14ac:dyDescent="0.25">
      <c r="P1578" s="1" t="s">
        <v>1030</v>
      </c>
    </row>
    <row r="1579" spans="16:16" x14ac:dyDescent="0.25">
      <c r="P1579" s="1" t="s">
        <v>1782</v>
      </c>
    </row>
    <row r="1580" spans="16:16" x14ac:dyDescent="0.25">
      <c r="P1580" s="1" t="s">
        <v>863</v>
      </c>
    </row>
    <row r="1581" spans="16:16" x14ac:dyDescent="0.25">
      <c r="P1581" s="1" t="s">
        <v>1383</v>
      </c>
    </row>
    <row r="1582" spans="16:16" x14ac:dyDescent="0.25">
      <c r="P1582" s="1" t="s">
        <v>1311</v>
      </c>
    </row>
    <row r="1583" spans="16:16" x14ac:dyDescent="0.25">
      <c r="P1583" s="1" t="s">
        <v>499</v>
      </c>
    </row>
    <row r="1584" spans="16:16" x14ac:dyDescent="0.25">
      <c r="P1584" s="1" t="s">
        <v>440</v>
      </c>
    </row>
    <row r="1585" spans="16:16" x14ac:dyDescent="0.25">
      <c r="P1585" s="1" t="s">
        <v>1226</v>
      </c>
    </row>
    <row r="1586" spans="16:16" x14ac:dyDescent="0.25">
      <c r="P1586" s="1" t="s">
        <v>1145</v>
      </c>
    </row>
  </sheetData>
  <sheetProtection algorithmName="SHA-512" hashValue="k6cEUn/1XCj0tn7FhtAkgYBih5wl5RJU4/rXuQJoGEC8BZvJNrOsB4PnfgZNQfUZlvLMgljQBdYNqdVZr+n2Vw==" saltValue="WGtWsIUfmqaAj1B+z9nT8w==" spinCount="100000" sheet="1" selectLockedCells="1"/>
  <phoneticPr fontId="7" type="noConversion"/>
  <conditionalFormatting sqref="E32:E33">
    <cfRule type="expression" dxfId="33" priority="27">
      <formula>NOT($K32)</formula>
    </cfRule>
  </conditionalFormatting>
  <conditionalFormatting sqref="E50">
    <cfRule type="cellIs" dxfId="32" priority="23" operator="greaterThan">
      <formula>6000</formula>
    </cfRule>
  </conditionalFormatting>
  <conditionalFormatting sqref="C8:G8">
    <cfRule type="expression" dxfId="31" priority="29">
      <formula>AND($J$8:$K$8)</formula>
    </cfRule>
  </conditionalFormatting>
  <conditionalFormatting sqref="E47:G47">
    <cfRule type="expression" dxfId="30" priority="21">
      <formula>(E$47/E$40)&lt;0.5</formula>
    </cfRule>
  </conditionalFormatting>
  <conditionalFormatting sqref="J1:K40 K41 J42:K47 J48:J49 J50:K1048576">
    <cfRule type="containsText" dxfId="29" priority="19" operator="containsText" text="FALSE">
      <formula>NOT(ISERROR(SEARCH("FALSE",J1)))</formula>
    </cfRule>
  </conditionalFormatting>
  <conditionalFormatting sqref="J74:K74">
    <cfRule type="containsText" dxfId="28" priority="18" operator="containsText" text="FALSE">
      <formula>NOT(ISERROR(SEARCH("FALSE",J74)))</formula>
    </cfRule>
  </conditionalFormatting>
  <conditionalFormatting sqref="C66 C70 C73 C75 C78 C68">
    <cfRule type="expression" dxfId="27" priority="16">
      <formula>C66=OR(ISBLANK(C66),FALSE)</formula>
    </cfRule>
  </conditionalFormatting>
  <conditionalFormatting sqref="C80">
    <cfRule type="expression" dxfId="26" priority="9">
      <formula>C80=OR(ISBLANK(C80),FALSE)</formula>
    </cfRule>
  </conditionalFormatting>
  <conditionalFormatting sqref="F39:F40 F42:F46 F52">
    <cfRule type="expression" dxfId="25" priority="10">
      <formula>COUNTA($F$39:$F$46)&gt;1</formula>
    </cfRule>
  </conditionalFormatting>
  <conditionalFormatting sqref="G39:G40 G42:G46 G52">
    <cfRule type="expression" dxfId="24" priority="8">
      <formula>COUNTA($G$39:$G$46)&gt;1</formula>
    </cfRule>
  </conditionalFormatting>
  <conditionalFormatting sqref="E43:G43">
    <cfRule type="expression" dxfId="23" priority="5">
      <formula>AND(NOT(ISBLANK(E43)),NOT($J$43))</formula>
    </cfRule>
  </conditionalFormatting>
  <conditionalFormatting sqref="G44:G46">
    <cfRule type="expression" dxfId="22" priority="3">
      <formula>AND(NOT($K$46),COUNTA($G$44:$G$46)&gt;0)</formula>
    </cfRule>
  </conditionalFormatting>
  <conditionalFormatting sqref="E28">
    <cfRule type="expression" dxfId="21" priority="30">
      <formula>OR(LEFT(E26,1)="E",LEFT(E26,1)="T")</formula>
    </cfRule>
  </conditionalFormatting>
  <conditionalFormatting sqref="G53">
    <cfRule type="expression" dxfId="20" priority="1">
      <formula>LEFT($G$53,1)="L"</formula>
    </cfRule>
    <cfRule type="expression" dxfId="19" priority="2">
      <formula>LEFT($G$53,1)=P</formula>
    </cfRule>
  </conditionalFormatting>
  <dataValidations count="13">
    <dataValidation type="whole" operator="greaterThanOrEqual" allowBlank="1" showInputMessage="1" showErrorMessage="1" errorTitle="Before FCI Program" error="Only sites that become operational after January 1, 2019 are permitted to be in the FCI program." sqref="E34" xr:uid="{00000000-0002-0000-0000-000002000000}">
      <formula1>43466</formula1>
    </dataValidation>
    <dataValidation type="decimal" allowBlank="1" showInputMessage="1" showErrorMessage="1" sqref="E35" xr:uid="{00000000-0002-0000-0000-000003000000}">
      <formula1>0</formula1>
      <formula2>24</formula2>
    </dataValidation>
    <dataValidation type="decimal" operator="greaterThanOrEqual" allowBlank="1" showInputMessage="1" showErrorMessage="1" errorTitle="Charger too small" error="EV chargers in the FCI program must have a power rating of at least 50 kW." sqref="E40:G40" xr:uid="{00000000-0002-0000-0000-000004000000}">
      <formula1>50</formula1>
    </dataValidation>
    <dataValidation type="list" operator="greaterThanOrEqual" allowBlank="1" showInputMessage="1" showErrorMessage="1" errorTitle="Before FCI Program" error="Only sites that become operational after January 1, 2019 are permitted to be in the FCI program." sqref="E28" xr:uid="{00000000-0002-0000-0000-000005000000}">
      <formula1>$P$9:$P$38</formula1>
    </dataValidation>
    <dataValidation type="list" allowBlank="1" showInputMessage="1" showErrorMessage="1" errorTitle="Dropdown Menu" error="Use the arrow on the right to select from the dropdown menu." sqref="C80 C68 C75 C73 C70 C78 C66" xr:uid="{00000000-0002-0000-0000-000006000000}">
      <formula1>$P$50:$P$52</formula1>
    </dataValidation>
    <dataValidation type="list" allowBlank="1" showInputMessage="1" showErrorMessage="1" errorTitle="Dropdown Menu" error="Use the arrow on the right to select from the dropdown menu." sqref="D59" xr:uid="{00000000-0002-0000-0000-000008000000}">
      <formula1>$P$58:$P$59</formula1>
    </dataValidation>
    <dataValidation type="list" allowBlank="1" showInputMessage="1" showErrorMessage="1" errorTitle="Dropdown Menu" error="Use the arrow on the right to select from the dropdown menu." sqref="D62" xr:uid="{00000000-0002-0000-0000-000009000000}">
      <formula1>$P$60:$P$62</formula1>
    </dataValidation>
    <dataValidation type="list" allowBlank="1" showInputMessage="1" showErrorMessage="1" sqref="E43:G43 E52:G52" xr:uid="{E7A88F03-D381-4978-A044-C494E2A7FD78}">
      <formula1>$P$51:$P$52</formula1>
    </dataValidation>
    <dataValidation type="whole" operator="greaterThanOrEqual" allowBlank="1" showInputMessage="1" showErrorMessage="1" sqref="E44:G46" xr:uid="{56DFFA44-D647-42B5-A38D-CC57307BD47C}">
      <formula1>0</formula1>
    </dataValidation>
    <dataValidation type="decimal" operator="greaterThanOrEqual" allowBlank="1" showInputMessage="1" showErrorMessage="1" sqref="E37" xr:uid="{5F8C6624-9444-4E85-9DC3-033E4BB6170B}">
      <formula1>0</formula1>
    </dataValidation>
    <dataValidation type="whole" allowBlank="1" showInputMessage="1" showErrorMessage="1" sqref="E39:G39" xr:uid="{04D61ABF-81BA-48E9-AF8A-39AA1BBFA3A5}">
      <formula1>0</formula1>
      <formula2>120</formula2>
    </dataValidation>
    <dataValidation type="list" allowBlank="1" showInputMessage="1" showErrorMessage="1" sqref="E26" xr:uid="{00000000-0002-0000-0000-000007000000}">
      <formula1>$R$50:$R$53</formula1>
    </dataValidation>
    <dataValidation type="list" allowBlank="1" showInputMessage="1" showErrorMessage="1" sqref="E31" xr:uid="{229EEB6D-7EC7-4639-8808-9B0746347335}">
      <formula1>$P$66:$P$1586</formula1>
    </dataValidation>
  </dataValidations>
  <hyperlinks>
    <hyperlink ref="B6:E6" r:id="rId1" display="Refer to the FCI User Guide to fill out this application." xr:uid="{00000000-0004-0000-0000-000000000000}"/>
    <hyperlink ref="B6:H6" r:id="rId2" tooltip="Link to LCFS Guidance Documents, User Guides, and FAQs" display="Refer to the FCI User Guide to fill out this application." xr:uid="{00000000-0004-0000-0000-000001000000}"/>
    <hyperlink ref="C82" r:id="rId3" tooltip="Link to LCFS Regulation; Relevant Section is 95486.2(b)" display="LCFS Regulation Section 95486.2" xr:uid="{27FE64B7-02B0-4ED2-B1EE-E6F93D547669}"/>
    <hyperlink ref="B4:H4" r:id="rId4" display="Download the most recent version of this application at the LCFS ZEV Webapge" xr:uid="{58062CB8-2B71-471C-9A7D-657D35A52046}"/>
    <hyperlink ref="B5:H5" r:id="rId5" display="Submit this document as Correspondence through the LCFS Reporting Tool (LRT)." xr:uid="{68E52836-AC62-4C3B-BDED-DFF408E8519E}"/>
    <hyperlink ref="U11:Y11" r:id="rId6" display="https://carb.sharepoint.com/ISD/shared%20services/LCFS/lcfsrulemaking/Lists/FSE%20Details/AllItems.aspx" xr:uid="{9E60B0AD-8BD2-4D19-9B23-55D7E2D99C2F}"/>
    <hyperlink ref="U13:Z13" r:id="rId7" display="https://carb.sharepoint.com/ISD/shared%20services/LCFS/lcfsrulemaking/Lists/FCI%20and%20HRI%20Application%20Tracking/AllItems.aspx" xr:uid="{16F2499B-1F37-4566-8CC7-95CEEC818225}"/>
  </hyperlinks>
  <pageMargins left="0.7" right="0.7" top="0.75" bottom="0.75" header="0.3" footer="0.3"/>
  <pageSetup orientation="portrait" r:id="rId8"/>
  <drawing r:id="rId9"/>
  <legacyDrawing r:id="rId10"/>
  <extLst>
    <ext xmlns:x14="http://schemas.microsoft.com/office/spreadsheetml/2009/9/main" uri="{78C0D931-6437-407d-A8EE-F0AAD7539E65}">
      <x14:conditionalFormattings>
        <x14:conditionalFormatting xmlns:xm="http://schemas.microsoft.com/office/excel/2006/main">
          <x14:cfRule type="expression" priority="14" id="{18641171-EF98-44B3-AE99-98E8C1216FF7}">
            <xm:f>OR(LEFT(D59,1)="2",AND(LEFT(D59,1)="1",'Site Availability'!$B$11=TRUE))</xm:f>
            <x14:dxf>
              <font>
                <b val="0"/>
                <i val="0"/>
                <color auto="1"/>
              </font>
            </x14:dxf>
          </x14:cfRule>
          <xm:sqref>D59</xm:sqref>
        </x14:conditionalFormatting>
        <x14:conditionalFormatting xmlns:xm="http://schemas.microsoft.com/office/excel/2006/main">
          <x14:cfRule type="expression" priority="13" id="{2881836E-F2F6-439A-B703-64DC9F8AF829}">
            <xm:f>OR(LEFT(D62,1)="2",AND(LEFT(D62,1)="1",Attestation!$B$12=TRUE))</xm:f>
            <x14:dxf>
              <font>
                <b val="0"/>
                <i val="0"/>
                <color auto="1"/>
              </font>
            </x14:dxf>
          </x14:cfRule>
          <xm:sqref>D62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showRowColHeaders="0" workbookViewId="0">
      <selection activeCell="B11" sqref="B11"/>
    </sheetView>
  </sheetViews>
  <sheetFormatPr defaultRowHeight="15.75" x14ac:dyDescent="0.25"/>
  <cols>
    <col min="1" max="1" width="3" style="1" customWidth="1"/>
  </cols>
  <sheetData>
    <row r="1" spans="2:10" s="1" customFormat="1" x14ac:dyDescent="0.25"/>
    <row r="2" spans="2:10" s="1" customFormat="1" ht="23.25" x14ac:dyDescent="0.35">
      <c r="B2" s="16" t="s">
        <v>33</v>
      </c>
      <c r="C2" s="17"/>
      <c r="D2" s="17"/>
      <c r="E2" s="17"/>
      <c r="F2" s="17"/>
      <c r="G2" s="17"/>
      <c r="H2" s="17"/>
      <c r="I2" s="17"/>
      <c r="J2" s="17"/>
    </row>
    <row r="3" spans="2:10" s="1" customFormat="1" x14ac:dyDescent="0.25">
      <c r="B3" s="1" t="str">
        <f>IFERROR(RIGHT(Application!D59,LEN(Application!D59)-3),"")</f>
        <v/>
      </c>
    </row>
    <row r="4" spans="2:10" s="1" customFormat="1" x14ac:dyDescent="0.25">
      <c r="B4" s="68" t="s">
        <v>109</v>
      </c>
      <c r="C4" s="69"/>
      <c r="D4" s="69"/>
      <c r="E4" s="69"/>
      <c r="F4" s="69"/>
      <c r="G4" s="69"/>
      <c r="H4" s="69"/>
    </row>
    <row r="5" spans="2:10" s="1" customFormat="1" x14ac:dyDescent="0.25">
      <c r="B5" s="1" t="s">
        <v>120</v>
      </c>
      <c r="C5" s="71"/>
      <c r="D5" s="71"/>
      <c r="E5" s="71"/>
      <c r="F5" s="71"/>
      <c r="G5" s="71"/>
      <c r="H5" s="71"/>
    </row>
    <row r="6" spans="2:10" s="1" customFormat="1" x14ac:dyDescent="0.25">
      <c r="B6" s="1" t="s">
        <v>118</v>
      </c>
    </row>
    <row r="7" spans="2:10" s="1" customFormat="1" x14ac:dyDescent="0.25">
      <c r="B7" s="1" t="s">
        <v>119</v>
      </c>
    </row>
    <row r="8" spans="2:10" s="1" customFormat="1" x14ac:dyDescent="0.25">
      <c r="B8" s="1" t="s">
        <v>122</v>
      </c>
    </row>
    <row r="9" spans="2:10" s="1" customFormat="1" x14ac:dyDescent="0.25">
      <c r="B9" s="1" t="s">
        <v>123</v>
      </c>
    </row>
    <row r="10" spans="2:10" s="1" customFormat="1" x14ac:dyDescent="0.25">
      <c r="B10" s="20" t="s">
        <v>34</v>
      </c>
    </row>
    <row r="11" spans="2:10" s="1" customFormat="1" x14ac:dyDescent="0.25">
      <c r="B11" s="24"/>
      <c r="C11" s="1" t="s">
        <v>108</v>
      </c>
    </row>
    <row r="12" spans="2:10" x14ac:dyDescent="0.25">
      <c r="B12" s="52"/>
      <c r="C12" s="52"/>
      <c r="D12" s="52"/>
      <c r="E12" s="52"/>
      <c r="F12" s="52"/>
      <c r="G12" s="52"/>
      <c r="H12" s="52"/>
      <c r="I12" s="52"/>
      <c r="J12" s="52"/>
    </row>
    <row r="13" spans="2:10" x14ac:dyDescent="0.25">
      <c r="B13" s="52"/>
      <c r="C13" s="52"/>
      <c r="D13" s="52"/>
      <c r="E13" s="52"/>
      <c r="F13" s="52"/>
      <c r="G13" s="52"/>
      <c r="H13" s="52"/>
      <c r="I13" s="52"/>
      <c r="J13" s="52"/>
    </row>
    <row r="14" spans="2:10" x14ac:dyDescent="0.25">
      <c r="B14" s="52"/>
      <c r="C14" s="52"/>
      <c r="D14" s="52"/>
      <c r="E14" s="52"/>
      <c r="F14" s="52"/>
      <c r="G14" s="52"/>
      <c r="H14" s="52"/>
      <c r="I14" s="52"/>
      <c r="J14" s="52"/>
    </row>
    <row r="15" spans="2:10" x14ac:dyDescent="0.25">
      <c r="B15" s="52"/>
      <c r="C15" s="52"/>
      <c r="D15" s="52"/>
      <c r="E15" s="52"/>
      <c r="F15" s="52"/>
      <c r="G15" s="52"/>
      <c r="H15" s="52"/>
      <c r="I15" s="52"/>
      <c r="J15" s="52"/>
    </row>
    <row r="16" spans="2:10" x14ac:dyDescent="0.25">
      <c r="B16" s="52"/>
      <c r="C16" s="52"/>
      <c r="D16" s="52"/>
      <c r="E16" s="52"/>
      <c r="F16" s="52"/>
      <c r="G16" s="52"/>
      <c r="H16" s="52"/>
      <c r="I16" s="52"/>
      <c r="J16" s="52"/>
    </row>
    <row r="17" spans="2:10" x14ac:dyDescent="0.25">
      <c r="B17" s="52"/>
      <c r="C17" s="52"/>
      <c r="D17" s="52"/>
      <c r="E17" s="52"/>
      <c r="F17" s="52"/>
      <c r="G17" s="52"/>
      <c r="H17" s="52"/>
      <c r="I17" s="52"/>
      <c r="J17" s="52"/>
    </row>
    <row r="18" spans="2:10" x14ac:dyDescent="0.25">
      <c r="B18" s="52"/>
      <c r="C18" s="52"/>
      <c r="D18" s="52"/>
      <c r="E18" s="52"/>
      <c r="F18" s="52"/>
      <c r="G18" s="52"/>
      <c r="H18" s="52"/>
      <c r="I18" s="52"/>
      <c r="J18" s="52"/>
    </row>
    <row r="19" spans="2:10" x14ac:dyDescent="0.25">
      <c r="B19" s="52"/>
      <c r="C19" s="52"/>
      <c r="D19" s="52"/>
      <c r="E19" s="52"/>
      <c r="F19" s="52"/>
      <c r="G19" s="52"/>
      <c r="H19" s="52"/>
      <c r="I19" s="52"/>
      <c r="J19" s="52"/>
    </row>
    <row r="20" spans="2:10" x14ac:dyDescent="0.25">
      <c r="B20" s="52"/>
      <c r="C20" s="52"/>
      <c r="D20" s="52"/>
      <c r="E20" s="52"/>
      <c r="F20" s="52"/>
      <c r="G20" s="52"/>
      <c r="H20" s="52"/>
      <c r="I20" s="52"/>
      <c r="J20" s="52"/>
    </row>
    <row r="21" spans="2:10" x14ac:dyDescent="0.25">
      <c r="B21" s="52"/>
      <c r="C21" s="52"/>
      <c r="D21" s="52"/>
      <c r="E21" s="52"/>
      <c r="F21" s="52"/>
      <c r="G21" s="52"/>
      <c r="H21" s="52"/>
      <c r="I21" s="52"/>
      <c r="J21" s="52"/>
    </row>
    <row r="22" spans="2:10" x14ac:dyDescent="0.25">
      <c r="B22" s="52"/>
      <c r="C22" s="52"/>
      <c r="D22" s="52"/>
      <c r="E22" s="52"/>
      <c r="F22" s="52"/>
      <c r="G22" s="52"/>
      <c r="H22" s="52"/>
      <c r="I22" s="52"/>
      <c r="J22" s="52"/>
    </row>
    <row r="23" spans="2:10" x14ac:dyDescent="0.25">
      <c r="B23" s="52"/>
      <c r="C23" s="52"/>
      <c r="D23" s="52"/>
      <c r="E23" s="52"/>
      <c r="F23" s="52"/>
      <c r="G23" s="52"/>
      <c r="H23" s="52"/>
      <c r="I23" s="52"/>
      <c r="J23" s="52"/>
    </row>
    <row r="24" spans="2:10" x14ac:dyDescent="0.25">
      <c r="B24" s="52"/>
      <c r="C24" s="52"/>
      <c r="D24" s="52"/>
      <c r="E24" s="52"/>
      <c r="F24" s="52"/>
      <c r="G24" s="52"/>
      <c r="H24" s="52"/>
      <c r="I24" s="52"/>
      <c r="J24" s="52"/>
    </row>
    <row r="25" spans="2:10" x14ac:dyDescent="0.25">
      <c r="B25" s="52"/>
      <c r="C25" s="52"/>
      <c r="D25" s="52"/>
      <c r="E25" s="52"/>
      <c r="F25" s="52"/>
      <c r="G25" s="52"/>
      <c r="H25" s="52"/>
      <c r="I25" s="52"/>
      <c r="J25" s="52"/>
    </row>
    <row r="26" spans="2:10" x14ac:dyDescent="0.25">
      <c r="B26" s="52"/>
      <c r="C26" s="52"/>
      <c r="D26" s="52"/>
      <c r="E26" s="52"/>
      <c r="F26" s="52"/>
      <c r="G26" s="52"/>
      <c r="H26" s="52"/>
      <c r="I26" s="52"/>
      <c r="J26" s="52"/>
    </row>
    <row r="27" spans="2:10" x14ac:dyDescent="0.25">
      <c r="B27" s="52"/>
      <c r="C27" s="52"/>
      <c r="D27" s="52"/>
      <c r="E27" s="52"/>
      <c r="F27" s="52"/>
      <c r="G27" s="52"/>
      <c r="H27" s="52"/>
      <c r="I27" s="52"/>
      <c r="J27" s="52"/>
    </row>
    <row r="28" spans="2:10" x14ac:dyDescent="0.25">
      <c r="B28" s="52"/>
      <c r="C28" s="52"/>
      <c r="D28" s="52"/>
      <c r="E28" s="52"/>
      <c r="F28" s="52"/>
      <c r="G28" s="52"/>
      <c r="H28" s="52"/>
      <c r="I28" s="52"/>
      <c r="J28" s="52"/>
    </row>
    <row r="29" spans="2:10" x14ac:dyDescent="0.25">
      <c r="B29" s="52"/>
      <c r="C29" s="52"/>
      <c r="D29" s="52"/>
      <c r="E29" s="52"/>
      <c r="F29" s="52"/>
      <c r="G29" s="52"/>
      <c r="H29" s="52"/>
      <c r="I29" s="52"/>
      <c r="J29" s="52"/>
    </row>
    <row r="30" spans="2:10" x14ac:dyDescent="0.25">
      <c r="B30" s="52"/>
      <c r="C30" s="52"/>
      <c r="D30" s="52"/>
      <c r="E30" s="52"/>
      <c r="F30" s="52"/>
      <c r="G30" s="52"/>
      <c r="H30" s="52"/>
      <c r="I30" s="52"/>
      <c r="J30" s="52"/>
    </row>
    <row r="31" spans="2:10" x14ac:dyDescent="0.25">
      <c r="B31" s="52"/>
      <c r="C31" s="52"/>
      <c r="D31" s="52"/>
      <c r="E31" s="52"/>
      <c r="F31" s="52"/>
      <c r="G31" s="52"/>
      <c r="H31" s="52"/>
      <c r="I31" s="52"/>
      <c r="J31" s="52"/>
    </row>
    <row r="32" spans="2:10" x14ac:dyDescent="0.25">
      <c r="B32" s="52"/>
      <c r="C32" s="52"/>
      <c r="D32" s="52"/>
      <c r="E32" s="52"/>
      <c r="F32" s="52"/>
      <c r="G32" s="52"/>
      <c r="H32" s="52"/>
      <c r="I32" s="52"/>
      <c r="J32" s="52"/>
    </row>
    <row r="33" spans="2:10" x14ac:dyDescent="0.25">
      <c r="B33" s="52"/>
      <c r="C33" s="52"/>
      <c r="D33" s="52"/>
      <c r="E33" s="52"/>
      <c r="F33" s="52"/>
      <c r="G33" s="52"/>
      <c r="H33" s="52"/>
      <c r="I33" s="52"/>
      <c r="J33" s="52"/>
    </row>
    <row r="34" spans="2:10" x14ac:dyDescent="0.25">
      <c r="B34" s="52"/>
      <c r="C34" s="52"/>
      <c r="D34" s="52"/>
      <c r="E34" s="52"/>
      <c r="F34" s="52"/>
      <c r="G34" s="52"/>
      <c r="H34" s="52"/>
      <c r="I34" s="52"/>
      <c r="J34" s="52"/>
    </row>
    <row r="35" spans="2:10" x14ac:dyDescent="0.25">
      <c r="B35" s="52"/>
      <c r="C35" s="52"/>
      <c r="D35" s="52"/>
      <c r="E35" s="52"/>
      <c r="F35" s="52"/>
      <c r="G35" s="52"/>
      <c r="H35" s="52"/>
      <c r="I35" s="52"/>
      <c r="J35" s="52"/>
    </row>
    <row r="36" spans="2:10" x14ac:dyDescent="0.25">
      <c r="B36" s="52"/>
      <c r="C36" s="52"/>
      <c r="D36" s="52"/>
      <c r="E36" s="52"/>
      <c r="F36" s="52"/>
      <c r="G36" s="52"/>
      <c r="H36" s="52"/>
      <c r="I36" s="52"/>
      <c r="J36" s="52"/>
    </row>
  </sheetData>
  <sheetProtection algorithmName="SHA-512" hashValue="oEx7X9g26AnmcM0LCuG+XsdNjDhX5aQV+6sXpQkceUDcA+J9+EYGmMDVUDu69LpQApd2uHA5TmNOvSHVSCBxWQ==" saltValue="2pFJWfK1lDeRAr6o6ropfQ==" spinCount="100000" sheet="1" scenarios="1" selectLockedCells="1"/>
  <conditionalFormatting sqref="B5:B10">
    <cfRule type="expression" dxfId="16" priority="1">
      <formula>$B$11</formula>
    </cfRule>
  </conditionalFormatting>
  <hyperlinks>
    <hyperlink ref="B4:H4" r:id="rId1" tooltip="Link to Microsoft Support, &quot;Insert an object in your Excel spreadsheet&quot;" display="https://support.microsoft.com/en-us/office/insert-an-object-in-your-excel-spreadsheet-e73867b2-2988-4116-8d85-f5769ea435ba" xr:uid="{00000000-0004-0000-0100-000000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expression" priority="19" id="{8731102E-D10F-4CF0-843F-46A15F8344E1}">
            <xm:f>NOT(Application!$P$58=Application!$D$59)</xm:f>
            <x14:dxf>
              <fill>
                <patternFill patternType="mediumGray">
                  <fgColor theme="1"/>
                </patternFill>
              </fill>
            </x14:dxf>
          </x14:cfRule>
          <xm:sqref>B4:J11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Dropdown Menu" error="Use the arrow on the right to select from the dropdown menu." xr:uid="{00000000-0002-0000-0100-000000000000}">
          <x14:formula1>
            <xm:f>Application!$P$50:$P$52</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showGridLines="0" showRowColHeaders="0" workbookViewId="0">
      <selection activeCell="B12" sqref="B12"/>
    </sheetView>
  </sheetViews>
  <sheetFormatPr defaultRowHeight="15.75" x14ac:dyDescent="0.25"/>
  <cols>
    <col min="1" max="1" width="3" style="1" customWidth="1"/>
  </cols>
  <sheetData>
    <row r="1" spans="2:10" s="1" customFormat="1" x14ac:dyDescent="0.25"/>
    <row r="2" spans="2:10" s="1" customFormat="1" ht="23.25" x14ac:dyDescent="0.35">
      <c r="B2" s="16" t="s">
        <v>29</v>
      </c>
      <c r="C2" s="17"/>
      <c r="D2" s="17"/>
      <c r="E2" s="17"/>
      <c r="F2" s="17"/>
      <c r="G2" s="17"/>
      <c r="H2" s="17"/>
      <c r="I2" s="17"/>
      <c r="J2" s="17"/>
    </row>
    <row r="3" spans="2:10" s="1" customFormat="1" x14ac:dyDescent="0.25">
      <c r="B3" s="1" t="str">
        <f>IFERROR(RIGHT(Application!D62,LEN(Application!D62)-3),"")</f>
        <v/>
      </c>
    </row>
    <row r="4" spans="2:10" s="1" customFormat="1" x14ac:dyDescent="0.25">
      <c r="B4" s="72" t="s">
        <v>104</v>
      </c>
      <c r="C4" s="71"/>
      <c r="D4" s="71"/>
      <c r="E4" s="71"/>
      <c r="F4" s="71"/>
      <c r="G4" s="71"/>
      <c r="H4" s="71"/>
      <c r="I4" s="73"/>
    </row>
    <row r="5" spans="2:10" s="1" customFormat="1" x14ac:dyDescent="0.25">
      <c r="B5" s="72" t="s">
        <v>46</v>
      </c>
      <c r="C5" s="72"/>
      <c r="D5" s="72"/>
      <c r="E5" s="72"/>
      <c r="F5" s="72"/>
      <c r="G5" s="72"/>
      <c r="H5" s="72"/>
      <c r="I5" s="72"/>
      <c r="J5" s="74"/>
    </row>
    <row r="6" spans="2:10" s="1" customFormat="1" x14ac:dyDescent="0.25">
      <c r="B6" s="1" t="s">
        <v>117</v>
      </c>
      <c r="C6" s="71"/>
      <c r="D6" s="71"/>
      <c r="E6" s="71"/>
      <c r="F6" s="71"/>
      <c r="G6" s="71"/>
      <c r="H6" s="71"/>
    </row>
    <row r="7" spans="2:10" s="1" customFormat="1" x14ac:dyDescent="0.25">
      <c r="B7" s="1" t="s">
        <v>118</v>
      </c>
    </row>
    <row r="8" spans="2:10" s="1" customFormat="1" x14ac:dyDescent="0.25">
      <c r="B8" s="1" t="s">
        <v>119</v>
      </c>
    </row>
    <row r="9" spans="2:10" s="1" customFormat="1" x14ac:dyDescent="0.25">
      <c r="B9" s="1" t="s">
        <v>122</v>
      </c>
    </row>
    <row r="10" spans="2:10" s="1" customFormat="1" x14ac:dyDescent="0.25">
      <c r="B10" s="1" t="s">
        <v>123</v>
      </c>
    </row>
    <row r="11" spans="2:10" s="1" customFormat="1" x14ac:dyDescent="0.25">
      <c r="B11" s="20" t="s">
        <v>106</v>
      </c>
    </row>
    <row r="12" spans="2:10" s="1" customFormat="1" x14ac:dyDescent="0.25">
      <c r="B12" s="24"/>
      <c r="C12" s="1" t="s">
        <v>107</v>
      </c>
    </row>
    <row r="13" spans="2:10" x14ac:dyDescent="0.25">
      <c r="B13" s="52"/>
      <c r="C13" s="52"/>
      <c r="D13" s="52"/>
      <c r="E13" s="52"/>
      <c r="F13" s="52"/>
      <c r="G13" s="52"/>
      <c r="H13" s="52"/>
      <c r="I13" s="52"/>
      <c r="J13" s="52"/>
    </row>
    <row r="14" spans="2:10" x14ac:dyDescent="0.25">
      <c r="B14" s="52"/>
      <c r="C14" s="52"/>
      <c r="D14" s="52"/>
      <c r="E14" s="52"/>
      <c r="F14" s="52"/>
      <c r="G14" s="52"/>
      <c r="H14" s="52"/>
      <c r="I14" s="52"/>
      <c r="J14" s="52"/>
    </row>
    <row r="15" spans="2:10" x14ac:dyDescent="0.25">
      <c r="B15" s="52"/>
      <c r="C15" s="52"/>
      <c r="D15" s="52"/>
      <c r="E15" s="52"/>
      <c r="F15" s="52"/>
      <c r="G15" s="52"/>
      <c r="H15" s="52"/>
      <c r="I15" s="52"/>
      <c r="J15" s="52"/>
    </row>
    <row r="16" spans="2:10" x14ac:dyDescent="0.25">
      <c r="B16" s="52"/>
      <c r="C16" s="52"/>
      <c r="D16" s="52"/>
      <c r="E16" s="52"/>
      <c r="F16" s="52"/>
      <c r="G16" s="52"/>
      <c r="H16" s="52"/>
      <c r="I16" s="52"/>
      <c r="J16" s="52"/>
    </row>
    <row r="17" spans="2:10" x14ac:dyDescent="0.25">
      <c r="B17" s="52"/>
      <c r="C17" s="52"/>
      <c r="D17" s="52"/>
      <c r="E17" s="52"/>
      <c r="F17" s="52"/>
      <c r="G17" s="52"/>
      <c r="H17" s="52"/>
      <c r="I17" s="52"/>
      <c r="J17" s="52"/>
    </row>
    <row r="18" spans="2:10" x14ac:dyDescent="0.25">
      <c r="B18" s="52"/>
      <c r="C18" s="52"/>
      <c r="D18" s="52"/>
      <c r="E18" s="52"/>
      <c r="F18" s="52"/>
      <c r="G18" s="52"/>
      <c r="H18" s="52"/>
      <c r="I18" s="52"/>
      <c r="J18" s="52"/>
    </row>
    <row r="19" spans="2:10" x14ac:dyDescent="0.25">
      <c r="B19" s="52"/>
      <c r="C19" s="52"/>
      <c r="D19" s="52"/>
      <c r="E19" s="52"/>
      <c r="F19" s="52"/>
      <c r="G19" s="52"/>
      <c r="H19" s="52"/>
      <c r="I19" s="52"/>
      <c r="J19" s="52"/>
    </row>
    <row r="20" spans="2:10" x14ac:dyDescent="0.25">
      <c r="B20" s="52"/>
      <c r="C20" s="52"/>
      <c r="D20" s="52"/>
      <c r="E20" s="52"/>
      <c r="F20" s="52"/>
      <c r="G20" s="52"/>
      <c r="H20" s="52"/>
      <c r="I20" s="52"/>
      <c r="J20" s="52"/>
    </row>
    <row r="21" spans="2:10" x14ac:dyDescent="0.25">
      <c r="B21" s="52"/>
      <c r="C21" s="52"/>
      <c r="D21" s="52"/>
      <c r="E21" s="52"/>
      <c r="F21" s="52"/>
      <c r="G21" s="52"/>
      <c r="H21" s="52"/>
      <c r="I21" s="52"/>
      <c r="J21" s="52"/>
    </row>
    <row r="22" spans="2:10" x14ac:dyDescent="0.25">
      <c r="B22" s="52"/>
      <c r="C22" s="52"/>
      <c r="D22" s="52"/>
      <c r="E22" s="52"/>
      <c r="F22" s="52"/>
      <c r="G22" s="52"/>
      <c r="H22" s="52"/>
      <c r="I22" s="52"/>
      <c r="J22" s="52"/>
    </row>
    <row r="23" spans="2:10" x14ac:dyDescent="0.25">
      <c r="B23" s="52"/>
      <c r="C23" s="52"/>
      <c r="D23" s="52"/>
      <c r="E23" s="52"/>
      <c r="F23" s="52"/>
      <c r="G23" s="52"/>
      <c r="H23" s="52"/>
      <c r="I23" s="52"/>
      <c r="J23" s="52"/>
    </row>
    <row r="24" spans="2:10" x14ac:dyDescent="0.25">
      <c r="B24" s="52"/>
      <c r="C24" s="52"/>
      <c r="D24" s="52"/>
      <c r="E24" s="52"/>
      <c r="F24" s="52"/>
      <c r="G24" s="52"/>
      <c r="H24" s="52"/>
      <c r="I24" s="52"/>
      <c r="J24" s="52"/>
    </row>
    <row r="25" spans="2:10" x14ac:dyDescent="0.25">
      <c r="B25" s="52"/>
      <c r="C25" s="52"/>
      <c r="D25" s="52"/>
      <c r="E25" s="52"/>
      <c r="F25" s="52"/>
      <c r="G25" s="52"/>
      <c r="H25" s="52"/>
      <c r="I25" s="52"/>
      <c r="J25" s="52"/>
    </row>
    <row r="26" spans="2:10" x14ac:dyDescent="0.25">
      <c r="B26" s="52"/>
      <c r="C26" s="52"/>
      <c r="D26" s="52"/>
      <c r="E26" s="52"/>
      <c r="F26" s="52"/>
      <c r="G26" s="52"/>
      <c r="H26" s="52"/>
      <c r="I26" s="52"/>
      <c r="J26" s="52"/>
    </row>
    <row r="27" spans="2:10" x14ac:dyDescent="0.25">
      <c r="B27" s="52"/>
      <c r="C27" s="52"/>
      <c r="D27" s="52"/>
      <c r="E27" s="52"/>
      <c r="F27" s="52"/>
      <c r="G27" s="52"/>
      <c r="H27" s="52"/>
      <c r="I27" s="52"/>
      <c r="J27" s="52"/>
    </row>
    <row r="28" spans="2:10" x14ac:dyDescent="0.25">
      <c r="B28" s="52"/>
      <c r="C28" s="52"/>
      <c r="D28" s="52"/>
      <c r="E28" s="52"/>
      <c r="F28" s="52"/>
      <c r="G28" s="52"/>
      <c r="H28" s="52"/>
      <c r="I28" s="52"/>
      <c r="J28" s="52"/>
    </row>
    <row r="29" spans="2:10" x14ac:dyDescent="0.25">
      <c r="B29" s="52"/>
      <c r="C29" s="52"/>
      <c r="D29" s="52"/>
      <c r="E29" s="52"/>
      <c r="F29" s="52"/>
      <c r="G29" s="52"/>
      <c r="H29" s="52"/>
      <c r="I29" s="52"/>
      <c r="J29" s="52"/>
    </row>
    <row r="30" spans="2:10" x14ac:dyDescent="0.25">
      <c r="B30" s="52"/>
      <c r="C30" s="52"/>
      <c r="D30" s="52"/>
      <c r="E30" s="52"/>
      <c r="F30" s="52"/>
      <c r="G30" s="52"/>
      <c r="H30" s="52"/>
      <c r="I30" s="52"/>
      <c r="J30" s="52"/>
    </row>
    <row r="31" spans="2:10" x14ac:dyDescent="0.25">
      <c r="B31" s="52"/>
      <c r="C31" s="52"/>
      <c r="D31" s="52"/>
      <c r="E31" s="52"/>
      <c r="F31" s="52"/>
      <c r="G31" s="52"/>
      <c r="H31" s="52"/>
      <c r="I31" s="52"/>
      <c r="J31" s="52"/>
    </row>
    <row r="32" spans="2:10" x14ac:dyDescent="0.25">
      <c r="B32" s="52"/>
      <c r="C32" s="52"/>
      <c r="D32" s="52"/>
      <c r="E32" s="52"/>
      <c r="F32" s="52"/>
      <c r="G32" s="52"/>
      <c r="H32" s="52"/>
      <c r="I32" s="52"/>
      <c r="J32" s="52"/>
    </row>
    <row r="33" spans="2:10" x14ac:dyDescent="0.25">
      <c r="B33" s="52"/>
      <c r="C33" s="52"/>
      <c r="D33" s="52"/>
      <c r="E33" s="52"/>
      <c r="F33" s="52"/>
      <c r="G33" s="52"/>
      <c r="H33" s="52"/>
      <c r="I33" s="52"/>
      <c r="J33" s="52"/>
    </row>
    <row r="34" spans="2:10" x14ac:dyDescent="0.25">
      <c r="B34" s="52"/>
      <c r="C34" s="52"/>
      <c r="D34" s="52"/>
      <c r="E34" s="52"/>
      <c r="F34" s="52"/>
      <c r="G34" s="52"/>
      <c r="H34" s="52"/>
      <c r="I34" s="52"/>
      <c r="J34" s="52"/>
    </row>
    <row r="35" spans="2:10" x14ac:dyDescent="0.25">
      <c r="B35" s="52"/>
      <c r="C35" s="52"/>
      <c r="D35" s="52"/>
      <c r="E35" s="52"/>
      <c r="F35" s="52"/>
      <c r="G35" s="52"/>
      <c r="H35" s="52"/>
      <c r="I35" s="52"/>
      <c r="J35" s="52"/>
    </row>
    <row r="36" spans="2:10" x14ac:dyDescent="0.25">
      <c r="B36" s="52"/>
      <c r="C36" s="52"/>
      <c r="D36" s="52"/>
      <c r="E36" s="52"/>
      <c r="F36" s="52"/>
      <c r="G36" s="52"/>
      <c r="H36" s="52"/>
      <c r="I36" s="52"/>
      <c r="J36" s="52"/>
    </row>
    <row r="37" spans="2:10" x14ac:dyDescent="0.25">
      <c r="B37" s="52"/>
      <c r="C37" s="52"/>
      <c r="D37" s="52"/>
      <c r="E37" s="52"/>
      <c r="F37" s="52"/>
      <c r="G37" s="52"/>
      <c r="H37" s="52"/>
      <c r="I37" s="52"/>
      <c r="J37" s="52"/>
    </row>
  </sheetData>
  <sheetProtection algorithmName="SHA-512" hashValue="axgGZ1hNuIOrNDUQq7EsjZHsABNbYQ0k2P1Uik1EEk5G+LfZ4XL+UDRM3uZ+k3VdWVKexFpGKUvs5sZbZtGAVg==" saltValue="fQSjd7tAuuiKudxQhKucrQ==" spinCount="100000" sheet="1" scenarios="1" selectLockedCells="1"/>
  <conditionalFormatting sqref="B6:B11">
    <cfRule type="expression" dxfId="14" priority="3">
      <formula>$B$12</formula>
    </cfRule>
  </conditionalFormatting>
  <conditionalFormatting sqref="B7:B10">
    <cfRule type="expression" dxfId="13" priority="1">
      <formula>$B$11</formula>
    </cfRule>
  </conditionalFormatting>
  <hyperlinks>
    <hyperlink ref="B4:H4" r:id="rId1" tooltip="Link to Microsoft Support, &quot;Insert an object in your Excel spreadsheet&quot;" display="https://support.microsoft.com/en-us/office/insert-an-object-in-your-excel-spreadsheet-e73867b2-2988-4116-8d85-f5769ea435ba" xr:uid="{00000000-0004-0000-0200-000000000000}"/>
    <hyperlink ref="B5:J5" r:id="rId2" tooltip="Link to LCFS Regulations" display="https://ww2.arb.ca.gov/sites/default/files/2020-07/2020_lcfs_fro_oal-approved_unofficial_06302020.pdf" xr:uid="{00000000-0004-0000-0200-000001000000}"/>
  </hyperlinks>
  <pageMargins left="0.7" right="0.7" top="0.75" bottom="0.75" header="0.3" footer="0.3"/>
  <pageSetup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20" id="{D873B3DC-B289-4549-8170-46726B93205E}">
            <xm:f>NOT(Application!$P$61=Application!$D$62)</xm:f>
            <x14:dxf>
              <fill>
                <patternFill patternType="mediumGray">
                  <fgColor theme="1"/>
                </patternFill>
              </fill>
            </x14:dxf>
          </x14:cfRule>
          <xm:sqref>B4:J5 B11:J12</xm:sqref>
        </x14:conditionalFormatting>
        <x14:conditionalFormatting xmlns:xm="http://schemas.microsoft.com/office/excel/2006/main">
          <x14:cfRule type="expression" priority="22" id="{1C20AF9F-4675-4652-B4B9-8E46C5BC1B71}">
            <xm:f>NOT(Application!$P$61=Application!$D$62)</xm:f>
            <x14:dxf>
              <fill>
                <patternFill patternType="mediumGray">
                  <fgColor theme="1"/>
                </patternFill>
              </fill>
            </x14:dxf>
          </x14:cfRule>
          <xm:sqref>B6:J10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Dropdown Menu" error="Use the arrow on the right to select from the dropdown menu." xr:uid="{00000000-0002-0000-0200-000000000000}">
          <x14:formula1>
            <xm:f>Application!$P$50:$P$52</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8"/>
  <sheetViews>
    <sheetView showGridLines="0" showRowColHeaders="0" workbookViewId="0">
      <selection activeCell="C9" sqref="C9"/>
    </sheetView>
  </sheetViews>
  <sheetFormatPr defaultRowHeight="15.75" x14ac:dyDescent="0.25"/>
  <cols>
    <col min="1" max="1" width="3" style="1" customWidth="1"/>
    <col min="3" max="3" width="23.85546875" customWidth="1"/>
    <col min="4" max="4" width="13.85546875" style="27" bestFit="1" customWidth="1"/>
    <col min="5" max="5" width="12.7109375" customWidth="1"/>
    <col min="6" max="6" width="12.42578125" customWidth="1"/>
    <col min="7" max="7" width="11.5703125" customWidth="1"/>
    <col min="10" max="10" width="10.5703125" hidden="1" customWidth="1"/>
    <col min="11" max="11" width="10.85546875" hidden="1" customWidth="1"/>
    <col min="12" max="12" width="10.7109375" hidden="1" customWidth="1"/>
    <col min="13" max="13" width="10.85546875" hidden="1" customWidth="1"/>
    <col min="14" max="14" width="9.140625" hidden="1" customWidth="1"/>
    <col min="15" max="15" width="10.85546875" hidden="1" customWidth="1"/>
  </cols>
  <sheetData>
    <row r="1" spans="2:15" s="1" customFormat="1" x14ac:dyDescent="0.25">
      <c r="D1" s="2"/>
    </row>
    <row r="2" spans="2:15" s="1" customFormat="1" ht="23.25" x14ac:dyDescent="0.35">
      <c r="B2" s="16" t="s">
        <v>44</v>
      </c>
      <c r="C2" s="17"/>
      <c r="D2" s="26"/>
      <c r="E2" s="17"/>
      <c r="F2" s="17"/>
      <c r="G2" s="17"/>
      <c r="H2" s="17"/>
      <c r="J2" s="63" t="s">
        <v>102</v>
      </c>
      <c r="K2" s="63" t="s">
        <v>102</v>
      </c>
      <c r="L2" s="63" t="s">
        <v>102</v>
      </c>
      <c r="M2" s="63" t="s">
        <v>102</v>
      </c>
      <c r="N2" s="63" t="s">
        <v>102</v>
      </c>
      <c r="O2" s="63" t="s">
        <v>102</v>
      </c>
    </row>
    <row r="3" spans="2:15" s="1" customFormat="1" x14ac:dyDescent="0.25">
      <c r="B3" s="1" t="str">
        <f>IF(Application!E52,"There are "&amp;Application!K52&amp;" FSEs at the Applicant's applied FCI Site Address already registered with","No FSEs have been registered for this site.")</f>
        <v>No FSEs have been registered for this site.</v>
      </c>
      <c r="D3" s="2"/>
    </row>
    <row r="4" spans="2:15" s="1" customFormat="1" x14ac:dyDescent="0.25">
      <c r="B4" s="1" t="str">
        <f>IF(Application!E52,"the LCFS Reporting Tool (LRT).","")</f>
        <v/>
      </c>
      <c r="D4" s="2"/>
    </row>
    <row r="5" spans="2:15" s="1" customFormat="1" x14ac:dyDescent="0.25">
      <c r="B5" s="1" t="str">
        <f>IF(Application!E52=TRUE,"Input FSE IDs for the given FSE characteristics.","Submit FSE IDs for this site via the LCFS Reporting Tool in the application's LRT Correspondence")</f>
        <v>Submit FSE IDs for this site via the LCFS Reporting Tool in the application's LRT Correspondence</v>
      </c>
      <c r="D5" s="2"/>
    </row>
    <row r="6" spans="2:15" s="1" customFormat="1" x14ac:dyDescent="0.25">
      <c r="B6" s="51" t="str">
        <f>IF(Application!E52,"","thread to generate FCI infrastructure credits for these chargers in the subsequent quarter.")</f>
        <v>thread to generate FCI infrastructure credits for these chargers in the subsequent quarter.</v>
      </c>
      <c r="D6" s="2"/>
    </row>
    <row r="7" spans="2:15" s="1" customFormat="1" x14ac:dyDescent="0.25">
      <c r="D7" s="2"/>
    </row>
    <row r="8" spans="2:15" s="1" customFormat="1" ht="63" x14ac:dyDescent="0.25">
      <c r="B8" s="88">
        <f>Number_FSE</f>
        <v>0</v>
      </c>
      <c r="C8" s="18" t="str">
        <f>IF($B$8=0,"","FSE ID")</f>
        <v/>
      </c>
      <c r="D8" s="19" t="str">
        <f>IF($B$8=0,"","Operational Date")</f>
        <v/>
      </c>
      <c r="E8" s="19" t="str">
        <f>IF($B$8=0,"","Model")</f>
        <v/>
      </c>
      <c r="F8" s="19" t="str">
        <f>IF($B$8=0,"","Approved Power Rating (kW)")</f>
        <v/>
      </c>
      <c r="G8" s="19" t="str">
        <f>IF($B$8=0,"","FCI Charging Capacity
(kWh/day)")</f>
        <v/>
      </c>
      <c r="H8" s="19" t="s">
        <v>201</v>
      </c>
      <c r="K8" s="91" t="s">
        <v>201</v>
      </c>
      <c r="L8" s="91" t="s">
        <v>200</v>
      </c>
      <c r="M8" s="91" t="s">
        <v>183</v>
      </c>
      <c r="N8" s="91" t="s">
        <v>181</v>
      </c>
      <c r="O8" s="91" t="s">
        <v>182</v>
      </c>
    </row>
    <row r="9" spans="2:15" s="1" customFormat="1" x14ac:dyDescent="0.25">
      <c r="B9" s="1">
        <v>1</v>
      </c>
      <c r="C9" s="24"/>
      <c r="D9" s="37"/>
      <c r="E9" s="15" t="str">
        <f>IF(AND(TRUE,$B9&lt;=$L$9),M$9,IF(AND(TRUE,$B9&gt;$L$9,$B9&lt;=SUM($L$9:$L$10)),M$10,IF(AND(TRUE,$B9&gt;SUM($L$9:$L$10),$B9&lt;=SUM($L$9:$L$11)),M$11,"")))</f>
        <v/>
      </c>
      <c r="F9" s="15" t="str">
        <f>IF(AND(TRUE,$B9&lt;=$L$9),N$9,IF(AND(TRUE,$B9&gt;$L$9,$B9&lt;=SUM($L$9:$L$10)),N$10,IF(AND(TRUE,$B9&gt;SUM($L$9:$L$10),$B9&lt;=SUM($L$9:$L$11)),N$11,"")))</f>
        <v/>
      </c>
      <c r="G9" s="15" t="str">
        <f>IF(AND(TRUE,$B9&lt;=$L$9),O$9,IF(AND(TRUE,$B9&gt;$L$9,$B9&lt;=SUM($L$9:$L$10)),O$10,IF(AND(TRUE,$B9&gt;SUM($L$9:$L$10),$B9&lt;=SUM($L$9:$L$11)),O$11,"")))</f>
        <v/>
      </c>
      <c r="H9" s="15" t="str">
        <f>IF(AND(TRUE,$B9&lt;=$L$9),K$9,IF(AND(TRUE,$B9&gt;$L$9,$B9&lt;=SUM($L$9:$L$10)),K$10,IF(AND(TRUE,$B9&gt;SUM($L$9:$L$10),$B9&lt;=SUM($L$9:$L$11)),K$11,"")))</f>
        <v/>
      </c>
      <c r="J9" s="1" t="s">
        <v>178</v>
      </c>
      <c r="K9" s="1" t="b">
        <f>IFERROR(AND(Application!E43,Application!E52),FALSE)</f>
        <v>0</v>
      </c>
      <c r="L9" s="1">
        <f>Application!E39*Application!E52</f>
        <v>0</v>
      </c>
      <c r="M9" s="1" t="str">
        <f>IF(ISBLANK(Application!E42),"",Application!E42)</f>
        <v/>
      </c>
      <c r="N9" s="1" t="str">
        <f>IF(ISBLANK(Application!E40),"",Application!E40)</f>
        <v/>
      </c>
      <c r="O9" s="92" t="str">
        <f>Application!E49</f>
        <v/>
      </c>
    </row>
    <row r="10" spans="2:15" s="1" customFormat="1" x14ac:dyDescent="0.25">
      <c r="B10" s="1">
        <v>2</v>
      </c>
      <c r="C10" s="24"/>
      <c r="D10" s="37"/>
      <c r="E10" s="15" t="str">
        <f t="shared" ref="E10:E20" si="0">IF(AND(TRUE,$B10&lt;=$L$9),M$9,IF(AND(TRUE,$B10&gt;$L$9,$B10&lt;=SUM($L$9:$L$10)),M$10,IF(AND(TRUE,$B10&gt;SUM($L$9:$L$10),$B10&lt;=SUM($L$9:$L$11)),M$11,"")))</f>
        <v/>
      </c>
      <c r="F10" s="15" t="str">
        <f t="shared" ref="F10:F20" si="1">IF(AND(TRUE,$B10&lt;=$L$9),N$9,IF(AND(TRUE,$B10&gt;$L$9,$B10&lt;=SUM($L$9:$L$10)),N$10,IF(AND(TRUE,$B10&gt;SUM($L$9:$L$10),$B10&lt;=SUM($L$9:$L$11)),N$11,"")))</f>
        <v/>
      </c>
      <c r="G10" s="15" t="str">
        <f t="shared" ref="G10:G20" si="2">IF(AND(TRUE,$B10&lt;=$L$9),O$9,IF(AND(TRUE,$B10&gt;$L$9,B10&lt;=SUM($L$9:$L$10)),O$10,IF(AND(TRUE,B10&gt;SUM($L$9:$L$10),B10&lt;=SUM($L$9:$L$11)),O$11,"")))</f>
        <v/>
      </c>
      <c r="H10" s="15" t="str">
        <f t="shared" ref="H10:H73" si="3">IF(AND(TRUE,$B10&lt;=$L$9),K$9,IF(AND(TRUE,$B10&gt;$L$9,$B10&lt;=SUM($L$9:$L$10)),K$10,IF(AND(TRUE,$B10&gt;SUM($L$9:$L$10),$B10&lt;=SUM($L$9:$L$11)),K$11,"")))</f>
        <v/>
      </c>
      <c r="J10" s="1" t="s">
        <v>179</v>
      </c>
      <c r="K10" s="1" t="b">
        <f>IFERROR(AND(Application!F43,Application!F52),FALSE)</f>
        <v>0</v>
      </c>
      <c r="L10" s="1">
        <f>Application!F39*Application!F52</f>
        <v>0</v>
      </c>
      <c r="M10" s="1" t="str">
        <f>IF(ISBLANK(Application!F42),"",Application!F42)</f>
        <v/>
      </c>
      <c r="N10" s="1" t="str">
        <f>IF(ISBLANK(Application!F40),"",Application!F40)</f>
        <v/>
      </c>
      <c r="O10" s="92" t="str">
        <f>Application!F49</f>
        <v/>
      </c>
    </row>
    <row r="11" spans="2:15" s="1" customFormat="1" x14ac:dyDescent="0.25">
      <c r="B11" s="1">
        <v>3</v>
      </c>
      <c r="C11" s="24"/>
      <c r="D11" s="37"/>
      <c r="E11" s="15" t="str">
        <f t="shared" si="0"/>
        <v/>
      </c>
      <c r="F11" s="15" t="str">
        <f t="shared" si="1"/>
        <v/>
      </c>
      <c r="G11" s="15" t="str">
        <f t="shared" si="2"/>
        <v/>
      </c>
      <c r="H11" s="15" t="str">
        <f t="shared" si="3"/>
        <v/>
      </c>
      <c r="J11" s="1" t="s">
        <v>180</v>
      </c>
      <c r="K11" s="1" t="b">
        <f>IFERROR(AND(Application!G43,Application!G52),FALSE)</f>
        <v>0</v>
      </c>
      <c r="L11" s="1">
        <f>Application!G39*Application!G52</f>
        <v>0</v>
      </c>
      <c r="M11" s="1" t="str">
        <f>IF(ISBLANK(Application!G42),"",Application!G42)</f>
        <v/>
      </c>
      <c r="N11" s="1" t="str">
        <f>IF(ISBLANK(Application!G40),"",Application!G40)</f>
        <v/>
      </c>
      <c r="O11" s="92" t="str">
        <f>Application!G49</f>
        <v/>
      </c>
    </row>
    <row r="12" spans="2:15" s="1" customFormat="1" x14ac:dyDescent="0.25">
      <c r="B12" s="1">
        <v>4</v>
      </c>
      <c r="C12" s="24"/>
      <c r="D12" s="37"/>
      <c r="E12" s="15" t="str">
        <f t="shared" si="0"/>
        <v/>
      </c>
      <c r="F12" s="15" t="str">
        <f t="shared" si="1"/>
        <v/>
      </c>
      <c r="G12" s="15" t="str">
        <f t="shared" si="2"/>
        <v/>
      </c>
      <c r="H12" s="15" t="str">
        <f t="shared" si="3"/>
        <v/>
      </c>
    </row>
    <row r="13" spans="2:15" s="1" customFormat="1" x14ac:dyDescent="0.25">
      <c r="B13" s="1">
        <v>5</v>
      </c>
      <c r="C13" s="24"/>
      <c r="D13" s="37"/>
      <c r="E13" s="15" t="str">
        <f t="shared" si="0"/>
        <v/>
      </c>
      <c r="F13" s="15" t="str">
        <f t="shared" si="1"/>
        <v/>
      </c>
      <c r="G13" s="15" t="str">
        <f t="shared" si="2"/>
        <v/>
      </c>
      <c r="H13" s="15" t="str">
        <f t="shared" si="3"/>
        <v/>
      </c>
    </row>
    <row r="14" spans="2:15" s="1" customFormat="1" x14ac:dyDescent="0.25">
      <c r="B14" s="1">
        <v>6</v>
      </c>
      <c r="C14" s="24"/>
      <c r="D14" s="37"/>
      <c r="E14" s="15" t="str">
        <f t="shared" si="0"/>
        <v/>
      </c>
      <c r="F14" s="15" t="str">
        <f t="shared" si="1"/>
        <v/>
      </c>
      <c r="G14" s="15" t="str">
        <f t="shared" si="2"/>
        <v/>
      </c>
      <c r="H14" s="15" t="str">
        <f t="shared" si="3"/>
        <v/>
      </c>
    </row>
    <row r="15" spans="2:15" s="1" customFormat="1" x14ac:dyDescent="0.25">
      <c r="B15" s="1">
        <v>7</v>
      </c>
      <c r="C15" s="24"/>
      <c r="D15" s="37"/>
      <c r="E15" s="15" t="str">
        <f t="shared" si="0"/>
        <v/>
      </c>
      <c r="F15" s="15" t="str">
        <f t="shared" si="1"/>
        <v/>
      </c>
      <c r="G15" s="15" t="str">
        <f t="shared" si="2"/>
        <v/>
      </c>
      <c r="H15" s="15" t="str">
        <f t="shared" si="3"/>
        <v/>
      </c>
      <c r="O15"/>
    </row>
    <row r="16" spans="2:15" x14ac:dyDescent="0.25">
      <c r="B16" s="1">
        <v>8</v>
      </c>
      <c r="C16" s="24"/>
      <c r="D16" s="37"/>
      <c r="E16" s="15" t="str">
        <f t="shared" si="0"/>
        <v/>
      </c>
      <c r="F16" s="15" t="str">
        <f t="shared" si="1"/>
        <v/>
      </c>
      <c r="G16" s="15" t="str">
        <f t="shared" si="2"/>
        <v/>
      </c>
      <c r="H16" s="15" t="str">
        <f t="shared" si="3"/>
        <v/>
      </c>
    </row>
    <row r="17" spans="2:8" x14ac:dyDescent="0.25">
      <c r="B17" s="1">
        <v>9</v>
      </c>
      <c r="C17" s="24"/>
      <c r="D17" s="37"/>
      <c r="E17" s="15" t="str">
        <f t="shared" si="0"/>
        <v/>
      </c>
      <c r="F17" s="15" t="str">
        <f t="shared" si="1"/>
        <v/>
      </c>
      <c r="G17" s="15" t="str">
        <f t="shared" si="2"/>
        <v/>
      </c>
      <c r="H17" s="15" t="str">
        <f t="shared" si="3"/>
        <v/>
      </c>
    </row>
    <row r="18" spans="2:8" x14ac:dyDescent="0.25">
      <c r="B18" s="1">
        <v>10</v>
      </c>
      <c r="C18" s="24"/>
      <c r="D18" s="37"/>
      <c r="E18" s="15" t="str">
        <f t="shared" si="0"/>
        <v/>
      </c>
      <c r="F18" s="15" t="str">
        <f t="shared" si="1"/>
        <v/>
      </c>
      <c r="G18" s="15" t="str">
        <f t="shared" si="2"/>
        <v/>
      </c>
      <c r="H18" s="15" t="str">
        <f t="shared" si="3"/>
        <v/>
      </c>
    </row>
    <row r="19" spans="2:8" x14ac:dyDescent="0.25">
      <c r="B19" s="1">
        <v>11</v>
      </c>
      <c r="C19" s="24"/>
      <c r="D19" s="37"/>
      <c r="E19" s="15" t="str">
        <f t="shared" si="0"/>
        <v/>
      </c>
      <c r="F19" s="15" t="str">
        <f t="shared" si="1"/>
        <v/>
      </c>
      <c r="G19" s="15" t="str">
        <f t="shared" si="2"/>
        <v/>
      </c>
      <c r="H19" s="15" t="str">
        <f t="shared" si="3"/>
        <v/>
      </c>
    </row>
    <row r="20" spans="2:8" x14ac:dyDescent="0.25">
      <c r="B20" s="1">
        <v>12</v>
      </c>
      <c r="C20" s="24"/>
      <c r="D20" s="37"/>
      <c r="E20" s="15" t="str">
        <f t="shared" si="0"/>
        <v/>
      </c>
      <c r="F20" s="15" t="str">
        <f t="shared" si="1"/>
        <v/>
      </c>
      <c r="G20" s="15" t="str">
        <f t="shared" si="2"/>
        <v/>
      </c>
      <c r="H20" s="15" t="str">
        <f t="shared" si="3"/>
        <v/>
      </c>
    </row>
    <row r="21" spans="2:8" x14ac:dyDescent="0.25">
      <c r="B21" s="1">
        <v>13</v>
      </c>
      <c r="C21" s="24"/>
      <c r="D21" s="37"/>
      <c r="E21" s="15" t="str">
        <f t="shared" ref="E21:E75" si="4">IF(AND($K$9,$B21&lt;=$L$9),M$9,IF(AND($K$10,$B21&gt;$L$9,$B21&lt;=SUM($L$9:$L$10)),M$10,IF(AND($K$11,$B21&gt;SUM($L$9:$L$10),$B21&lt;=SUM($L$9:$L$11)),M$11,"")))</f>
        <v/>
      </c>
      <c r="F21" s="15" t="str">
        <f t="shared" ref="F21:F41" si="5">IF(AND($K$9,$B21&lt;=$L$9),N$9,IF(AND($K$10,$B21&gt;$L$9,B21&lt;=SUM($L$9:$L$10)),N$10,IF(AND($K$11,B21&gt;SUM($L$9:$L$10),B21&lt;=SUM($L$9:$L$11)),N$11,"")))</f>
        <v/>
      </c>
      <c r="G21" s="15" t="str">
        <f t="shared" ref="G21:G73" si="6">IF(AND($K$9,$B21&lt;=$L$9),O$9,IF(AND($K$10,$B21&gt;$L$9,B21&lt;=SUM($L$9:$L$10)),O$10,IF(AND($K$11,B21&gt;SUM($L$9:$L$10),B21&lt;=SUM($L$9:$L$11)),O$11,"")))</f>
        <v/>
      </c>
      <c r="H21" s="15" t="str">
        <f t="shared" si="3"/>
        <v/>
      </c>
    </row>
    <row r="22" spans="2:8" x14ac:dyDescent="0.25">
      <c r="B22" s="1">
        <v>14</v>
      </c>
      <c r="C22" s="24"/>
      <c r="D22" s="37"/>
      <c r="E22" s="15" t="str">
        <f t="shared" si="4"/>
        <v/>
      </c>
      <c r="F22" s="15" t="str">
        <f t="shared" si="5"/>
        <v/>
      </c>
      <c r="G22" s="15" t="str">
        <f t="shared" si="6"/>
        <v/>
      </c>
      <c r="H22" s="15" t="str">
        <f t="shared" si="3"/>
        <v/>
      </c>
    </row>
    <row r="23" spans="2:8" x14ac:dyDescent="0.25">
      <c r="B23" s="1">
        <v>15</v>
      </c>
      <c r="C23" s="24"/>
      <c r="D23" s="37"/>
      <c r="E23" s="15" t="str">
        <f t="shared" si="4"/>
        <v/>
      </c>
      <c r="F23" s="15" t="str">
        <f t="shared" si="5"/>
        <v/>
      </c>
      <c r="G23" s="15" t="str">
        <f t="shared" si="6"/>
        <v/>
      </c>
      <c r="H23" s="15" t="str">
        <f t="shared" si="3"/>
        <v/>
      </c>
    </row>
    <row r="24" spans="2:8" x14ac:dyDescent="0.25">
      <c r="B24" s="1">
        <v>16</v>
      </c>
      <c r="C24" s="24"/>
      <c r="D24" s="37"/>
      <c r="E24" s="15" t="str">
        <f t="shared" si="4"/>
        <v/>
      </c>
      <c r="F24" s="15" t="str">
        <f t="shared" si="5"/>
        <v/>
      </c>
      <c r="G24" s="15" t="str">
        <f t="shared" si="6"/>
        <v/>
      </c>
      <c r="H24" s="15" t="str">
        <f t="shared" si="3"/>
        <v/>
      </c>
    </row>
    <row r="25" spans="2:8" x14ac:dyDescent="0.25">
      <c r="B25" s="1">
        <v>17</v>
      </c>
      <c r="C25" s="24"/>
      <c r="D25" s="37"/>
      <c r="E25" s="15" t="str">
        <f t="shared" si="4"/>
        <v/>
      </c>
      <c r="F25" s="15" t="str">
        <f t="shared" si="5"/>
        <v/>
      </c>
      <c r="G25" s="15" t="str">
        <f t="shared" si="6"/>
        <v/>
      </c>
      <c r="H25" s="15" t="str">
        <f t="shared" si="3"/>
        <v/>
      </c>
    </row>
    <row r="26" spans="2:8" x14ac:dyDescent="0.25">
      <c r="B26" s="1">
        <v>18</v>
      </c>
      <c r="C26" s="24"/>
      <c r="D26" s="37"/>
      <c r="E26" s="15" t="str">
        <f t="shared" si="4"/>
        <v/>
      </c>
      <c r="F26" s="15" t="str">
        <f t="shared" si="5"/>
        <v/>
      </c>
      <c r="G26" s="15" t="str">
        <f t="shared" si="6"/>
        <v/>
      </c>
      <c r="H26" s="15" t="str">
        <f t="shared" si="3"/>
        <v/>
      </c>
    </row>
    <row r="27" spans="2:8" x14ac:dyDescent="0.25">
      <c r="B27" s="1">
        <v>19</v>
      </c>
      <c r="C27" s="24"/>
      <c r="D27" s="37"/>
      <c r="E27" s="15" t="str">
        <f t="shared" si="4"/>
        <v/>
      </c>
      <c r="F27" s="15" t="str">
        <f t="shared" si="5"/>
        <v/>
      </c>
      <c r="G27" s="15" t="str">
        <f t="shared" si="6"/>
        <v/>
      </c>
      <c r="H27" s="15" t="str">
        <f t="shared" si="3"/>
        <v/>
      </c>
    </row>
    <row r="28" spans="2:8" x14ac:dyDescent="0.25">
      <c r="B28" s="1">
        <v>20</v>
      </c>
      <c r="C28" s="24"/>
      <c r="D28" s="37"/>
      <c r="E28" s="15" t="str">
        <f t="shared" si="4"/>
        <v/>
      </c>
      <c r="F28" s="15" t="str">
        <f t="shared" si="5"/>
        <v/>
      </c>
      <c r="G28" s="15" t="str">
        <f t="shared" si="6"/>
        <v/>
      </c>
      <c r="H28" s="15" t="str">
        <f t="shared" si="3"/>
        <v/>
      </c>
    </row>
    <row r="29" spans="2:8" x14ac:dyDescent="0.25">
      <c r="B29" s="1">
        <v>21</v>
      </c>
      <c r="C29" s="24"/>
      <c r="D29" s="37"/>
      <c r="E29" s="15" t="str">
        <f t="shared" si="4"/>
        <v/>
      </c>
      <c r="F29" s="15" t="str">
        <f t="shared" si="5"/>
        <v/>
      </c>
      <c r="G29" s="15" t="str">
        <f t="shared" si="6"/>
        <v/>
      </c>
      <c r="H29" s="15" t="str">
        <f t="shared" si="3"/>
        <v/>
      </c>
    </row>
    <row r="30" spans="2:8" x14ac:dyDescent="0.25">
      <c r="B30" s="1">
        <v>22</v>
      </c>
      <c r="C30" s="24"/>
      <c r="D30" s="37"/>
      <c r="E30" s="15" t="str">
        <f t="shared" si="4"/>
        <v/>
      </c>
      <c r="F30" s="15" t="str">
        <f t="shared" si="5"/>
        <v/>
      </c>
      <c r="G30" s="15" t="str">
        <f t="shared" si="6"/>
        <v/>
      </c>
      <c r="H30" s="15" t="str">
        <f t="shared" si="3"/>
        <v/>
      </c>
    </row>
    <row r="31" spans="2:8" x14ac:dyDescent="0.25">
      <c r="B31" s="1">
        <v>23</v>
      </c>
      <c r="C31" s="24"/>
      <c r="D31" s="37"/>
      <c r="E31" s="15" t="str">
        <f t="shared" si="4"/>
        <v/>
      </c>
      <c r="F31" s="15" t="str">
        <f t="shared" si="5"/>
        <v/>
      </c>
      <c r="G31" s="15" t="str">
        <f t="shared" si="6"/>
        <v/>
      </c>
      <c r="H31" s="15" t="str">
        <f t="shared" si="3"/>
        <v/>
      </c>
    </row>
    <row r="32" spans="2:8" x14ac:dyDescent="0.25">
      <c r="B32" s="1">
        <v>24</v>
      </c>
      <c r="C32" s="24"/>
      <c r="D32" s="37"/>
      <c r="E32" s="15" t="str">
        <f t="shared" si="4"/>
        <v/>
      </c>
      <c r="F32" s="15" t="str">
        <f t="shared" si="5"/>
        <v/>
      </c>
      <c r="G32" s="15" t="str">
        <f t="shared" si="6"/>
        <v/>
      </c>
      <c r="H32" s="15" t="str">
        <f t="shared" si="3"/>
        <v/>
      </c>
    </row>
    <row r="33" spans="2:8" x14ac:dyDescent="0.25">
      <c r="B33" s="1">
        <v>25</v>
      </c>
      <c r="C33" s="24"/>
      <c r="D33" s="37"/>
      <c r="E33" s="15" t="str">
        <f t="shared" si="4"/>
        <v/>
      </c>
      <c r="F33" s="15" t="str">
        <f t="shared" si="5"/>
        <v/>
      </c>
      <c r="G33" s="15" t="str">
        <f t="shared" si="6"/>
        <v/>
      </c>
      <c r="H33" s="15" t="str">
        <f t="shared" si="3"/>
        <v/>
      </c>
    </row>
    <row r="34" spans="2:8" x14ac:dyDescent="0.25">
      <c r="B34" s="1">
        <v>26</v>
      </c>
      <c r="C34" s="24"/>
      <c r="D34" s="37"/>
      <c r="E34" s="15" t="str">
        <f t="shared" si="4"/>
        <v/>
      </c>
      <c r="F34" s="15" t="str">
        <f t="shared" si="5"/>
        <v/>
      </c>
      <c r="G34" s="15" t="str">
        <f t="shared" si="6"/>
        <v/>
      </c>
      <c r="H34" s="15" t="str">
        <f t="shared" si="3"/>
        <v/>
      </c>
    </row>
    <row r="35" spans="2:8" x14ac:dyDescent="0.25">
      <c r="B35" s="1">
        <v>27</v>
      </c>
      <c r="C35" s="24"/>
      <c r="D35" s="37"/>
      <c r="E35" s="15" t="str">
        <f t="shared" si="4"/>
        <v/>
      </c>
      <c r="F35" s="15" t="str">
        <f t="shared" si="5"/>
        <v/>
      </c>
      <c r="G35" s="15" t="str">
        <f t="shared" si="6"/>
        <v/>
      </c>
      <c r="H35" s="15" t="str">
        <f t="shared" si="3"/>
        <v/>
      </c>
    </row>
    <row r="36" spans="2:8" x14ac:dyDescent="0.25">
      <c r="B36" s="1">
        <v>28</v>
      </c>
      <c r="C36" s="24"/>
      <c r="D36" s="37"/>
      <c r="E36" s="15" t="str">
        <f t="shared" si="4"/>
        <v/>
      </c>
      <c r="F36" s="15" t="str">
        <f t="shared" si="5"/>
        <v/>
      </c>
      <c r="G36" s="15" t="str">
        <f t="shared" si="6"/>
        <v/>
      </c>
      <c r="H36" s="15" t="str">
        <f t="shared" si="3"/>
        <v/>
      </c>
    </row>
    <row r="37" spans="2:8" x14ac:dyDescent="0.25">
      <c r="B37" s="1">
        <v>29</v>
      </c>
      <c r="C37" s="24"/>
      <c r="D37" s="37"/>
      <c r="E37" s="15" t="str">
        <f t="shared" si="4"/>
        <v/>
      </c>
      <c r="F37" s="15" t="str">
        <f t="shared" si="5"/>
        <v/>
      </c>
      <c r="G37" s="15" t="str">
        <f t="shared" si="6"/>
        <v/>
      </c>
      <c r="H37" s="15" t="str">
        <f t="shared" si="3"/>
        <v/>
      </c>
    </row>
    <row r="38" spans="2:8" x14ac:dyDescent="0.25">
      <c r="B38" s="1">
        <v>30</v>
      </c>
      <c r="C38" s="24"/>
      <c r="D38" s="37"/>
      <c r="E38" s="15" t="str">
        <f t="shared" si="4"/>
        <v/>
      </c>
      <c r="F38" s="15" t="str">
        <f t="shared" si="5"/>
        <v/>
      </c>
      <c r="G38" s="15" t="str">
        <f t="shared" si="6"/>
        <v/>
      </c>
      <c r="H38" s="15" t="str">
        <f t="shared" si="3"/>
        <v/>
      </c>
    </row>
    <row r="39" spans="2:8" x14ac:dyDescent="0.25">
      <c r="B39" s="1">
        <v>31</v>
      </c>
      <c r="C39" s="24"/>
      <c r="D39" s="37"/>
      <c r="E39" s="15" t="str">
        <f t="shared" si="4"/>
        <v/>
      </c>
      <c r="F39" s="15" t="str">
        <f t="shared" si="5"/>
        <v/>
      </c>
      <c r="G39" s="15" t="str">
        <f t="shared" si="6"/>
        <v/>
      </c>
      <c r="H39" s="15" t="str">
        <f t="shared" si="3"/>
        <v/>
      </c>
    </row>
    <row r="40" spans="2:8" x14ac:dyDescent="0.25">
      <c r="B40" s="1">
        <v>32</v>
      </c>
      <c r="C40" s="24"/>
      <c r="D40" s="37"/>
      <c r="E40" s="15" t="str">
        <f t="shared" si="4"/>
        <v/>
      </c>
      <c r="F40" s="15" t="str">
        <f t="shared" si="5"/>
        <v/>
      </c>
      <c r="G40" s="15" t="str">
        <f t="shared" si="6"/>
        <v/>
      </c>
      <c r="H40" s="15" t="str">
        <f t="shared" si="3"/>
        <v/>
      </c>
    </row>
    <row r="41" spans="2:8" x14ac:dyDescent="0.25">
      <c r="B41" s="1">
        <v>33</v>
      </c>
      <c r="C41" s="24"/>
      <c r="D41" s="37"/>
      <c r="E41" s="15" t="str">
        <f t="shared" si="4"/>
        <v/>
      </c>
      <c r="F41" s="15" t="str">
        <f t="shared" si="5"/>
        <v/>
      </c>
      <c r="G41" s="15" t="str">
        <f t="shared" si="6"/>
        <v/>
      </c>
      <c r="H41" s="15" t="str">
        <f t="shared" si="3"/>
        <v/>
      </c>
    </row>
    <row r="42" spans="2:8" x14ac:dyDescent="0.25">
      <c r="B42" s="1">
        <v>34</v>
      </c>
      <c r="C42" s="24"/>
      <c r="D42" s="37"/>
      <c r="E42" s="15" t="str">
        <f t="shared" si="4"/>
        <v/>
      </c>
      <c r="F42" s="15" t="str">
        <f t="shared" ref="F42:F73" si="7">IF(AND($K$9,$B42&lt;=$L$9),N$9,IF(AND($K$10,$B42&gt;$L$9,B42&lt;=SUM($L$9:$L$10)),N$10,IF(AND($K$11,B42&gt;SUM($L$9:$L$10),B42&lt;=SUM($L$9:$L$11)),N$11,"")))</f>
        <v/>
      </c>
      <c r="G42" s="15" t="str">
        <f t="shared" si="6"/>
        <v/>
      </c>
      <c r="H42" s="15" t="str">
        <f t="shared" si="3"/>
        <v/>
      </c>
    </row>
    <row r="43" spans="2:8" x14ac:dyDescent="0.25">
      <c r="B43" s="1">
        <v>35</v>
      </c>
      <c r="C43" s="24"/>
      <c r="D43" s="37"/>
      <c r="E43" s="15" t="str">
        <f t="shared" si="4"/>
        <v/>
      </c>
      <c r="F43" s="15" t="str">
        <f t="shared" si="7"/>
        <v/>
      </c>
      <c r="G43" s="15" t="str">
        <f t="shared" si="6"/>
        <v/>
      </c>
      <c r="H43" s="15" t="str">
        <f t="shared" si="3"/>
        <v/>
      </c>
    </row>
    <row r="44" spans="2:8" x14ac:dyDescent="0.25">
      <c r="B44" s="1">
        <v>36</v>
      </c>
      <c r="C44" s="24"/>
      <c r="D44" s="37"/>
      <c r="E44" s="15" t="str">
        <f t="shared" si="4"/>
        <v/>
      </c>
      <c r="F44" s="15" t="str">
        <f t="shared" si="7"/>
        <v/>
      </c>
      <c r="G44" s="15" t="str">
        <f t="shared" si="6"/>
        <v/>
      </c>
      <c r="H44" s="15" t="str">
        <f t="shared" si="3"/>
        <v/>
      </c>
    </row>
    <row r="45" spans="2:8" x14ac:dyDescent="0.25">
      <c r="B45" s="1">
        <v>37</v>
      </c>
      <c r="C45" s="24"/>
      <c r="D45" s="37"/>
      <c r="E45" s="15" t="str">
        <f t="shared" si="4"/>
        <v/>
      </c>
      <c r="F45" s="15" t="str">
        <f t="shared" si="7"/>
        <v/>
      </c>
      <c r="G45" s="15" t="str">
        <f t="shared" si="6"/>
        <v/>
      </c>
      <c r="H45" s="15" t="str">
        <f t="shared" si="3"/>
        <v/>
      </c>
    </row>
    <row r="46" spans="2:8" x14ac:dyDescent="0.25">
      <c r="B46" s="1">
        <v>38</v>
      </c>
      <c r="C46" s="24"/>
      <c r="D46" s="37"/>
      <c r="E46" s="15" t="str">
        <f t="shared" si="4"/>
        <v/>
      </c>
      <c r="F46" s="15" t="str">
        <f t="shared" si="7"/>
        <v/>
      </c>
      <c r="G46" s="15" t="str">
        <f t="shared" si="6"/>
        <v/>
      </c>
      <c r="H46" s="15" t="str">
        <f t="shared" si="3"/>
        <v/>
      </c>
    </row>
    <row r="47" spans="2:8" x14ac:dyDescent="0.25">
      <c r="B47" s="1">
        <v>39</v>
      </c>
      <c r="C47" s="24"/>
      <c r="D47" s="37"/>
      <c r="E47" s="15" t="str">
        <f t="shared" si="4"/>
        <v/>
      </c>
      <c r="F47" s="15" t="str">
        <f t="shared" si="7"/>
        <v/>
      </c>
      <c r="G47" s="15" t="str">
        <f t="shared" si="6"/>
        <v/>
      </c>
      <c r="H47" s="15" t="str">
        <f t="shared" si="3"/>
        <v/>
      </c>
    </row>
    <row r="48" spans="2:8" x14ac:dyDescent="0.25">
      <c r="B48" s="1">
        <v>40</v>
      </c>
      <c r="C48" s="24"/>
      <c r="D48" s="37"/>
      <c r="E48" s="15" t="str">
        <f t="shared" si="4"/>
        <v/>
      </c>
      <c r="F48" s="15" t="str">
        <f t="shared" si="7"/>
        <v/>
      </c>
      <c r="G48" s="15" t="str">
        <f t="shared" si="6"/>
        <v/>
      </c>
      <c r="H48" s="15" t="str">
        <f t="shared" si="3"/>
        <v/>
      </c>
    </row>
    <row r="49" spans="2:8" x14ac:dyDescent="0.25">
      <c r="B49" s="1">
        <v>41</v>
      </c>
      <c r="C49" s="24"/>
      <c r="D49" s="37"/>
      <c r="E49" s="15" t="str">
        <f t="shared" si="4"/>
        <v/>
      </c>
      <c r="F49" s="15" t="str">
        <f t="shared" si="7"/>
        <v/>
      </c>
      <c r="G49" s="15" t="str">
        <f t="shared" si="6"/>
        <v/>
      </c>
      <c r="H49" s="15" t="str">
        <f t="shared" si="3"/>
        <v/>
      </c>
    </row>
    <row r="50" spans="2:8" x14ac:dyDescent="0.25">
      <c r="B50" s="1">
        <v>42</v>
      </c>
      <c r="C50" s="24"/>
      <c r="D50" s="37"/>
      <c r="E50" s="15" t="str">
        <f t="shared" si="4"/>
        <v/>
      </c>
      <c r="F50" s="15" t="str">
        <f t="shared" si="7"/>
        <v/>
      </c>
      <c r="G50" s="15" t="str">
        <f t="shared" si="6"/>
        <v/>
      </c>
      <c r="H50" s="15" t="str">
        <f t="shared" si="3"/>
        <v/>
      </c>
    </row>
    <row r="51" spans="2:8" x14ac:dyDescent="0.25">
      <c r="B51" s="1">
        <v>43</v>
      </c>
      <c r="C51" s="24"/>
      <c r="D51" s="37"/>
      <c r="E51" s="15" t="str">
        <f t="shared" si="4"/>
        <v/>
      </c>
      <c r="F51" s="15" t="str">
        <f t="shared" si="7"/>
        <v/>
      </c>
      <c r="G51" s="15" t="str">
        <f t="shared" si="6"/>
        <v/>
      </c>
      <c r="H51" s="15" t="str">
        <f t="shared" si="3"/>
        <v/>
      </c>
    </row>
    <row r="52" spans="2:8" x14ac:dyDescent="0.25">
      <c r="B52" s="1">
        <v>44</v>
      </c>
      <c r="C52" s="24"/>
      <c r="D52" s="37"/>
      <c r="E52" s="15" t="str">
        <f t="shared" si="4"/>
        <v/>
      </c>
      <c r="F52" s="15" t="str">
        <f t="shared" si="7"/>
        <v/>
      </c>
      <c r="G52" s="15" t="str">
        <f t="shared" si="6"/>
        <v/>
      </c>
      <c r="H52" s="15" t="str">
        <f t="shared" si="3"/>
        <v/>
      </c>
    </row>
    <row r="53" spans="2:8" x14ac:dyDescent="0.25">
      <c r="B53" s="1">
        <v>45</v>
      </c>
      <c r="C53" s="24"/>
      <c r="D53" s="37"/>
      <c r="E53" s="15" t="str">
        <f t="shared" si="4"/>
        <v/>
      </c>
      <c r="F53" s="15" t="str">
        <f t="shared" si="7"/>
        <v/>
      </c>
      <c r="G53" s="15" t="str">
        <f t="shared" si="6"/>
        <v/>
      </c>
      <c r="H53" s="15" t="str">
        <f t="shared" si="3"/>
        <v/>
      </c>
    </row>
    <row r="54" spans="2:8" x14ac:dyDescent="0.25">
      <c r="B54" s="1">
        <v>46</v>
      </c>
      <c r="C54" s="24"/>
      <c r="D54" s="37"/>
      <c r="E54" s="15" t="str">
        <f t="shared" si="4"/>
        <v/>
      </c>
      <c r="F54" s="15" t="str">
        <f t="shared" si="7"/>
        <v/>
      </c>
      <c r="G54" s="15" t="str">
        <f t="shared" si="6"/>
        <v/>
      </c>
      <c r="H54" s="15" t="str">
        <f t="shared" si="3"/>
        <v/>
      </c>
    </row>
    <row r="55" spans="2:8" x14ac:dyDescent="0.25">
      <c r="B55" s="1">
        <v>47</v>
      </c>
      <c r="C55" s="24"/>
      <c r="D55" s="37"/>
      <c r="E55" s="15" t="str">
        <f t="shared" si="4"/>
        <v/>
      </c>
      <c r="F55" s="15" t="str">
        <f t="shared" si="7"/>
        <v/>
      </c>
      <c r="G55" s="15" t="str">
        <f t="shared" si="6"/>
        <v/>
      </c>
      <c r="H55" s="15" t="str">
        <f t="shared" si="3"/>
        <v/>
      </c>
    </row>
    <row r="56" spans="2:8" x14ac:dyDescent="0.25">
      <c r="B56" s="1">
        <v>48</v>
      </c>
      <c r="C56" s="24"/>
      <c r="D56" s="37"/>
      <c r="E56" s="15" t="str">
        <f t="shared" si="4"/>
        <v/>
      </c>
      <c r="F56" s="15" t="str">
        <f t="shared" si="7"/>
        <v/>
      </c>
      <c r="G56" s="15" t="str">
        <f t="shared" si="6"/>
        <v/>
      </c>
      <c r="H56" s="15" t="str">
        <f t="shared" si="3"/>
        <v/>
      </c>
    </row>
    <row r="57" spans="2:8" x14ac:dyDescent="0.25">
      <c r="B57" s="1">
        <v>49</v>
      </c>
      <c r="C57" s="24"/>
      <c r="D57" s="37"/>
      <c r="E57" s="15" t="str">
        <f t="shared" si="4"/>
        <v/>
      </c>
      <c r="F57" s="15" t="str">
        <f t="shared" si="7"/>
        <v/>
      </c>
      <c r="G57" s="15" t="str">
        <f t="shared" si="6"/>
        <v/>
      </c>
      <c r="H57" s="15" t="str">
        <f t="shared" si="3"/>
        <v/>
      </c>
    </row>
    <row r="58" spans="2:8" x14ac:dyDescent="0.25">
      <c r="B58" s="1">
        <v>50</v>
      </c>
      <c r="C58" s="24"/>
      <c r="D58" s="37"/>
      <c r="E58" s="15" t="str">
        <f t="shared" si="4"/>
        <v/>
      </c>
      <c r="F58" s="15" t="str">
        <f t="shared" si="7"/>
        <v/>
      </c>
      <c r="G58" s="15" t="str">
        <f t="shared" si="6"/>
        <v/>
      </c>
      <c r="H58" s="15" t="str">
        <f t="shared" si="3"/>
        <v/>
      </c>
    </row>
    <row r="59" spans="2:8" x14ac:dyDescent="0.25">
      <c r="B59" s="1">
        <v>51</v>
      </c>
      <c r="C59" s="24"/>
      <c r="D59" s="37"/>
      <c r="E59" s="15" t="str">
        <f t="shared" si="4"/>
        <v/>
      </c>
      <c r="F59" s="15" t="str">
        <f t="shared" si="7"/>
        <v/>
      </c>
      <c r="G59" s="15" t="str">
        <f t="shared" si="6"/>
        <v/>
      </c>
      <c r="H59" s="15" t="str">
        <f t="shared" si="3"/>
        <v/>
      </c>
    </row>
    <row r="60" spans="2:8" x14ac:dyDescent="0.25">
      <c r="B60" s="1">
        <v>52</v>
      </c>
      <c r="C60" s="24"/>
      <c r="D60" s="37"/>
      <c r="E60" s="15" t="str">
        <f t="shared" si="4"/>
        <v/>
      </c>
      <c r="F60" s="15" t="str">
        <f t="shared" si="7"/>
        <v/>
      </c>
      <c r="G60" s="15" t="str">
        <f t="shared" si="6"/>
        <v/>
      </c>
      <c r="H60" s="15" t="str">
        <f t="shared" si="3"/>
        <v/>
      </c>
    </row>
    <row r="61" spans="2:8" x14ac:dyDescent="0.25">
      <c r="B61" s="1">
        <v>53</v>
      </c>
      <c r="C61" s="24"/>
      <c r="D61" s="37"/>
      <c r="E61" s="15" t="str">
        <f t="shared" si="4"/>
        <v/>
      </c>
      <c r="F61" s="15" t="str">
        <f t="shared" si="7"/>
        <v/>
      </c>
      <c r="G61" s="15" t="str">
        <f t="shared" si="6"/>
        <v/>
      </c>
      <c r="H61" s="15" t="str">
        <f t="shared" si="3"/>
        <v/>
      </c>
    </row>
    <row r="62" spans="2:8" x14ac:dyDescent="0.25">
      <c r="B62" s="1">
        <v>54</v>
      </c>
      <c r="C62" s="24"/>
      <c r="D62" s="37"/>
      <c r="E62" s="15" t="str">
        <f t="shared" si="4"/>
        <v/>
      </c>
      <c r="F62" s="15" t="str">
        <f t="shared" si="7"/>
        <v/>
      </c>
      <c r="G62" s="15" t="str">
        <f t="shared" si="6"/>
        <v/>
      </c>
      <c r="H62" s="15" t="str">
        <f t="shared" si="3"/>
        <v/>
      </c>
    </row>
    <row r="63" spans="2:8" x14ac:dyDescent="0.25">
      <c r="B63" s="1">
        <v>55</v>
      </c>
      <c r="C63" s="24"/>
      <c r="D63" s="37"/>
      <c r="E63" s="15" t="str">
        <f t="shared" si="4"/>
        <v/>
      </c>
      <c r="F63" s="15" t="str">
        <f t="shared" si="7"/>
        <v/>
      </c>
      <c r="G63" s="15" t="str">
        <f t="shared" si="6"/>
        <v/>
      </c>
      <c r="H63" s="15" t="str">
        <f t="shared" si="3"/>
        <v/>
      </c>
    </row>
    <row r="64" spans="2:8" x14ac:dyDescent="0.25">
      <c r="B64" s="1">
        <v>56</v>
      </c>
      <c r="C64" s="24"/>
      <c r="D64" s="37"/>
      <c r="E64" s="15" t="str">
        <f t="shared" si="4"/>
        <v/>
      </c>
      <c r="F64" s="15" t="str">
        <f t="shared" si="7"/>
        <v/>
      </c>
      <c r="G64" s="15" t="str">
        <f t="shared" si="6"/>
        <v/>
      </c>
      <c r="H64" s="15" t="str">
        <f t="shared" si="3"/>
        <v/>
      </c>
    </row>
    <row r="65" spans="2:8" x14ac:dyDescent="0.25">
      <c r="B65" s="1">
        <v>57</v>
      </c>
      <c r="C65" s="24"/>
      <c r="D65" s="37"/>
      <c r="E65" s="15" t="str">
        <f t="shared" si="4"/>
        <v/>
      </c>
      <c r="F65" s="15" t="str">
        <f t="shared" si="7"/>
        <v/>
      </c>
      <c r="G65" s="15" t="str">
        <f t="shared" si="6"/>
        <v/>
      </c>
      <c r="H65" s="15" t="str">
        <f t="shared" si="3"/>
        <v/>
      </c>
    </row>
    <row r="66" spans="2:8" x14ac:dyDescent="0.25">
      <c r="B66" s="1">
        <v>58</v>
      </c>
      <c r="C66" s="24"/>
      <c r="D66" s="37"/>
      <c r="E66" s="15" t="str">
        <f t="shared" si="4"/>
        <v/>
      </c>
      <c r="F66" s="15" t="str">
        <f t="shared" si="7"/>
        <v/>
      </c>
      <c r="G66" s="15" t="str">
        <f t="shared" si="6"/>
        <v/>
      </c>
      <c r="H66" s="15" t="str">
        <f t="shared" si="3"/>
        <v/>
      </c>
    </row>
    <row r="67" spans="2:8" x14ac:dyDescent="0.25">
      <c r="B67" s="1">
        <v>59</v>
      </c>
      <c r="C67" s="24"/>
      <c r="D67" s="37"/>
      <c r="E67" s="15" t="str">
        <f t="shared" si="4"/>
        <v/>
      </c>
      <c r="F67" s="15" t="str">
        <f t="shared" si="7"/>
        <v/>
      </c>
      <c r="G67" s="15" t="str">
        <f t="shared" si="6"/>
        <v/>
      </c>
      <c r="H67" s="15" t="str">
        <f t="shared" si="3"/>
        <v/>
      </c>
    </row>
    <row r="68" spans="2:8" x14ac:dyDescent="0.25">
      <c r="B68" s="1">
        <v>60</v>
      </c>
      <c r="C68" s="24"/>
      <c r="D68" s="37"/>
      <c r="E68" s="15" t="str">
        <f t="shared" si="4"/>
        <v/>
      </c>
      <c r="F68" s="15" t="str">
        <f t="shared" si="7"/>
        <v/>
      </c>
      <c r="G68" s="15" t="str">
        <f t="shared" si="6"/>
        <v/>
      </c>
      <c r="H68" s="15" t="str">
        <f t="shared" si="3"/>
        <v/>
      </c>
    </row>
    <row r="69" spans="2:8" x14ac:dyDescent="0.25">
      <c r="B69" s="1">
        <v>61</v>
      </c>
      <c r="C69" s="24"/>
      <c r="D69" s="37"/>
      <c r="E69" s="15" t="str">
        <f t="shared" si="4"/>
        <v/>
      </c>
      <c r="F69" s="15" t="str">
        <f t="shared" si="7"/>
        <v/>
      </c>
      <c r="G69" s="15" t="str">
        <f t="shared" si="6"/>
        <v/>
      </c>
      <c r="H69" s="15" t="str">
        <f t="shared" si="3"/>
        <v/>
      </c>
    </row>
    <row r="70" spans="2:8" x14ac:dyDescent="0.25">
      <c r="B70" s="1">
        <v>62</v>
      </c>
      <c r="C70" s="24"/>
      <c r="D70" s="37"/>
      <c r="E70" s="15" t="str">
        <f t="shared" si="4"/>
        <v/>
      </c>
      <c r="F70" s="15" t="str">
        <f t="shared" si="7"/>
        <v/>
      </c>
      <c r="G70" s="15" t="str">
        <f t="shared" si="6"/>
        <v/>
      </c>
      <c r="H70" s="15" t="str">
        <f t="shared" si="3"/>
        <v/>
      </c>
    </row>
    <row r="71" spans="2:8" x14ac:dyDescent="0.25">
      <c r="B71" s="1">
        <v>63</v>
      </c>
      <c r="C71" s="24"/>
      <c r="D71" s="37"/>
      <c r="E71" s="15" t="str">
        <f t="shared" si="4"/>
        <v/>
      </c>
      <c r="F71" s="15" t="str">
        <f t="shared" si="7"/>
        <v/>
      </c>
      <c r="G71" s="15" t="str">
        <f t="shared" si="6"/>
        <v/>
      </c>
      <c r="H71" s="15" t="str">
        <f t="shared" si="3"/>
        <v/>
      </c>
    </row>
    <row r="72" spans="2:8" x14ac:dyDescent="0.25">
      <c r="B72" s="1">
        <v>64</v>
      </c>
      <c r="C72" s="24"/>
      <c r="D72" s="37"/>
      <c r="E72" s="15" t="str">
        <f t="shared" si="4"/>
        <v/>
      </c>
      <c r="F72" s="15" t="str">
        <f t="shared" si="7"/>
        <v/>
      </c>
      <c r="G72" s="15" t="str">
        <f t="shared" si="6"/>
        <v/>
      </c>
      <c r="H72" s="15" t="str">
        <f t="shared" si="3"/>
        <v/>
      </c>
    </row>
    <row r="73" spans="2:8" x14ac:dyDescent="0.25">
      <c r="B73" s="1">
        <v>65</v>
      </c>
      <c r="C73" s="24"/>
      <c r="D73" s="37"/>
      <c r="E73" s="15" t="str">
        <f t="shared" si="4"/>
        <v/>
      </c>
      <c r="F73" s="15" t="str">
        <f t="shared" si="7"/>
        <v/>
      </c>
      <c r="G73" s="15" t="str">
        <f t="shared" si="6"/>
        <v/>
      </c>
      <c r="H73" s="15" t="str">
        <f t="shared" si="3"/>
        <v/>
      </c>
    </row>
    <row r="74" spans="2:8" x14ac:dyDescent="0.25">
      <c r="B74" s="1">
        <v>66</v>
      </c>
      <c r="C74" s="24"/>
      <c r="D74" s="37"/>
      <c r="E74" s="15" t="str">
        <f t="shared" si="4"/>
        <v/>
      </c>
      <c r="F74" s="15" t="str">
        <f t="shared" ref="F74:F105" si="8">IF(AND($K$9,$B74&lt;=$L$9),N$9,IF(AND($K$10,$B74&gt;$L$9,B74&lt;=SUM($L$9:$L$10)),N$10,IF(AND($K$11,B74&gt;SUM($L$9:$L$10),B74&lt;=SUM($L$9:$L$11)),N$11,"")))</f>
        <v/>
      </c>
      <c r="G74" s="15" t="str">
        <f t="shared" ref="G74:G128" si="9">IF(AND($K$9,$B74&lt;=$L$9),O$9,IF(AND($K$10,$B74&gt;$L$9,B74&lt;=SUM($L$9:$L$10)),O$10,IF(AND($K$11,B74&gt;SUM($L$9:$L$10),B74&lt;=SUM($L$9:$L$11)),O$11,"")))</f>
        <v/>
      </c>
      <c r="H74" s="15" t="str">
        <f t="shared" ref="H74:H128" si="10">IF(AND(TRUE,$B74&lt;=$L$9),K$9,IF(AND(TRUE,$B74&gt;$L$9,$B74&lt;=SUM($L$9:$L$10)),K$10,IF(AND(TRUE,$B74&gt;SUM($L$9:$L$10),$B74&lt;=SUM($L$9:$L$11)),K$11,"")))</f>
        <v/>
      </c>
    </row>
    <row r="75" spans="2:8" x14ac:dyDescent="0.25">
      <c r="B75" s="1">
        <v>67</v>
      </c>
      <c r="C75" s="24"/>
      <c r="D75" s="37"/>
      <c r="E75" s="15" t="str">
        <f t="shared" si="4"/>
        <v/>
      </c>
      <c r="F75" s="15" t="str">
        <f t="shared" si="8"/>
        <v/>
      </c>
      <c r="G75" s="15" t="str">
        <f t="shared" si="9"/>
        <v/>
      </c>
      <c r="H75" s="15" t="str">
        <f t="shared" si="10"/>
        <v/>
      </c>
    </row>
    <row r="76" spans="2:8" x14ac:dyDescent="0.25">
      <c r="B76" s="1">
        <v>68</v>
      </c>
      <c r="C76" s="24"/>
      <c r="D76" s="37"/>
      <c r="E76" s="15" t="str">
        <f t="shared" ref="E76:E128" si="11">IF(AND($K$9,$B76&lt;=$L$9),M$9,IF(AND($K$10,$B76&gt;$L$9,$B76&lt;=SUM($L$9:$L$10)),M$10,IF(AND($K$11,$B76&gt;SUM($L$9:$L$10),$B76&lt;=SUM($L$9:$L$11)),M$11,"")))</f>
        <v/>
      </c>
      <c r="F76" s="15" t="str">
        <f t="shared" si="8"/>
        <v/>
      </c>
      <c r="G76" s="15" t="str">
        <f t="shared" si="9"/>
        <v/>
      </c>
      <c r="H76" s="15" t="str">
        <f t="shared" si="10"/>
        <v/>
      </c>
    </row>
    <row r="77" spans="2:8" x14ac:dyDescent="0.25">
      <c r="B77" s="1">
        <v>69</v>
      </c>
      <c r="C77" s="24"/>
      <c r="D77" s="37"/>
      <c r="E77" s="15" t="str">
        <f t="shared" si="11"/>
        <v/>
      </c>
      <c r="F77" s="15" t="str">
        <f t="shared" si="8"/>
        <v/>
      </c>
      <c r="G77" s="15" t="str">
        <f t="shared" si="9"/>
        <v/>
      </c>
      <c r="H77" s="15" t="str">
        <f t="shared" si="10"/>
        <v/>
      </c>
    </row>
    <row r="78" spans="2:8" x14ac:dyDescent="0.25">
      <c r="B78" s="1">
        <v>70</v>
      </c>
      <c r="C78" s="24"/>
      <c r="D78" s="37"/>
      <c r="E78" s="15" t="str">
        <f t="shared" si="11"/>
        <v/>
      </c>
      <c r="F78" s="15" t="str">
        <f t="shared" si="8"/>
        <v/>
      </c>
      <c r="G78" s="15" t="str">
        <f t="shared" si="9"/>
        <v/>
      </c>
      <c r="H78" s="15" t="str">
        <f t="shared" si="10"/>
        <v/>
      </c>
    </row>
    <row r="79" spans="2:8" x14ac:dyDescent="0.25">
      <c r="B79" s="1">
        <v>71</v>
      </c>
      <c r="C79" s="24"/>
      <c r="D79" s="37"/>
      <c r="E79" s="15" t="str">
        <f t="shared" si="11"/>
        <v/>
      </c>
      <c r="F79" s="15" t="str">
        <f t="shared" si="8"/>
        <v/>
      </c>
      <c r="G79" s="15" t="str">
        <f t="shared" si="9"/>
        <v/>
      </c>
      <c r="H79" s="15" t="str">
        <f t="shared" si="10"/>
        <v/>
      </c>
    </row>
    <row r="80" spans="2:8" x14ac:dyDescent="0.25">
      <c r="B80" s="1">
        <v>72</v>
      </c>
      <c r="C80" s="24"/>
      <c r="D80" s="37"/>
      <c r="E80" s="15" t="str">
        <f t="shared" si="11"/>
        <v/>
      </c>
      <c r="F80" s="15" t="str">
        <f t="shared" si="8"/>
        <v/>
      </c>
      <c r="G80" s="15" t="str">
        <f t="shared" si="9"/>
        <v/>
      </c>
      <c r="H80" s="15" t="str">
        <f t="shared" si="10"/>
        <v/>
      </c>
    </row>
    <row r="81" spans="2:8" x14ac:dyDescent="0.25">
      <c r="B81" s="1">
        <v>73</v>
      </c>
      <c r="C81" s="24"/>
      <c r="D81" s="37"/>
      <c r="E81" s="15" t="str">
        <f t="shared" si="11"/>
        <v/>
      </c>
      <c r="F81" s="15" t="str">
        <f t="shared" si="8"/>
        <v/>
      </c>
      <c r="G81" s="15" t="str">
        <f t="shared" si="9"/>
        <v/>
      </c>
      <c r="H81" s="15" t="str">
        <f t="shared" si="10"/>
        <v/>
      </c>
    </row>
    <row r="82" spans="2:8" x14ac:dyDescent="0.25">
      <c r="B82" s="1">
        <v>74</v>
      </c>
      <c r="C82" s="24"/>
      <c r="D82" s="37"/>
      <c r="E82" s="15" t="str">
        <f t="shared" si="11"/>
        <v/>
      </c>
      <c r="F82" s="15" t="str">
        <f t="shared" si="8"/>
        <v/>
      </c>
      <c r="G82" s="15" t="str">
        <f t="shared" si="9"/>
        <v/>
      </c>
      <c r="H82" s="15" t="str">
        <f t="shared" si="10"/>
        <v/>
      </c>
    </row>
    <row r="83" spans="2:8" x14ac:dyDescent="0.25">
      <c r="B83" s="1">
        <v>75</v>
      </c>
      <c r="C83" s="24"/>
      <c r="D83" s="37"/>
      <c r="E83" s="15" t="str">
        <f t="shared" si="11"/>
        <v/>
      </c>
      <c r="F83" s="15" t="str">
        <f t="shared" si="8"/>
        <v/>
      </c>
      <c r="G83" s="15" t="str">
        <f t="shared" si="9"/>
        <v/>
      </c>
      <c r="H83" s="15" t="str">
        <f t="shared" si="10"/>
        <v/>
      </c>
    </row>
    <row r="84" spans="2:8" x14ac:dyDescent="0.25">
      <c r="B84" s="1">
        <v>76</v>
      </c>
      <c r="C84" s="24"/>
      <c r="D84" s="37"/>
      <c r="E84" s="15" t="str">
        <f t="shared" si="11"/>
        <v/>
      </c>
      <c r="F84" s="15" t="str">
        <f t="shared" si="8"/>
        <v/>
      </c>
      <c r="G84" s="15" t="str">
        <f t="shared" si="9"/>
        <v/>
      </c>
      <c r="H84" s="15" t="str">
        <f t="shared" si="10"/>
        <v/>
      </c>
    </row>
    <row r="85" spans="2:8" x14ac:dyDescent="0.25">
      <c r="B85" s="1">
        <v>77</v>
      </c>
      <c r="C85" s="24"/>
      <c r="D85" s="37"/>
      <c r="E85" s="15" t="str">
        <f t="shared" si="11"/>
        <v/>
      </c>
      <c r="F85" s="15" t="str">
        <f t="shared" si="8"/>
        <v/>
      </c>
      <c r="G85" s="15" t="str">
        <f t="shared" si="9"/>
        <v/>
      </c>
      <c r="H85" s="15" t="str">
        <f t="shared" si="10"/>
        <v/>
      </c>
    </row>
    <row r="86" spans="2:8" x14ac:dyDescent="0.25">
      <c r="B86" s="1">
        <v>78</v>
      </c>
      <c r="C86" s="24"/>
      <c r="D86" s="37"/>
      <c r="E86" s="15" t="str">
        <f t="shared" si="11"/>
        <v/>
      </c>
      <c r="F86" s="15" t="str">
        <f t="shared" si="8"/>
        <v/>
      </c>
      <c r="G86" s="15" t="str">
        <f t="shared" si="9"/>
        <v/>
      </c>
      <c r="H86" s="15" t="str">
        <f t="shared" si="10"/>
        <v/>
      </c>
    </row>
    <row r="87" spans="2:8" x14ac:dyDescent="0.25">
      <c r="B87" s="1">
        <v>79</v>
      </c>
      <c r="C87" s="24"/>
      <c r="D87" s="37"/>
      <c r="E87" s="15" t="str">
        <f t="shared" si="11"/>
        <v/>
      </c>
      <c r="F87" s="15" t="str">
        <f t="shared" si="8"/>
        <v/>
      </c>
      <c r="G87" s="15" t="str">
        <f t="shared" si="9"/>
        <v/>
      </c>
      <c r="H87" s="15" t="str">
        <f t="shared" si="10"/>
        <v/>
      </c>
    </row>
    <row r="88" spans="2:8" x14ac:dyDescent="0.25">
      <c r="B88" s="1">
        <v>80</v>
      </c>
      <c r="C88" s="24"/>
      <c r="D88" s="37"/>
      <c r="E88" s="15" t="str">
        <f t="shared" si="11"/>
        <v/>
      </c>
      <c r="F88" s="15" t="str">
        <f t="shared" si="8"/>
        <v/>
      </c>
      <c r="G88" s="15" t="str">
        <f t="shared" si="9"/>
        <v/>
      </c>
      <c r="H88" s="15" t="str">
        <f t="shared" si="10"/>
        <v/>
      </c>
    </row>
    <row r="89" spans="2:8" x14ac:dyDescent="0.25">
      <c r="B89" s="1">
        <v>81</v>
      </c>
      <c r="C89" s="24"/>
      <c r="D89" s="37"/>
      <c r="E89" s="15" t="str">
        <f t="shared" si="11"/>
        <v/>
      </c>
      <c r="F89" s="15" t="str">
        <f t="shared" si="8"/>
        <v/>
      </c>
      <c r="G89" s="15" t="str">
        <f t="shared" si="9"/>
        <v/>
      </c>
      <c r="H89" s="15" t="str">
        <f t="shared" si="10"/>
        <v/>
      </c>
    </row>
    <row r="90" spans="2:8" x14ac:dyDescent="0.25">
      <c r="B90" s="1">
        <v>82</v>
      </c>
      <c r="C90" s="24"/>
      <c r="D90" s="37"/>
      <c r="E90" s="15" t="str">
        <f t="shared" si="11"/>
        <v/>
      </c>
      <c r="F90" s="15" t="str">
        <f t="shared" si="8"/>
        <v/>
      </c>
      <c r="G90" s="15" t="str">
        <f t="shared" si="9"/>
        <v/>
      </c>
      <c r="H90" s="15" t="str">
        <f t="shared" si="10"/>
        <v/>
      </c>
    </row>
    <row r="91" spans="2:8" x14ac:dyDescent="0.25">
      <c r="B91" s="1">
        <v>83</v>
      </c>
      <c r="C91" s="24"/>
      <c r="D91" s="37"/>
      <c r="E91" s="15" t="str">
        <f t="shared" si="11"/>
        <v/>
      </c>
      <c r="F91" s="15" t="str">
        <f t="shared" si="8"/>
        <v/>
      </c>
      <c r="G91" s="15" t="str">
        <f t="shared" si="9"/>
        <v/>
      </c>
      <c r="H91" s="15" t="str">
        <f t="shared" si="10"/>
        <v/>
      </c>
    </row>
    <row r="92" spans="2:8" x14ac:dyDescent="0.25">
      <c r="B92" s="1">
        <v>84</v>
      </c>
      <c r="C92" s="24"/>
      <c r="D92" s="37"/>
      <c r="E92" s="15" t="str">
        <f t="shared" si="11"/>
        <v/>
      </c>
      <c r="F92" s="15" t="str">
        <f t="shared" si="8"/>
        <v/>
      </c>
      <c r="G92" s="15" t="str">
        <f t="shared" si="9"/>
        <v/>
      </c>
      <c r="H92" s="15" t="str">
        <f t="shared" si="10"/>
        <v/>
      </c>
    </row>
    <row r="93" spans="2:8" x14ac:dyDescent="0.25">
      <c r="B93" s="1">
        <v>85</v>
      </c>
      <c r="C93" s="24"/>
      <c r="D93" s="37"/>
      <c r="E93" s="15" t="str">
        <f t="shared" si="11"/>
        <v/>
      </c>
      <c r="F93" s="15" t="str">
        <f t="shared" si="8"/>
        <v/>
      </c>
      <c r="G93" s="15" t="str">
        <f t="shared" si="9"/>
        <v/>
      </c>
      <c r="H93" s="15" t="str">
        <f t="shared" si="10"/>
        <v/>
      </c>
    </row>
    <row r="94" spans="2:8" x14ac:dyDescent="0.25">
      <c r="B94" s="1">
        <v>86</v>
      </c>
      <c r="C94" s="24"/>
      <c r="D94" s="37"/>
      <c r="E94" s="15" t="str">
        <f t="shared" si="11"/>
        <v/>
      </c>
      <c r="F94" s="15" t="str">
        <f t="shared" si="8"/>
        <v/>
      </c>
      <c r="G94" s="15" t="str">
        <f t="shared" si="9"/>
        <v/>
      </c>
      <c r="H94" s="15" t="str">
        <f t="shared" si="10"/>
        <v/>
      </c>
    </row>
    <row r="95" spans="2:8" x14ac:dyDescent="0.25">
      <c r="B95" s="1">
        <v>87</v>
      </c>
      <c r="C95" s="24"/>
      <c r="D95" s="37"/>
      <c r="E95" s="15" t="str">
        <f t="shared" si="11"/>
        <v/>
      </c>
      <c r="F95" s="15" t="str">
        <f t="shared" si="8"/>
        <v/>
      </c>
      <c r="G95" s="15" t="str">
        <f t="shared" si="9"/>
        <v/>
      </c>
      <c r="H95" s="15" t="str">
        <f t="shared" si="10"/>
        <v/>
      </c>
    </row>
    <row r="96" spans="2:8" x14ac:dyDescent="0.25">
      <c r="B96" s="1">
        <v>88</v>
      </c>
      <c r="C96" s="24"/>
      <c r="D96" s="37"/>
      <c r="E96" s="15" t="str">
        <f t="shared" si="11"/>
        <v/>
      </c>
      <c r="F96" s="15" t="str">
        <f t="shared" si="8"/>
        <v/>
      </c>
      <c r="G96" s="15" t="str">
        <f t="shared" si="9"/>
        <v/>
      </c>
      <c r="H96" s="15" t="str">
        <f t="shared" si="10"/>
        <v/>
      </c>
    </row>
    <row r="97" spans="2:8" x14ac:dyDescent="0.25">
      <c r="B97" s="1">
        <v>89</v>
      </c>
      <c r="C97" s="24"/>
      <c r="D97" s="37"/>
      <c r="E97" s="15" t="str">
        <f t="shared" si="11"/>
        <v/>
      </c>
      <c r="F97" s="15" t="str">
        <f t="shared" si="8"/>
        <v/>
      </c>
      <c r="G97" s="15" t="str">
        <f t="shared" si="9"/>
        <v/>
      </c>
      <c r="H97" s="15" t="str">
        <f t="shared" si="10"/>
        <v/>
      </c>
    </row>
    <row r="98" spans="2:8" x14ac:dyDescent="0.25">
      <c r="B98" s="1">
        <v>90</v>
      </c>
      <c r="C98" s="24"/>
      <c r="D98" s="37"/>
      <c r="E98" s="15" t="str">
        <f t="shared" si="11"/>
        <v/>
      </c>
      <c r="F98" s="15" t="str">
        <f t="shared" si="8"/>
        <v/>
      </c>
      <c r="G98" s="15" t="str">
        <f t="shared" si="9"/>
        <v/>
      </c>
      <c r="H98" s="15" t="str">
        <f t="shared" si="10"/>
        <v/>
      </c>
    </row>
    <row r="99" spans="2:8" x14ac:dyDescent="0.25">
      <c r="B99" s="1">
        <v>91</v>
      </c>
      <c r="C99" s="24"/>
      <c r="D99" s="37"/>
      <c r="E99" s="15" t="str">
        <f t="shared" si="11"/>
        <v/>
      </c>
      <c r="F99" s="15" t="str">
        <f t="shared" si="8"/>
        <v/>
      </c>
      <c r="G99" s="15" t="str">
        <f t="shared" si="9"/>
        <v/>
      </c>
      <c r="H99" s="15" t="str">
        <f t="shared" si="10"/>
        <v/>
      </c>
    </row>
    <row r="100" spans="2:8" x14ac:dyDescent="0.25">
      <c r="B100" s="1">
        <v>92</v>
      </c>
      <c r="C100" s="24"/>
      <c r="D100" s="37"/>
      <c r="E100" s="15" t="str">
        <f t="shared" si="11"/>
        <v/>
      </c>
      <c r="F100" s="15" t="str">
        <f t="shared" si="8"/>
        <v/>
      </c>
      <c r="G100" s="15" t="str">
        <f t="shared" si="9"/>
        <v/>
      </c>
      <c r="H100" s="15" t="str">
        <f t="shared" si="10"/>
        <v/>
      </c>
    </row>
    <row r="101" spans="2:8" x14ac:dyDescent="0.25">
      <c r="B101" s="1">
        <v>93</v>
      </c>
      <c r="C101" s="24"/>
      <c r="D101" s="37"/>
      <c r="E101" s="15" t="str">
        <f t="shared" si="11"/>
        <v/>
      </c>
      <c r="F101" s="15" t="str">
        <f t="shared" si="8"/>
        <v/>
      </c>
      <c r="G101" s="15" t="str">
        <f t="shared" si="9"/>
        <v/>
      </c>
      <c r="H101" s="15" t="str">
        <f t="shared" si="10"/>
        <v/>
      </c>
    </row>
    <row r="102" spans="2:8" x14ac:dyDescent="0.25">
      <c r="B102" s="1">
        <v>94</v>
      </c>
      <c r="C102" s="24"/>
      <c r="D102" s="37"/>
      <c r="E102" s="15" t="str">
        <f t="shared" si="11"/>
        <v/>
      </c>
      <c r="F102" s="15" t="str">
        <f t="shared" si="8"/>
        <v/>
      </c>
      <c r="G102" s="15" t="str">
        <f t="shared" si="9"/>
        <v/>
      </c>
      <c r="H102" s="15" t="str">
        <f t="shared" si="10"/>
        <v/>
      </c>
    </row>
    <row r="103" spans="2:8" x14ac:dyDescent="0.25">
      <c r="B103" s="1">
        <v>95</v>
      </c>
      <c r="C103" s="24"/>
      <c r="D103" s="37"/>
      <c r="E103" s="15" t="str">
        <f t="shared" si="11"/>
        <v/>
      </c>
      <c r="F103" s="15" t="str">
        <f t="shared" si="8"/>
        <v/>
      </c>
      <c r="G103" s="15" t="str">
        <f t="shared" si="9"/>
        <v/>
      </c>
      <c r="H103" s="15" t="str">
        <f t="shared" si="10"/>
        <v/>
      </c>
    </row>
    <row r="104" spans="2:8" x14ac:dyDescent="0.25">
      <c r="B104" s="1">
        <v>96</v>
      </c>
      <c r="C104" s="24"/>
      <c r="D104" s="37"/>
      <c r="E104" s="15" t="str">
        <f t="shared" si="11"/>
        <v/>
      </c>
      <c r="F104" s="15" t="str">
        <f t="shared" si="8"/>
        <v/>
      </c>
      <c r="G104" s="15" t="str">
        <f t="shared" si="9"/>
        <v/>
      </c>
      <c r="H104" s="15" t="str">
        <f t="shared" si="10"/>
        <v/>
      </c>
    </row>
    <row r="105" spans="2:8" x14ac:dyDescent="0.25">
      <c r="B105" s="1">
        <v>97</v>
      </c>
      <c r="C105" s="24"/>
      <c r="D105" s="37"/>
      <c r="E105" s="15" t="str">
        <f t="shared" si="11"/>
        <v/>
      </c>
      <c r="F105" s="15" t="str">
        <f t="shared" si="8"/>
        <v/>
      </c>
      <c r="G105" s="15" t="str">
        <f t="shared" si="9"/>
        <v/>
      </c>
      <c r="H105" s="15" t="str">
        <f t="shared" si="10"/>
        <v/>
      </c>
    </row>
    <row r="106" spans="2:8" x14ac:dyDescent="0.25">
      <c r="B106" s="1">
        <v>98</v>
      </c>
      <c r="C106" s="24"/>
      <c r="D106" s="37"/>
      <c r="E106" s="15" t="str">
        <f t="shared" si="11"/>
        <v/>
      </c>
      <c r="F106" s="15" t="str">
        <f t="shared" ref="F106:F128" si="12">IF(AND($K$9,$B106&lt;=$L$9),N$9,IF(AND($K$10,$B106&gt;$L$9,B106&lt;=SUM($L$9:$L$10)),N$10,IF(AND($K$11,B106&gt;SUM($L$9:$L$10),B106&lt;=SUM($L$9:$L$11)),N$11,"")))</f>
        <v/>
      </c>
      <c r="G106" s="15" t="str">
        <f t="shared" si="9"/>
        <v/>
      </c>
      <c r="H106" s="15" t="str">
        <f t="shared" si="10"/>
        <v/>
      </c>
    </row>
    <row r="107" spans="2:8" x14ac:dyDescent="0.25">
      <c r="B107" s="1">
        <v>99</v>
      </c>
      <c r="C107" s="24"/>
      <c r="D107" s="37"/>
      <c r="E107" s="15" t="str">
        <f t="shared" si="11"/>
        <v/>
      </c>
      <c r="F107" s="15" t="str">
        <f t="shared" si="12"/>
        <v/>
      </c>
      <c r="G107" s="15" t="str">
        <f t="shared" si="9"/>
        <v/>
      </c>
      <c r="H107" s="15" t="str">
        <f t="shared" si="10"/>
        <v/>
      </c>
    </row>
    <row r="108" spans="2:8" x14ac:dyDescent="0.25">
      <c r="B108" s="1">
        <v>100</v>
      </c>
      <c r="C108" s="24"/>
      <c r="D108" s="37"/>
      <c r="E108" s="15" t="str">
        <f t="shared" si="11"/>
        <v/>
      </c>
      <c r="F108" s="15" t="str">
        <f t="shared" si="12"/>
        <v/>
      </c>
      <c r="G108" s="15" t="str">
        <f t="shared" si="9"/>
        <v/>
      </c>
      <c r="H108" s="15" t="str">
        <f t="shared" si="10"/>
        <v/>
      </c>
    </row>
    <row r="109" spans="2:8" x14ac:dyDescent="0.25">
      <c r="B109" s="1">
        <v>101</v>
      </c>
      <c r="C109" s="24"/>
      <c r="D109" s="37"/>
      <c r="E109" s="15" t="str">
        <f t="shared" si="11"/>
        <v/>
      </c>
      <c r="F109" s="15" t="str">
        <f t="shared" si="12"/>
        <v/>
      </c>
      <c r="G109" s="15" t="str">
        <f t="shared" si="9"/>
        <v/>
      </c>
      <c r="H109" s="15" t="str">
        <f t="shared" si="10"/>
        <v/>
      </c>
    </row>
    <row r="110" spans="2:8" x14ac:dyDescent="0.25">
      <c r="B110" s="1">
        <v>102</v>
      </c>
      <c r="C110" s="24"/>
      <c r="D110" s="37"/>
      <c r="E110" s="15" t="str">
        <f t="shared" si="11"/>
        <v/>
      </c>
      <c r="F110" s="15" t="str">
        <f t="shared" si="12"/>
        <v/>
      </c>
      <c r="G110" s="15" t="str">
        <f t="shared" si="9"/>
        <v/>
      </c>
      <c r="H110" s="15" t="str">
        <f t="shared" si="10"/>
        <v/>
      </c>
    </row>
    <row r="111" spans="2:8" x14ac:dyDescent="0.25">
      <c r="B111" s="1">
        <v>103</v>
      </c>
      <c r="C111" s="24"/>
      <c r="D111" s="37"/>
      <c r="E111" s="15" t="str">
        <f t="shared" si="11"/>
        <v/>
      </c>
      <c r="F111" s="15" t="str">
        <f t="shared" si="12"/>
        <v/>
      </c>
      <c r="G111" s="15" t="str">
        <f t="shared" si="9"/>
        <v/>
      </c>
      <c r="H111" s="15" t="str">
        <f t="shared" si="10"/>
        <v/>
      </c>
    </row>
    <row r="112" spans="2:8" x14ac:dyDescent="0.25">
      <c r="B112" s="1">
        <v>104</v>
      </c>
      <c r="C112" s="24"/>
      <c r="D112" s="37"/>
      <c r="E112" s="15" t="str">
        <f t="shared" si="11"/>
        <v/>
      </c>
      <c r="F112" s="15" t="str">
        <f t="shared" si="12"/>
        <v/>
      </c>
      <c r="G112" s="15" t="str">
        <f t="shared" si="9"/>
        <v/>
      </c>
      <c r="H112" s="15" t="str">
        <f t="shared" si="10"/>
        <v/>
      </c>
    </row>
    <row r="113" spans="2:8" x14ac:dyDescent="0.25">
      <c r="B113" s="1">
        <v>105</v>
      </c>
      <c r="C113" s="24"/>
      <c r="D113" s="37"/>
      <c r="E113" s="15" t="str">
        <f t="shared" si="11"/>
        <v/>
      </c>
      <c r="F113" s="15" t="str">
        <f t="shared" si="12"/>
        <v/>
      </c>
      <c r="G113" s="15" t="str">
        <f t="shared" si="9"/>
        <v/>
      </c>
      <c r="H113" s="15" t="str">
        <f t="shared" si="10"/>
        <v/>
      </c>
    </row>
    <row r="114" spans="2:8" x14ac:dyDescent="0.25">
      <c r="B114" s="1">
        <v>106</v>
      </c>
      <c r="C114" s="24"/>
      <c r="D114" s="37"/>
      <c r="E114" s="15" t="str">
        <f t="shared" si="11"/>
        <v/>
      </c>
      <c r="F114" s="15" t="str">
        <f t="shared" si="12"/>
        <v/>
      </c>
      <c r="G114" s="15" t="str">
        <f t="shared" si="9"/>
        <v/>
      </c>
      <c r="H114" s="15" t="str">
        <f t="shared" si="10"/>
        <v/>
      </c>
    </row>
    <row r="115" spans="2:8" x14ac:dyDescent="0.25">
      <c r="B115" s="1">
        <v>107</v>
      </c>
      <c r="C115" s="24"/>
      <c r="D115" s="37"/>
      <c r="E115" s="15" t="str">
        <f t="shared" si="11"/>
        <v/>
      </c>
      <c r="F115" s="15" t="str">
        <f t="shared" si="12"/>
        <v/>
      </c>
      <c r="G115" s="15" t="str">
        <f t="shared" si="9"/>
        <v/>
      </c>
      <c r="H115" s="15" t="str">
        <f t="shared" si="10"/>
        <v/>
      </c>
    </row>
    <row r="116" spans="2:8" x14ac:dyDescent="0.25">
      <c r="B116" s="1">
        <v>108</v>
      </c>
      <c r="C116" s="24"/>
      <c r="D116" s="37"/>
      <c r="E116" s="15" t="str">
        <f t="shared" si="11"/>
        <v/>
      </c>
      <c r="F116" s="15" t="str">
        <f t="shared" si="12"/>
        <v/>
      </c>
      <c r="G116" s="15" t="str">
        <f t="shared" si="9"/>
        <v/>
      </c>
      <c r="H116" s="15" t="str">
        <f t="shared" si="10"/>
        <v/>
      </c>
    </row>
    <row r="117" spans="2:8" x14ac:dyDescent="0.25">
      <c r="B117" s="1">
        <v>109</v>
      </c>
      <c r="C117" s="24"/>
      <c r="D117" s="37"/>
      <c r="E117" s="15" t="str">
        <f t="shared" si="11"/>
        <v/>
      </c>
      <c r="F117" s="15" t="str">
        <f t="shared" si="12"/>
        <v/>
      </c>
      <c r="G117" s="15" t="str">
        <f t="shared" si="9"/>
        <v/>
      </c>
      <c r="H117" s="15" t="str">
        <f t="shared" si="10"/>
        <v/>
      </c>
    </row>
    <row r="118" spans="2:8" x14ac:dyDescent="0.25">
      <c r="B118" s="1">
        <v>110</v>
      </c>
      <c r="C118" s="24"/>
      <c r="D118" s="37"/>
      <c r="E118" s="15" t="str">
        <f t="shared" si="11"/>
        <v/>
      </c>
      <c r="F118" s="15" t="str">
        <f t="shared" si="12"/>
        <v/>
      </c>
      <c r="G118" s="15" t="str">
        <f t="shared" si="9"/>
        <v/>
      </c>
      <c r="H118" s="15" t="str">
        <f t="shared" si="10"/>
        <v/>
      </c>
    </row>
    <row r="119" spans="2:8" x14ac:dyDescent="0.25">
      <c r="B119" s="1">
        <v>111</v>
      </c>
      <c r="C119" s="24"/>
      <c r="D119" s="37"/>
      <c r="E119" s="15" t="str">
        <f t="shared" si="11"/>
        <v/>
      </c>
      <c r="F119" s="15" t="str">
        <f t="shared" si="12"/>
        <v/>
      </c>
      <c r="G119" s="15" t="str">
        <f t="shared" si="9"/>
        <v/>
      </c>
      <c r="H119" s="15" t="str">
        <f t="shared" si="10"/>
        <v/>
      </c>
    </row>
    <row r="120" spans="2:8" x14ac:dyDescent="0.25">
      <c r="B120" s="1">
        <v>112</v>
      </c>
      <c r="C120" s="24"/>
      <c r="D120" s="37"/>
      <c r="E120" s="15" t="str">
        <f t="shared" si="11"/>
        <v/>
      </c>
      <c r="F120" s="15" t="str">
        <f t="shared" si="12"/>
        <v/>
      </c>
      <c r="G120" s="15" t="str">
        <f t="shared" si="9"/>
        <v/>
      </c>
      <c r="H120" s="15" t="str">
        <f t="shared" si="10"/>
        <v/>
      </c>
    </row>
    <row r="121" spans="2:8" x14ac:dyDescent="0.25">
      <c r="B121" s="1">
        <v>113</v>
      </c>
      <c r="C121" s="24"/>
      <c r="D121" s="37"/>
      <c r="E121" s="15" t="str">
        <f t="shared" si="11"/>
        <v/>
      </c>
      <c r="F121" s="15" t="str">
        <f t="shared" si="12"/>
        <v/>
      </c>
      <c r="G121" s="15" t="str">
        <f t="shared" si="9"/>
        <v/>
      </c>
      <c r="H121" s="15" t="str">
        <f t="shared" si="10"/>
        <v/>
      </c>
    </row>
    <row r="122" spans="2:8" x14ac:dyDescent="0.25">
      <c r="B122" s="1">
        <v>114</v>
      </c>
      <c r="C122" s="24"/>
      <c r="D122" s="37"/>
      <c r="E122" s="15" t="str">
        <f t="shared" si="11"/>
        <v/>
      </c>
      <c r="F122" s="15" t="str">
        <f t="shared" si="12"/>
        <v/>
      </c>
      <c r="G122" s="15" t="str">
        <f t="shared" si="9"/>
        <v/>
      </c>
      <c r="H122" s="15" t="str">
        <f t="shared" si="10"/>
        <v/>
      </c>
    </row>
    <row r="123" spans="2:8" x14ac:dyDescent="0.25">
      <c r="B123" s="1">
        <v>115</v>
      </c>
      <c r="C123" s="24"/>
      <c r="D123" s="37"/>
      <c r="E123" s="15" t="str">
        <f t="shared" si="11"/>
        <v/>
      </c>
      <c r="F123" s="15" t="str">
        <f t="shared" si="12"/>
        <v/>
      </c>
      <c r="G123" s="15" t="str">
        <f t="shared" si="9"/>
        <v/>
      </c>
      <c r="H123" s="15" t="str">
        <f t="shared" si="10"/>
        <v/>
      </c>
    </row>
    <row r="124" spans="2:8" x14ac:dyDescent="0.25">
      <c r="B124" s="1">
        <v>116</v>
      </c>
      <c r="C124" s="24"/>
      <c r="D124" s="37"/>
      <c r="E124" s="15" t="str">
        <f t="shared" si="11"/>
        <v/>
      </c>
      <c r="F124" s="15" t="str">
        <f t="shared" si="12"/>
        <v/>
      </c>
      <c r="G124" s="15" t="str">
        <f t="shared" si="9"/>
        <v/>
      </c>
      <c r="H124" s="15" t="str">
        <f t="shared" si="10"/>
        <v/>
      </c>
    </row>
    <row r="125" spans="2:8" x14ac:dyDescent="0.25">
      <c r="B125" s="1">
        <v>117</v>
      </c>
      <c r="C125" s="24"/>
      <c r="D125" s="37"/>
      <c r="E125" s="15" t="str">
        <f t="shared" si="11"/>
        <v/>
      </c>
      <c r="F125" s="15" t="str">
        <f t="shared" si="12"/>
        <v/>
      </c>
      <c r="G125" s="15" t="str">
        <f t="shared" si="9"/>
        <v/>
      </c>
      <c r="H125" s="15" t="str">
        <f t="shared" si="10"/>
        <v/>
      </c>
    </row>
    <row r="126" spans="2:8" x14ac:dyDescent="0.25">
      <c r="B126" s="1">
        <v>118</v>
      </c>
      <c r="C126" s="24"/>
      <c r="D126" s="37"/>
      <c r="E126" s="15" t="str">
        <f t="shared" si="11"/>
        <v/>
      </c>
      <c r="F126" s="15" t="str">
        <f t="shared" si="12"/>
        <v/>
      </c>
      <c r="G126" s="15" t="str">
        <f t="shared" si="9"/>
        <v/>
      </c>
      <c r="H126" s="15" t="str">
        <f t="shared" si="10"/>
        <v/>
      </c>
    </row>
    <row r="127" spans="2:8" x14ac:dyDescent="0.25">
      <c r="B127" s="1">
        <v>119</v>
      </c>
      <c r="C127" s="24"/>
      <c r="D127" s="37"/>
      <c r="E127" s="15" t="str">
        <f t="shared" si="11"/>
        <v/>
      </c>
      <c r="F127" s="15" t="str">
        <f t="shared" si="12"/>
        <v/>
      </c>
      <c r="G127" s="15" t="str">
        <f t="shared" si="9"/>
        <v/>
      </c>
      <c r="H127" s="15" t="str">
        <f t="shared" si="10"/>
        <v/>
      </c>
    </row>
    <row r="128" spans="2:8" x14ac:dyDescent="0.25">
      <c r="B128" s="1">
        <v>120</v>
      </c>
      <c r="C128" s="24"/>
      <c r="D128" s="37"/>
      <c r="E128" s="15" t="str">
        <f t="shared" si="11"/>
        <v/>
      </c>
      <c r="F128" s="15" t="str">
        <f t="shared" si="12"/>
        <v/>
      </c>
      <c r="G128" s="15" t="str">
        <f t="shared" si="9"/>
        <v/>
      </c>
      <c r="H128" s="15" t="str">
        <f t="shared" si="10"/>
        <v/>
      </c>
    </row>
  </sheetData>
  <sheetProtection algorithmName="SHA-512" hashValue="CfmT8G+LWI+ydzuiCxYsm8xmqGIaK/DFd2dd0qwyuMAcK5mo0XbUk0vzQZZNWtC/ZfhOdXSpfQiYjS4gipoMaQ==" saltValue="Yi/0VlZ05eq18iKdqWPi1Q==" spinCount="100000" sheet="1" selectLockedCells="1"/>
  <phoneticPr fontId="7" type="noConversion"/>
  <conditionalFormatting sqref="C10:H128">
    <cfRule type="expression" dxfId="10" priority="12">
      <formula>$B10-1=$B$8</formula>
    </cfRule>
  </conditionalFormatting>
  <conditionalFormatting sqref="C9:H128">
    <cfRule type="expression" dxfId="9" priority="16">
      <formula>$B9&gt;$B$8</formula>
    </cfRule>
  </conditionalFormatting>
  <conditionalFormatting sqref="B9:B128">
    <cfRule type="expression" dxfId="8" priority="9">
      <formula>$B9&gt;$B$8</formula>
    </cfRule>
  </conditionalFormatting>
  <conditionalFormatting sqref="C9:C128">
    <cfRule type="duplicateValues" dxfId="7" priority="3"/>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showGridLines="0" showRowColHeaders="0" workbookViewId="0">
      <selection activeCell="B14" sqref="B14"/>
    </sheetView>
  </sheetViews>
  <sheetFormatPr defaultRowHeight="15.75" x14ac:dyDescent="0.25"/>
  <cols>
    <col min="1" max="1" width="3" style="1" customWidth="1"/>
  </cols>
  <sheetData>
    <row r="1" spans="2:12" s="1" customFormat="1" x14ac:dyDescent="0.25"/>
    <row r="2" spans="2:12" s="1" customFormat="1" ht="23.25" x14ac:dyDescent="0.35">
      <c r="B2" s="16" t="s">
        <v>111</v>
      </c>
      <c r="C2" s="17"/>
      <c r="D2" s="17"/>
      <c r="E2" s="17"/>
      <c r="F2" s="17"/>
      <c r="G2" s="17"/>
      <c r="H2" s="17"/>
      <c r="I2" s="17"/>
      <c r="J2" s="17"/>
    </row>
    <row r="3" spans="2:12" s="1" customFormat="1" x14ac:dyDescent="0.25">
      <c r="B3" s="1" t="str">
        <f>IF(Application!E35&lt;24,"","This worksheet is not required for this application.")</f>
        <v/>
      </c>
    </row>
    <row r="4" spans="2:12" s="1" customFormat="1" x14ac:dyDescent="0.25">
      <c r="B4" s="1" t="s">
        <v>112</v>
      </c>
      <c r="C4" s="74"/>
      <c r="D4" s="74"/>
      <c r="E4" s="74"/>
      <c r="F4" s="74"/>
      <c r="G4" s="74"/>
      <c r="H4" s="74"/>
      <c r="I4" s="74"/>
      <c r="J4" s="74"/>
    </row>
    <row r="5" spans="2:12" s="1" customFormat="1" x14ac:dyDescent="0.25">
      <c r="B5" s="1" t="s">
        <v>113</v>
      </c>
      <c r="C5" s="74"/>
      <c r="D5" s="74"/>
      <c r="E5" s="74"/>
      <c r="F5" s="74"/>
      <c r="G5" s="74"/>
      <c r="H5" s="74"/>
      <c r="I5" s="74"/>
      <c r="J5" s="74"/>
    </row>
    <row r="6" spans="2:12" s="1" customFormat="1" x14ac:dyDescent="0.25">
      <c r="B6" s="1" t="s">
        <v>114</v>
      </c>
      <c r="C6" s="74"/>
      <c r="D6" s="74"/>
      <c r="E6" s="74"/>
      <c r="F6" s="74"/>
      <c r="G6" s="74"/>
      <c r="H6" s="74"/>
      <c r="I6" s="74"/>
      <c r="J6" s="74"/>
      <c r="L6" s="1" t="s">
        <v>61</v>
      </c>
    </row>
    <row r="7" spans="2:12" s="1" customFormat="1" x14ac:dyDescent="0.25">
      <c r="B7" s="72" t="s">
        <v>104</v>
      </c>
      <c r="C7" s="71"/>
      <c r="D7" s="71"/>
      <c r="E7" s="71"/>
      <c r="F7" s="71"/>
      <c r="G7" s="71"/>
      <c r="H7" s="71"/>
    </row>
    <row r="8" spans="2:12" s="1" customFormat="1" x14ac:dyDescent="0.25">
      <c r="B8" s="1" t="s">
        <v>117</v>
      </c>
      <c r="C8" s="71"/>
      <c r="D8" s="71"/>
      <c r="E8" s="71"/>
      <c r="F8" s="71"/>
      <c r="G8" s="71"/>
      <c r="H8" s="71"/>
    </row>
    <row r="9" spans="2:12" s="1" customFormat="1" x14ac:dyDescent="0.25">
      <c r="B9" s="1" t="s">
        <v>118</v>
      </c>
    </row>
    <row r="10" spans="2:12" s="1" customFormat="1" x14ac:dyDescent="0.25">
      <c r="B10" s="1" t="s">
        <v>119</v>
      </c>
    </row>
    <row r="11" spans="2:12" s="1" customFormat="1" x14ac:dyDescent="0.25">
      <c r="B11" s="1" t="s">
        <v>122</v>
      </c>
    </row>
    <row r="12" spans="2:12" s="1" customFormat="1" x14ac:dyDescent="0.25">
      <c r="B12" s="1" t="s">
        <v>123</v>
      </c>
    </row>
    <row r="13" spans="2:12" s="1" customFormat="1" x14ac:dyDescent="0.25">
      <c r="B13" s="75" t="s">
        <v>121</v>
      </c>
    </row>
    <row r="14" spans="2:12" s="1" customFormat="1" x14ac:dyDescent="0.25">
      <c r="B14" s="24"/>
      <c r="C14" s="1" t="s">
        <v>115</v>
      </c>
    </row>
    <row r="15" spans="2:12" x14ac:dyDescent="0.25">
      <c r="B15" s="1"/>
    </row>
    <row r="16" spans="2:12" x14ac:dyDescent="0.25">
      <c r="B16" s="24"/>
      <c r="C16" s="1" t="s">
        <v>110</v>
      </c>
    </row>
    <row r="18" spans="2:10" x14ac:dyDescent="0.25">
      <c r="B18" s="52"/>
      <c r="C18" s="52"/>
      <c r="D18" s="52"/>
      <c r="E18" s="52"/>
      <c r="F18" s="52"/>
      <c r="G18" s="52"/>
      <c r="H18" s="52"/>
      <c r="I18" s="52"/>
      <c r="J18" s="52"/>
    </row>
    <row r="19" spans="2:10" x14ac:dyDescent="0.25">
      <c r="B19" s="52"/>
      <c r="C19" s="52"/>
      <c r="D19" s="52"/>
      <c r="E19" s="52"/>
      <c r="F19" s="52"/>
      <c r="G19" s="52"/>
      <c r="H19" s="52"/>
      <c r="I19" s="52"/>
      <c r="J19" s="52"/>
    </row>
    <row r="20" spans="2:10" x14ac:dyDescent="0.25">
      <c r="B20" s="52"/>
      <c r="C20" s="52"/>
      <c r="D20" s="52"/>
      <c r="E20" s="52"/>
      <c r="F20" s="52"/>
      <c r="G20" s="52"/>
      <c r="H20" s="52"/>
      <c r="I20" s="52"/>
      <c r="J20" s="52"/>
    </row>
    <row r="21" spans="2:10" x14ac:dyDescent="0.25">
      <c r="B21" s="52"/>
      <c r="C21" s="52"/>
      <c r="D21" s="52"/>
      <c r="E21" s="52"/>
      <c r="F21" s="52"/>
      <c r="G21" s="52"/>
      <c r="H21" s="52"/>
      <c r="I21" s="52"/>
      <c r="J21" s="52"/>
    </row>
    <row r="22" spans="2:10" x14ac:dyDescent="0.25">
      <c r="B22" s="52"/>
      <c r="C22" s="52"/>
      <c r="D22" s="52"/>
      <c r="E22" s="52"/>
      <c r="F22" s="52"/>
      <c r="G22" s="52"/>
      <c r="H22" s="52"/>
      <c r="I22" s="52"/>
      <c r="J22" s="52"/>
    </row>
    <row r="23" spans="2:10" x14ac:dyDescent="0.25">
      <c r="B23" s="52"/>
      <c r="C23" s="52"/>
      <c r="D23" s="52"/>
      <c r="E23" s="52"/>
      <c r="F23" s="52"/>
      <c r="G23" s="52"/>
      <c r="H23" s="52"/>
      <c r="I23" s="52"/>
      <c r="J23" s="52"/>
    </row>
    <row r="24" spans="2:10" x14ac:dyDescent="0.25">
      <c r="B24" s="52"/>
      <c r="C24" s="52"/>
      <c r="D24" s="52"/>
      <c r="E24" s="52"/>
      <c r="F24" s="52"/>
      <c r="G24" s="52"/>
      <c r="H24" s="52"/>
      <c r="I24" s="52"/>
      <c r="J24" s="52"/>
    </row>
    <row r="25" spans="2:10" x14ac:dyDescent="0.25">
      <c r="B25" s="52"/>
      <c r="C25" s="52"/>
      <c r="D25" s="52"/>
      <c r="E25" s="52"/>
      <c r="F25" s="52"/>
      <c r="G25" s="52"/>
      <c r="H25" s="52"/>
      <c r="I25" s="52"/>
      <c r="J25" s="52"/>
    </row>
    <row r="26" spans="2:10" x14ac:dyDescent="0.25">
      <c r="B26" s="52"/>
      <c r="C26" s="52"/>
      <c r="D26" s="52"/>
      <c r="E26" s="52"/>
      <c r="F26" s="52"/>
      <c r="G26" s="52"/>
      <c r="H26" s="52"/>
      <c r="I26" s="52"/>
      <c r="J26" s="52"/>
    </row>
    <row r="27" spans="2:10" x14ac:dyDescent="0.25">
      <c r="B27" s="52"/>
      <c r="C27" s="52"/>
      <c r="D27" s="52"/>
      <c r="E27" s="52"/>
      <c r="F27" s="52"/>
      <c r="G27" s="52"/>
      <c r="H27" s="52"/>
      <c r="I27" s="52"/>
      <c r="J27" s="52"/>
    </row>
    <row r="28" spans="2:10" x14ac:dyDescent="0.25">
      <c r="B28" s="52"/>
      <c r="C28" s="52"/>
      <c r="D28" s="52"/>
      <c r="E28" s="52"/>
      <c r="F28" s="52"/>
      <c r="G28" s="52"/>
      <c r="H28" s="52"/>
      <c r="I28" s="52"/>
      <c r="J28" s="52"/>
    </row>
    <row r="29" spans="2:10" x14ac:dyDescent="0.25">
      <c r="B29" s="52"/>
      <c r="C29" s="52"/>
      <c r="D29" s="52"/>
      <c r="E29" s="52"/>
      <c r="F29" s="52"/>
      <c r="G29" s="52"/>
      <c r="H29" s="52"/>
      <c r="I29" s="52"/>
      <c r="J29" s="52"/>
    </row>
  </sheetData>
  <sheetProtection algorithmName="SHA-512" hashValue="0MW5AJPJbN4S3BwwkhUIYTjXVl50LzmI6rYewx0hrtih9qtahMlk5Xm332jeK62Hgn7BO5vSi79lgtlnnEtK4A==" saltValue="zQMZNa39n+hts7uyYG57Rw==" spinCount="100000" sheet="1" scenarios="1" selectLockedCells="1"/>
  <conditionalFormatting sqref="B8:B13">
    <cfRule type="expression" dxfId="6" priority="4">
      <formula>OR($B$14,$B$16)</formula>
    </cfRule>
  </conditionalFormatting>
  <hyperlinks>
    <hyperlink ref="B7:H7" r:id="rId1" tooltip="Link to Microsoft Support, &quot;Insert an object in your Excel spreadsheet&quot;" display="https://support.microsoft.com/en-us/office/insert-an-object-in-your-excel-spreadsheet-e73867b2-2988-4116-8d85-f5769ea435ba" xr:uid="{00000000-0004-0000-0300-000000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expression" priority="3" id="{9C94B49A-1B63-4CC2-ADC1-372F6257CFC6}">
            <xm:f>OR(ISBLANK(Application!$E$35),NOT(Application!$E$35&lt;24))</xm:f>
            <x14:dxf>
              <fill>
                <patternFill patternType="mediumGray">
                  <fgColor theme="1"/>
                </patternFill>
              </fill>
            </x14:dxf>
          </x14:cfRule>
          <xm:sqref>B4:J17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Dropdown Menu" error="Use the arrow on the right to select from the dropdown menu." xr:uid="{00000000-0002-0000-0300-000000000000}">
          <x14:formula1>
            <xm:f>Application!$P$50:$P$52</xm:f>
          </x14:formula1>
          <xm:sqref>B16 B14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5"/>
  <sheetViews>
    <sheetView showGridLines="0" showRowColHeaders="0" workbookViewId="0">
      <selection activeCell="B12" sqref="B12"/>
    </sheetView>
  </sheetViews>
  <sheetFormatPr defaultRowHeight="15.75" x14ac:dyDescent="0.25"/>
  <cols>
    <col min="1" max="1" width="3" style="1" customWidth="1"/>
  </cols>
  <sheetData>
    <row r="1" spans="2:12" s="1" customFormat="1" x14ac:dyDescent="0.25"/>
    <row r="2" spans="2:12" s="1" customFormat="1" ht="23.25" x14ac:dyDescent="0.35">
      <c r="B2" s="16" t="s">
        <v>48</v>
      </c>
      <c r="C2" s="17"/>
      <c r="D2" s="17"/>
      <c r="E2" s="17"/>
      <c r="F2" s="17"/>
      <c r="G2" s="17"/>
      <c r="H2" s="17"/>
      <c r="I2" s="17"/>
      <c r="J2" s="17"/>
    </row>
    <row r="3" spans="2:12" s="1" customFormat="1" x14ac:dyDescent="0.25">
      <c r="B3" s="1" t="str">
        <f>IF(OR(Application!E50=0,Application!E50&gt;2500),"","This worksheet is not required for this application.")</f>
        <v/>
      </c>
    </row>
    <row r="4" spans="2:12" s="1" customFormat="1" x14ac:dyDescent="0.25">
      <c r="B4" s="1" t="s">
        <v>49</v>
      </c>
      <c r="C4" s="74"/>
      <c r="D4" s="74"/>
      <c r="E4" s="74"/>
      <c r="F4" s="74"/>
      <c r="G4" s="74"/>
      <c r="H4" s="74"/>
      <c r="I4" s="74"/>
      <c r="J4" s="74"/>
    </row>
    <row r="5" spans="2:12" s="1" customFormat="1" x14ac:dyDescent="0.25">
      <c r="B5" s="1" t="s">
        <v>50</v>
      </c>
      <c r="C5" s="74"/>
      <c r="D5" s="74"/>
      <c r="E5" s="74"/>
      <c r="F5" s="74"/>
      <c r="G5" s="74"/>
      <c r="H5" s="74"/>
      <c r="I5" s="74"/>
      <c r="J5" s="74"/>
      <c r="L5" s="1" t="s">
        <v>61</v>
      </c>
    </row>
    <row r="6" spans="2:12" s="1" customFormat="1" x14ac:dyDescent="0.25">
      <c r="B6" s="72" t="s">
        <v>104</v>
      </c>
      <c r="C6" s="71"/>
      <c r="D6" s="71"/>
      <c r="E6" s="71"/>
      <c r="F6" s="71"/>
      <c r="G6" s="71"/>
      <c r="H6" s="71"/>
    </row>
    <row r="7" spans="2:12" s="70" customFormat="1" x14ac:dyDescent="0.25">
      <c r="B7" s="76" t="s">
        <v>120</v>
      </c>
      <c r="C7" s="77"/>
      <c r="D7" s="77"/>
      <c r="E7" s="77"/>
      <c r="F7" s="77"/>
      <c r="G7" s="77"/>
      <c r="H7" s="77"/>
    </row>
    <row r="8" spans="2:12" s="70" customFormat="1" x14ac:dyDescent="0.25">
      <c r="B8" s="76" t="s">
        <v>118</v>
      </c>
      <c r="C8" s="77"/>
      <c r="D8" s="77"/>
      <c r="E8" s="77"/>
      <c r="F8" s="77"/>
      <c r="G8" s="77"/>
      <c r="H8" s="77"/>
    </row>
    <row r="9" spans="2:12" s="70" customFormat="1" x14ac:dyDescent="0.25">
      <c r="B9" s="76" t="s">
        <v>119</v>
      </c>
      <c r="C9" s="77"/>
      <c r="D9" s="77"/>
      <c r="E9" s="77"/>
      <c r="F9" s="77"/>
      <c r="G9" s="77"/>
      <c r="H9" s="77"/>
    </row>
    <row r="10" spans="2:12" s="70" customFormat="1" x14ac:dyDescent="0.25">
      <c r="B10" s="76"/>
      <c r="C10" s="77"/>
      <c r="D10" s="77"/>
      <c r="E10" s="77"/>
      <c r="F10" s="77"/>
      <c r="G10" s="77"/>
      <c r="H10" s="77"/>
    </row>
    <row r="11" spans="2:12" s="1" customFormat="1" x14ac:dyDescent="0.25">
      <c r="B11" s="75" t="s">
        <v>97</v>
      </c>
    </row>
    <row r="12" spans="2:12" s="1" customFormat="1" x14ac:dyDescent="0.25">
      <c r="B12" s="24"/>
      <c r="C12" s="1" t="s">
        <v>105</v>
      </c>
    </row>
    <row r="13" spans="2:12" x14ac:dyDescent="0.25">
      <c r="B13" s="1"/>
    </row>
    <row r="14" spans="2:12" x14ac:dyDescent="0.25">
      <c r="B14" s="24"/>
      <c r="C14" s="1" t="s">
        <v>98</v>
      </c>
    </row>
    <row r="16" spans="2:12" x14ac:dyDescent="0.25">
      <c r="B16" s="53"/>
      <c r="C16" s="54"/>
      <c r="D16" s="54"/>
      <c r="E16" s="54"/>
      <c r="F16" s="54"/>
      <c r="G16" s="54"/>
      <c r="H16" s="54"/>
      <c r="I16" s="54"/>
      <c r="J16" s="55"/>
    </row>
    <row r="17" spans="2:10" x14ac:dyDescent="0.25">
      <c r="B17" s="56"/>
      <c r="C17" s="57"/>
      <c r="D17" s="57"/>
      <c r="E17" s="57"/>
      <c r="F17" s="57"/>
      <c r="G17" s="57"/>
      <c r="H17" s="57"/>
      <c r="I17" s="57"/>
      <c r="J17" s="58"/>
    </row>
    <row r="18" spans="2:10" x14ac:dyDescent="0.25">
      <c r="B18" s="56"/>
      <c r="C18" s="57"/>
      <c r="D18" s="57"/>
      <c r="E18" s="57"/>
      <c r="F18" s="57"/>
      <c r="G18" s="57"/>
      <c r="H18" s="57"/>
      <c r="I18" s="57"/>
      <c r="J18" s="58"/>
    </row>
    <row r="19" spans="2:10" x14ac:dyDescent="0.25">
      <c r="B19" s="56"/>
      <c r="C19" s="57"/>
      <c r="D19" s="57"/>
      <c r="E19" s="57"/>
      <c r="F19" s="57"/>
      <c r="G19" s="57"/>
      <c r="H19" s="57"/>
      <c r="I19" s="57"/>
      <c r="J19" s="58"/>
    </row>
    <row r="20" spans="2:10" x14ac:dyDescent="0.25">
      <c r="B20" s="56"/>
      <c r="C20" s="57"/>
      <c r="D20" s="57"/>
      <c r="E20" s="57"/>
      <c r="F20" s="57"/>
      <c r="G20" s="57"/>
      <c r="H20" s="57"/>
      <c r="I20" s="57"/>
      <c r="J20" s="58"/>
    </row>
    <row r="21" spans="2:10" x14ac:dyDescent="0.25">
      <c r="B21" s="56"/>
      <c r="C21" s="57"/>
      <c r="D21" s="57"/>
      <c r="E21" s="57"/>
      <c r="F21" s="57"/>
      <c r="G21" s="57"/>
      <c r="H21" s="57"/>
      <c r="I21" s="57"/>
      <c r="J21" s="58"/>
    </row>
    <row r="22" spans="2:10" x14ac:dyDescent="0.25">
      <c r="B22" s="56"/>
      <c r="C22" s="57"/>
      <c r="D22" s="57"/>
      <c r="E22" s="57"/>
      <c r="F22" s="57"/>
      <c r="G22" s="57"/>
      <c r="H22" s="57"/>
      <c r="I22" s="57"/>
      <c r="J22" s="58"/>
    </row>
    <row r="23" spans="2:10" x14ac:dyDescent="0.25">
      <c r="B23" s="59"/>
      <c r="C23" s="60"/>
      <c r="D23" s="60"/>
      <c r="E23" s="60"/>
      <c r="F23" s="60"/>
      <c r="G23" s="60"/>
      <c r="H23" s="60"/>
      <c r="I23" s="60"/>
      <c r="J23" s="61"/>
    </row>
    <row r="24" spans="2:10" x14ac:dyDescent="0.25">
      <c r="B24" s="52"/>
      <c r="C24" s="52"/>
      <c r="D24" s="52"/>
      <c r="E24" s="52"/>
      <c r="F24" s="52"/>
      <c r="G24" s="52"/>
      <c r="H24" s="52"/>
      <c r="I24" s="52"/>
      <c r="J24" s="52"/>
    </row>
    <row r="25" spans="2:10" x14ac:dyDescent="0.25">
      <c r="B25" s="52"/>
      <c r="C25" s="52"/>
      <c r="D25" s="52"/>
      <c r="E25" s="52"/>
      <c r="F25" s="52"/>
      <c r="G25" s="52"/>
      <c r="H25" s="52"/>
      <c r="I25" s="52"/>
      <c r="J25" s="52"/>
    </row>
    <row r="26" spans="2:10" x14ac:dyDescent="0.25">
      <c r="B26" s="52"/>
      <c r="C26" s="52"/>
      <c r="D26" s="52"/>
      <c r="E26" s="52"/>
      <c r="F26" s="52"/>
      <c r="G26" s="52"/>
      <c r="H26" s="52"/>
      <c r="I26" s="52"/>
      <c r="J26" s="52"/>
    </row>
    <row r="27" spans="2:10" x14ac:dyDescent="0.25">
      <c r="B27" s="52"/>
      <c r="C27" s="52"/>
      <c r="D27" s="52"/>
      <c r="E27" s="52"/>
      <c r="F27" s="52"/>
      <c r="G27" s="52"/>
      <c r="H27" s="52"/>
      <c r="I27" s="52"/>
      <c r="J27" s="52"/>
    </row>
    <row r="28" spans="2:10" x14ac:dyDescent="0.25">
      <c r="B28" s="52"/>
      <c r="C28" s="52"/>
      <c r="D28" s="52"/>
      <c r="E28" s="52"/>
      <c r="F28" s="52"/>
      <c r="G28" s="52"/>
      <c r="H28" s="52"/>
      <c r="I28" s="52"/>
      <c r="J28" s="52"/>
    </row>
    <row r="29" spans="2:10" x14ac:dyDescent="0.25">
      <c r="B29" s="52"/>
      <c r="C29" s="52"/>
      <c r="D29" s="52"/>
      <c r="E29" s="52"/>
      <c r="F29" s="52"/>
      <c r="G29" s="52"/>
      <c r="H29" s="52"/>
      <c r="I29" s="52"/>
      <c r="J29" s="52"/>
    </row>
    <row r="30" spans="2:10" x14ac:dyDescent="0.25">
      <c r="B30" s="52"/>
      <c r="C30" s="52"/>
      <c r="D30" s="52"/>
      <c r="E30" s="52"/>
      <c r="F30" s="52"/>
      <c r="G30" s="52"/>
      <c r="H30" s="52"/>
      <c r="I30" s="52"/>
      <c r="J30" s="52"/>
    </row>
    <row r="31" spans="2:10" x14ac:dyDescent="0.25">
      <c r="B31" s="52"/>
      <c r="C31" s="52"/>
      <c r="D31" s="52"/>
      <c r="E31" s="52"/>
      <c r="F31" s="52"/>
      <c r="G31" s="52"/>
      <c r="H31" s="52"/>
      <c r="I31" s="52"/>
      <c r="J31" s="52"/>
    </row>
    <row r="32" spans="2:10" x14ac:dyDescent="0.25">
      <c r="B32" s="52"/>
      <c r="C32" s="52"/>
      <c r="D32" s="52"/>
      <c r="E32" s="52"/>
      <c r="F32" s="52"/>
      <c r="G32" s="52"/>
      <c r="H32" s="52"/>
      <c r="I32" s="52"/>
      <c r="J32" s="52"/>
    </row>
    <row r="33" spans="2:10" x14ac:dyDescent="0.25">
      <c r="B33" s="52"/>
      <c r="C33" s="52"/>
      <c r="D33" s="52"/>
      <c r="E33" s="52"/>
      <c r="F33" s="52"/>
      <c r="G33" s="52"/>
      <c r="H33" s="52"/>
      <c r="I33" s="52"/>
      <c r="J33" s="52"/>
    </row>
    <row r="34" spans="2:10" x14ac:dyDescent="0.25">
      <c r="B34" s="52"/>
      <c r="C34" s="52"/>
      <c r="D34" s="52"/>
      <c r="E34" s="52"/>
      <c r="F34" s="52"/>
      <c r="G34" s="52"/>
      <c r="H34" s="52"/>
      <c r="I34" s="52"/>
      <c r="J34" s="52"/>
    </row>
    <row r="35" spans="2:10" x14ac:dyDescent="0.25">
      <c r="B35" s="52"/>
      <c r="C35" s="52"/>
      <c r="D35" s="52"/>
      <c r="E35" s="52"/>
      <c r="F35" s="52"/>
      <c r="G35" s="52"/>
      <c r="H35" s="52"/>
      <c r="I35" s="52"/>
      <c r="J35" s="52"/>
    </row>
  </sheetData>
  <sheetProtection algorithmName="SHA-512" hashValue="fxn4/PuVhNvS8V8Wen1OqD6ftf8e9TM4MU1dXLaingJpGwpov3WryoGuDXQdp1h6oFoMVItUwx+SwNY6Sg5F6A==" saltValue="pQvPvSMZX2sVgAwrYvUw7g==" spinCount="100000" sheet="1" scenarios="1" insertRows="0" selectLockedCells="1"/>
  <conditionalFormatting sqref="B7:B11">
    <cfRule type="expression" dxfId="4" priority="9">
      <formula>OR($B$12,$B$14)</formula>
    </cfRule>
  </conditionalFormatting>
  <hyperlinks>
    <hyperlink ref="B6:H6" r:id="rId1" tooltip="Link to Microsoft Support, &quot;Insert an object in your Excel spreadsheet&quot;" display="https://support.microsoft.com/en-us/office/insert-an-object-in-your-excel-spreadsheet-e73867b2-2988-4116-8d85-f5769ea435ba" xr:uid="{00000000-0004-0000-0400-000000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expression" priority="4" id="{AEC67241-4A86-4B53-8697-1E9481A28A04}">
            <xm:f>NOT(Application!$E$50&gt;2500)</xm:f>
            <x14:dxf>
              <fill>
                <patternFill patternType="mediumGray">
                  <fgColor theme="1"/>
                </patternFill>
              </fill>
            </x14:dxf>
          </x14:cfRule>
          <xm:sqref>B4:J23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Dropdown Menu" error="Use the arrow on the right to select from the dropdown menu." xr:uid="{00000000-0002-0000-0400-000000000000}">
          <x14:formula1>
            <xm:f>Application!$P$50:$P$52</xm:f>
          </x14:formula1>
          <xm:sqref>B14 B12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AS130"/>
  <sheetViews>
    <sheetView workbookViewId="0">
      <selection activeCell="I18" sqref="I18"/>
    </sheetView>
  </sheetViews>
  <sheetFormatPr defaultRowHeight="15" x14ac:dyDescent="0.25"/>
  <cols>
    <col min="1" max="3" width="2.85546875" customWidth="1"/>
    <col min="4" max="4" width="13.85546875" customWidth="1"/>
    <col min="5" max="5" width="10" bestFit="1" customWidth="1"/>
    <col min="6" max="6" width="14.5703125" customWidth="1"/>
    <col min="7" max="7" width="10.140625" bestFit="1" customWidth="1"/>
    <col min="8" max="10" width="10.7109375" customWidth="1"/>
    <col min="11" max="11" width="9.85546875" bestFit="1" customWidth="1"/>
    <col min="12" max="12" width="10" bestFit="1" customWidth="1"/>
    <col min="13" max="13" width="9.85546875" bestFit="1" customWidth="1"/>
    <col min="14" max="14" width="9.85546875" customWidth="1"/>
    <col min="15" max="15" width="10.5703125" bestFit="1" customWidth="1"/>
    <col min="16" max="16" width="11.28515625" customWidth="1"/>
    <col min="17" max="17" width="10.5703125" customWidth="1"/>
    <col min="18" max="18" width="10.5703125" bestFit="1" customWidth="1"/>
    <col min="19" max="19" width="10.42578125" bestFit="1" customWidth="1"/>
    <col min="20" max="20" width="13.28515625" bestFit="1" customWidth="1"/>
    <col min="21" max="21" width="10.42578125" bestFit="1" customWidth="1"/>
    <col min="22" max="22" width="11" customWidth="1"/>
    <col min="23" max="23" width="13.140625" customWidth="1"/>
    <col min="26" max="26" width="11" customWidth="1"/>
    <col min="27" max="27" width="14.28515625" customWidth="1"/>
    <col min="28" max="28" width="12.140625" customWidth="1"/>
    <col min="29" max="29" width="13.28515625" bestFit="1" customWidth="1"/>
    <col min="30" max="30" width="10.7109375" bestFit="1" customWidth="1"/>
    <col min="35" max="37" width="10.5703125" customWidth="1"/>
    <col min="38" max="38" width="13.28515625" bestFit="1" customWidth="1"/>
    <col min="39" max="39" width="10.7109375" bestFit="1" customWidth="1"/>
    <col min="40" max="40" width="8.5703125" bestFit="1" customWidth="1"/>
  </cols>
  <sheetData>
    <row r="1" spans="3:45" x14ac:dyDescent="0.25">
      <c r="D1" t="s">
        <v>103</v>
      </c>
    </row>
    <row r="2" spans="3:45" x14ac:dyDescent="0.25">
      <c r="D2" t="s">
        <v>1428</v>
      </c>
    </row>
    <row r="4" spans="3:45" x14ac:dyDescent="0.25">
      <c r="D4" s="98" t="s">
        <v>1790</v>
      </c>
      <c r="T4" s="45"/>
      <c r="U4" s="49"/>
    </row>
    <row r="5" spans="3:45" x14ac:dyDescent="0.25">
      <c r="D5" s="90" t="s">
        <v>1429</v>
      </c>
      <c r="E5" s="90"/>
      <c r="F5" s="90"/>
      <c r="G5" s="90"/>
      <c r="H5" s="90"/>
      <c r="I5" s="90"/>
      <c r="J5" s="90"/>
      <c r="K5" s="90"/>
      <c r="L5" s="90"/>
      <c r="M5" s="90"/>
      <c r="N5" s="90"/>
      <c r="O5" s="90"/>
      <c r="P5" s="90"/>
      <c r="Q5" s="90"/>
      <c r="R5" s="90"/>
      <c r="S5" s="90" t="s">
        <v>157</v>
      </c>
      <c r="T5" s="90"/>
      <c r="U5" s="90"/>
      <c r="V5" s="90"/>
      <c r="W5" s="90"/>
      <c r="X5" s="90"/>
      <c r="Y5" s="90"/>
      <c r="Z5" s="90"/>
      <c r="AA5" s="90"/>
      <c r="AB5" s="90" t="s">
        <v>184</v>
      </c>
      <c r="AC5" s="90"/>
      <c r="AD5" s="90"/>
      <c r="AE5" s="90"/>
      <c r="AF5" s="90"/>
      <c r="AG5" s="90"/>
      <c r="AH5" s="90"/>
      <c r="AI5" s="90"/>
      <c r="AJ5" s="90"/>
      <c r="AK5" s="90" t="s">
        <v>190</v>
      </c>
      <c r="AL5" s="90"/>
      <c r="AM5" s="90"/>
      <c r="AN5" s="90"/>
      <c r="AO5" s="90"/>
      <c r="AP5" s="90"/>
      <c r="AQ5" s="90"/>
      <c r="AR5" s="90"/>
      <c r="AS5" s="90"/>
    </row>
    <row r="6" spans="3:45" ht="105" x14ac:dyDescent="0.25">
      <c r="D6" s="47" t="s">
        <v>52</v>
      </c>
      <c r="E6" t="s">
        <v>202</v>
      </c>
      <c r="F6" s="47" t="s">
        <v>56</v>
      </c>
      <c r="G6" s="47" t="s">
        <v>0</v>
      </c>
      <c r="H6" s="47" t="s">
        <v>17</v>
      </c>
      <c r="I6" s="47" t="s">
        <v>18</v>
      </c>
      <c r="J6" s="47" t="s">
        <v>1</v>
      </c>
      <c r="K6" s="47" t="s">
        <v>2</v>
      </c>
      <c r="L6" s="47" t="s">
        <v>53</v>
      </c>
      <c r="M6" s="47" t="s">
        <v>4</v>
      </c>
      <c r="N6" s="47" t="s">
        <v>54</v>
      </c>
      <c r="O6" s="47" t="s">
        <v>177</v>
      </c>
      <c r="P6" s="47" t="s">
        <v>187</v>
      </c>
      <c r="Q6" s="47" t="s">
        <v>189</v>
      </c>
      <c r="R6" s="47" t="s">
        <v>55</v>
      </c>
      <c r="S6" s="47" t="s">
        <v>149</v>
      </c>
      <c r="T6" s="47" t="s">
        <v>158</v>
      </c>
      <c r="U6" s="47" t="s">
        <v>150</v>
      </c>
      <c r="V6" s="47" t="s">
        <v>151</v>
      </c>
      <c r="W6" s="47" t="s">
        <v>152</v>
      </c>
      <c r="X6" s="47" t="s">
        <v>153</v>
      </c>
      <c r="Y6" s="47" t="s">
        <v>154</v>
      </c>
      <c r="Z6" s="47" t="s">
        <v>155</v>
      </c>
      <c r="AA6" s="47" t="s">
        <v>156</v>
      </c>
      <c r="AB6" s="47" t="s">
        <v>159</v>
      </c>
      <c r="AC6" s="47" t="s">
        <v>160</v>
      </c>
      <c r="AD6" s="47" t="s">
        <v>161</v>
      </c>
      <c r="AE6" s="47" t="s">
        <v>162</v>
      </c>
      <c r="AF6" s="47" t="s">
        <v>163</v>
      </c>
      <c r="AG6" s="47" t="s">
        <v>164</v>
      </c>
      <c r="AH6" s="47" t="s">
        <v>165</v>
      </c>
      <c r="AI6" s="47" t="s">
        <v>166</v>
      </c>
      <c r="AJ6" s="47" t="s">
        <v>167</v>
      </c>
      <c r="AK6" s="47" t="s">
        <v>169</v>
      </c>
      <c r="AL6" s="47" t="s">
        <v>170</v>
      </c>
      <c r="AM6" s="47" t="s">
        <v>171</v>
      </c>
      <c r="AN6" s="47" t="s">
        <v>172</v>
      </c>
      <c r="AO6" s="47" t="s">
        <v>173</v>
      </c>
      <c r="AP6" s="47" t="s">
        <v>174</v>
      </c>
      <c r="AQ6" s="47" t="s">
        <v>175</v>
      </c>
      <c r="AR6" s="47" t="s">
        <v>176</v>
      </c>
      <c r="AS6" s="47" t="s">
        <v>168</v>
      </c>
    </row>
    <row r="7" spans="3:45" x14ac:dyDescent="0.25">
      <c r="D7">
        <f>Application!$E$11</f>
        <v>0</v>
      </c>
      <c r="E7">
        <f>Application!$E$17</f>
        <v>0</v>
      </c>
      <c r="F7">
        <f>IF(LEFT(Application!$E$26,3)="New","New",IF(LEFT(Application!$E$26,5)="Resub","Resubmission",IF(LEFT(Application!$E$26,3)="Exp","Expansion",IF(LEFT(Application!$E$26,5)="Trans","Transfer",Application!$E$26))))</f>
        <v>0</v>
      </c>
      <c r="G7">
        <f>Application!$E$29</f>
        <v>0</v>
      </c>
      <c r="H7">
        <f>Application!$E$30</f>
        <v>0</v>
      </c>
      <c r="I7">
        <f>Application!$E$31</f>
        <v>0</v>
      </c>
      <c r="J7" s="46">
        <f>Application!$E$32</f>
        <v>0</v>
      </c>
      <c r="K7" s="46">
        <f>Application!$E$33</f>
        <v>0</v>
      </c>
      <c r="L7" s="48">
        <f>Application!$E$34</f>
        <v>0</v>
      </c>
      <c r="M7" s="49">
        <f>Application!$E$35</f>
        <v>0</v>
      </c>
      <c r="N7">
        <f>Application!$E$37</f>
        <v>0</v>
      </c>
      <c r="O7">
        <f>Application!$E$50</f>
        <v>0</v>
      </c>
      <c r="P7">
        <f>Application!E39*Application!E40*Application!E43*Application!E52+Application!F39*Application!F40*Application!F43*Application!F52+Application!G39*Application!G40*Application!G43*Application!G52</f>
        <v>0</v>
      </c>
      <c r="Q7">
        <f>SUM(Application!E39:G39)</f>
        <v>0</v>
      </c>
      <c r="R7" t="str">
        <f>IF(Application!$E$52,_xlfn.TEXTJOIN(";",TRUE,'FSE IDs'!$C$9:$C$128),"No")</f>
        <v>No</v>
      </c>
      <c r="S7">
        <f>Application!$E$39</f>
        <v>0</v>
      </c>
      <c r="T7">
        <f>Application!$E$40</f>
        <v>0</v>
      </c>
      <c r="U7">
        <f>Application!$E$42</f>
        <v>0</v>
      </c>
      <c r="V7">
        <f>Application!$E$44</f>
        <v>0</v>
      </c>
      <c r="W7">
        <f>Application!$E$45</f>
        <v>0</v>
      </c>
      <c r="X7">
        <f>Application!$E$46</f>
        <v>0</v>
      </c>
      <c r="Y7" s="45" t="str">
        <f>Application!$E$47</f>
        <v/>
      </c>
      <c r="Z7" s="49" t="str">
        <f>Application!$E$49</f>
        <v/>
      </c>
      <c r="AA7" s="49">
        <f>Application!$E$43</f>
        <v>0</v>
      </c>
      <c r="AB7" t="str">
        <f>IF(ISBLANK(Application!$F$39),"",Application!$F$39)</f>
        <v/>
      </c>
      <c r="AC7" t="str">
        <f>IF(ISBLANK(Application!$F$40),"",Application!$F$40)</f>
        <v/>
      </c>
      <c r="AD7" t="str">
        <f>IF(ISBLANK(Application!$F$42),"",Application!$F$42)</f>
        <v/>
      </c>
      <c r="AE7" t="str">
        <f>IF(ISBLANK(Application!$F$40),"",Application!$F$44)</f>
        <v/>
      </c>
      <c r="AF7" t="str">
        <f>IF(AND(ISBLANK(Application!$F$40),ISBLANK(Application!$F$45)),"",Application!$F$45)</f>
        <v/>
      </c>
      <c r="AG7" t="str">
        <f>IF(AND(ISBLANK(Application!$F$40),ISBLANK(Application!$F$46)),"",Application!$F$46)</f>
        <v/>
      </c>
      <c r="AH7" s="45" t="str">
        <f>IF(AND(ISBLANK(Application!$F$40),ISBLANK(Application!$F$47)),"",Application!$F$47)</f>
        <v/>
      </c>
      <c r="AI7" s="49" t="str">
        <f>IF(AND(ISBLANK(Application!$F$40),ISBLANK(Application!$F$49)),"",Application!$F$49)</f>
        <v/>
      </c>
      <c r="AJ7">
        <f>Application!F43</f>
        <v>0</v>
      </c>
      <c r="AK7" t="str">
        <f>IF(ISBLANK(Application!$G$39),"",Application!$G$39)</f>
        <v/>
      </c>
      <c r="AL7" t="str">
        <f>IF(ISBLANK(Application!$G$40),"",Application!$G$40)</f>
        <v/>
      </c>
      <c r="AM7" t="str">
        <f>IF(ISBLANK(Application!$G$42),"",Application!$G$42)</f>
        <v/>
      </c>
      <c r="AN7" t="str">
        <f>IF(ISBLANK(Application!$G$40),"",Application!$G$44)</f>
        <v/>
      </c>
      <c r="AO7" t="str">
        <f>IF(AND(ISBLANK(Application!$G$40),ISBLANK(Application!$G$45)),"",Application!$G$45)</f>
        <v/>
      </c>
      <c r="AP7" t="str">
        <f>IF(AND(ISBLANK(Application!$G$40),ISBLANK(Application!$G$46)),"",Application!$G$46)</f>
        <v/>
      </c>
      <c r="AQ7" s="45" t="str">
        <f>IF(AND(ISBLANK(Application!$G$40),ISBLANK(Application!$G$47)),"",Application!$G$47)</f>
        <v/>
      </c>
      <c r="AR7" s="49" t="str">
        <f>IF(AND(ISBLANK(Application!$G$40),ISBLANK(Application!$G$49)),"",Application!$G$49)</f>
        <v/>
      </c>
      <c r="AS7">
        <f>Application!G43</f>
        <v>0</v>
      </c>
    </row>
    <row r="9" spans="3:45" x14ac:dyDescent="0.25">
      <c r="D9" s="98" t="s">
        <v>1791</v>
      </c>
    </row>
    <row r="10" spans="3:45" ht="90" x14ac:dyDescent="0.25">
      <c r="C10">
        <f>Number_FSE</f>
        <v>0</v>
      </c>
      <c r="D10" s="130" t="s">
        <v>52</v>
      </c>
      <c r="E10" s="130" t="s">
        <v>202</v>
      </c>
      <c r="F10" s="131" t="s">
        <v>56</v>
      </c>
      <c r="G10" s="132" t="s">
        <v>185</v>
      </c>
      <c r="H10" s="132" t="s">
        <v>186</v>
      </c>
      <c r="I10" s="130" t="s">
        <v>192</v>
      </c>
      <c r="J10" s="131" t="s">
        <v>1</v>
      </c>
      <c r="K10" s="131" t="s">
        <v>2</v>
      </c>
      <c r="L10" s="131" t="s">
        <v>53</v>
      </c>
      <c r="M10" s="131" t="s">
        <v>4</v>
      </c>
      <c r="N10" s="131" t="s">
        <v>54</v>
      </c>
      <c r="O10" s="131" t="s">
        <v>177</v>
      </c>
      <c r="P10" s="131" t="s">
        <v>187</v>
      </c>
      <c r="Q10" s="131" t="s">
        <v>189</v>
      </c>
      <c r="R10" s="131" t="s">
        <v>199</v>
      </c>
      <c r="S10" s="130" t="s">
        <v>45</v>
      </c>
      <c r="T10" s="131" t="s">
        <v>193</v>
      </c>
      <c r="U10" s="131" t="s">
        <v>194</v>
      </c>
      <c r="V10" s="131" t="s">
        <v>30</v>
      </c>
      <c r="W10" s="131" t="s">
        <v>12</v>
      </c>
      <c r="X10" s="131" t="s">
        <v>101</v>
      </c>
      <c r="Y10" s="131" t="s">
        <v>195</v>
      </c>
      <c r="Z10" s="131" t="s">
        <v>155</v>
      </c>
      <c r="AA10" s="131" t="s">
        <v>201</v>
      </c>
      <c r="AB10" s="47"/>
      <c r="AC10" s="19"/>
      <c r="AD10" s="19" t="str">
        <f>IF($B$4=0,"","Approved Power Rating (kW)")</f>
        <v/>
      </c>
      <c r="AE10" s="19" t="str">
        <f>IF($B$4=0,"","FCI Charging Capacity
(kWh/day)")</f>
        <v/>
      </c>
      <c r="AF10" s="1"/>
      <c r="AG10" s="1"/>
      <c r="AH10" s="1"/>
      <c r="AI10" s="1"/>
      <c r="AJ10" s="91"/>
      <c r="AK10" s="91"/>
      <c r="AL10" s="91"/>
      <c r="AM10" s="91"/>
      <c r="AN10" s="47"/>
      <c r="AO10" s="47"/>
      <c r="AP10" s="47"/>
      <c r="AQ10" s="47"/>
      <c r="AR10" s="47"/>
      <c r="AS10" s="47"/>
    </row>
    <row r="11" spans="3:45" ht="15.75" x14ac:dyDescent="0.25">
      <c r="C11" s="93">
        <v>1</v>
      </c>
      <c r="D11" t="str">
        <f t="shared" ref="D11:P26" si="0">IF($C11&lt;=SUM($S$7,$AB$7,$AK$7),D$7,"")</f>
        <v/>
      </c>
      <c r="E11" s="49" t="str">
        <f t="shared" si="0"/>
        <v/>
      </c>
      <c r="F11" t="str">
        <f t="shared" si="0"/>
        <v/>
      </c>
      <c r="G11" t="str">
        <f t="shared" si="0"/>
        <v/>
      </c>
      <c r="H11" t="str">
        <f t="shared" si="0"/>
        <v/>
      </c>
      <c r="I11" t="str">
        <f t="shared" si="0"/>
        <v/>
      </c>
      <c r="J11" t="str">
        <f>IF($C11&lt;=SUM($S$7,$AB$7,$AK$7),J$7*1,"")</f>
        <v/>
      </c>
      <c r="K11" t="str">
        <f>IF($C11&lt;=SUM($S$7,$AB$7,$AK$7),K$7*1,"")</f>
        <v/>
      </c>
      <c r="L11" s="48" t="str">
        <f t="shared" si="0"/>
        <v/>
      </c>
      <c r="M11" t="str">
        <f t="shared" si="0"/>
        <v/>
      </c>
      <c r="N11" t="str">
        <f t="shared" si="0"/>
        <v/>
      </c>
      <c r="O11" t="str">
        <f t="shared" si="0"/>
        <v/>
      </c>
      <c r="P11" t="str">
        <f t="shared" si="0"/>
        <v/>
      </c>
      <c r="Q11" t="str">
        <f t="shared" ref="Q11:Q74" si="1">IF($C11&lt;=SUM($S$7,$AB$7,$AK$7),$S$7+$AB$7+$AK$7,"")</f>
        <v/>
      </c>
      <c r="R11" t="str">
        <f t="shared" ref="R11:R42" si="2">IF($C11&lt;=SUM($S$7,$AB$7,$AK$7),Number_FSE,"")</f>
        <v/>
      </c>
      <c r="S11" t="str">
        <f>IF(OR(ISBLANK('FSE IDs'!C9),C11&gt;$C$10),"",'FSE IDs'!C9)</f>
        <v/>
      </c>
      <c r="T11" t="e">
        <f>IF(AND($C11&lt;=$S$7),T$7,IF(AND($C11&gt;$S$7,$C11&lt;=($S$7+$AB$7)),AC$7,IF(AND($C11&gt;($S$7+$AB$7),$C11&lt;=($S$7+$AB$7+$AK$7)),AL$7,"")))</f>
        <v>#VALUE!</v>
      </c>
      <c r="U11" t="e">
        <f>IF(AND($C11&lt;=$S$7),U$7,IF(AND($C11&gt;$S$7,$C11&lt;=($S$7+$AB$7)),AD$7,IF(AND($C11&gt;($S$7+$AB$7),$C11&lt;=($S$7+$AB$7+$AK$7)),AM$7,"")))</f>
        <v>#VALUE!</v>
      </c>
      <c r="V11" t="e">
        <f>IF(AND($C11&lt;=$S$7),V$7/$S$7,IF(AND($C11&gt;$S$7,$C11&lt;=($S$7+$AB$7)),AE$7/$AB$7,IF(AND($C11&gt;($S$7+$AB$7),$C11&lt;=($S$7+$AB$7+$AK$7)),AN$7/$AK$7,"")))</f>
        <v>#VALUE!</v>
      </c>
      <c r="W11" t="e">
        <f t="shared" ref="W11:X11" si="3">IF(AND($C11&lt;=$S$7),W$7/$S$7,IF(AND($C11&gt;$S$7,$C11&lt;=($S$7+$AB$7)),AF$7/$AB$7,IF(AND($C11&gt;($S$7+$AB$7),$C11&lt;=($S$7+$AB$7+$AK$7)),AO$7/$AK$7,"")))</f>
        <v>#VALUE!</v>
      </c>
      <c r="X11" t="e">
        <f t="shared" si="3"/>
        <v>#VALUE!</v>
      </c>
      <c r="Y11" s="49" t="e">
        <f>IF(AND($C11&lt;=$S$7),Y$7,IF(AND($C11&gt;$S$7,$C11&lt;=($S$7+$AB$7)),AH$7,IF(AND($C11&gt;($S$7+$AB$7),$C11&lt;=($S$7+$AB$7+$AK$7)),AQ$7,"")))</f>
        <v>#VALUE!</v>
      </c>
      <c r="Z11" s="45" t="e">
        <f>IF(AND($C11&lt;=$S$7),Z$7,IF(AND($C11&gt;$S$7,$C11&lt;=($S$7+$AB$7)),AI$7,IF(AND($C11&gt;($S$7+$AB$7),$C11&lt;=($S$7+$AB$7+$AK$7)),AR$7,"")))</f>
        <v>#VALUE!</v>
      </c>
      <c r="AA11" s="45" t="e">
        <f>IF(AND($C11&lt;=$S$7),AA$7,IF(AND($C11&gt;$S$7,$C11&lt;=($S$7+$AB$7)),AJ$7,IF(AND($C11&gt;($S$7+$AB$7),$C11&lt;=($S$7+$AB$7+$AK$7)),AS$7,"")))</f>
        <v>#VALUE!</v>
      </c>
      <c r="AF11" s="1"/>
      <c r="AG11" s="1"/>
      <c r="AH11" s="1"/>
      <c r="AI11" s="1"/>
      <c r="AJ11" s="1"/>
      <c r="AK11" s="1"/>
      <c r="AL11" s="1"/>
      <c r="AM11" s="92"/>
    </row>
    <row r="12" spans="3:45" ht="15.75" x14ac:dyDescent="0.25">
      <c r="C12" s="93">
        <v>2</v>
      </c>
      <c r="D12" t="str">
        <f t="shared" si="0"/>
        <v/>
      </c>
      <c r="E12" s="49" t="str">
        <f t="shared" si="0"/>
        <v/>
      </c>
      <c r="F12" t="str">
        <f t="shared" si="0"/>
        <v/>
      </c>
      <c r="G12" t="str">
        <f t="shared" si="0"/>
        <v/>
      </c>
      <c r="H12" t="str">
        <f t="shared" si="0"/>
        <v/>
      </c>
      <c r="I12" t="str">
        <f t="shared" si="0"/>
        <v/>
      </c>
      <c r="J12" t="str">
        <f t="shared" ref="J12:K43" si="4">IF($C12&lt;=SUM($S$7,$AB$7,$AK$7),J$7*1,"")</f>
        <v/>
      </c>
      <c r="K12" t="str">
        <f t="shared" si="4"/>
        <v/>
      </c>
      <c r="L12" s="48" t="str">
        <f t="shared" si="0"/>
        <v/>
      </c>
      <c r="M12" t="str">
        <f t="shared" si="0"/>
        <v/>
      </c>
      <c r="N12" t="str">
        <f t="shared" si="0"/>
        <v/>
      </c>
      <c r="O12" t="str">
        <f t="shared" si="0"/>
        <v/>
      </c>
      <c r="P12" t="str">
        <f t="shared" si="0"/>
        <v/>
      </c>
      <c r="Q12" t="str">
        <f t="shared" si="1"/>
        <v/>
      </c>
      <c r="R12" t="str">
        <f t="shared" si="2"/>
        <v/>
      </c>
      <c r="S12" t="str">
        <f>IF(OR(ISBLANK('FSE IDs'!C10),C12&gt;$C$10),"",'FSE IDs'!C10)</f>
        <v/>
      </c>
      <c r="T12" t="e">
        <f t="shared" ref="T12:T75" si="5">IF(AND($C12&lt;=$S$7),T$7,IF(AND($C12&gt;$S$7,$C12&lt;=($S$7+$AB$7)),AC$7,IF(AND($C12&gt;($S$7+$AB$7),$C12&lt;=($S$7+$AB$7+$AK$7)),AL$7,"")))</f>
        <v>#VALUE!</v>
      </c>
      <c r="U12" t="e">
        <f t="shared" ref="U12:U75" si="6">IF(AND($C12&lt;=$S$7),U$7,IF(AND($C12&gt;$S$7,$C12&lt;=($S$7+$AB$7)),AD$7,IF(AND($C12&gt;($S$7+$AB$7),$C12&lt;=($S$7+$AB$7+$AK$7)),AM$7,"")))</f>
        <v>#VALUE!</v>
      </c>
      <c r="V12" t="e">
        <f t="shared" ref="V12:V75" si="7">IF(AND($C12&lt;=$S$7),V$7/$S$7,IF(AND($C12&gt;$S$7,$C12&lt;=($S$7+$AB$7)),AE$7/$AB$7,IF(AND($C12&gt;($S$7+$AB$7),$C12&lt;=($S$7+$AB$7+$AK$7)),AN$7/$AK$7,"")))</f>
        <v>#VALUE!</v>
      </c>
      <c r="W12" t="e">
        <f t="shared" ref="W12:W75" si="8">IF(AND($C12&lt;=$S$7),W$7/$S$7,IF(AND($C12&gt;$S$7,$C12&lt;=($S$7+$AB$7)),AF$7/$AB$7,IF(AND($C12&gt;($S$7+$AB$7),$C12&lt;=($S$7+$AB$7+$AK$7)),AO$7/$AK$7,"")))</f>
        <v>#VALUE!</v>
      </c>
      <c r="X12" t="e">
        <f t="shared" ref="X12:X75" si="9">IF(AND($C12&lt;=$S$7),X$7/$S$7,IF(AND($C12&gt;$S$7,$C12&lt;=($S$7+$AB$7)),AG$7/$AB$7,IF(AND($C12&gt;($S$7+$AB$7),$C12&lt;=($S$7+$AB$7+$AK$7)),AP$7/$AK$7,"")))</f>
        <v>#VALUE!</v>
      </c>
      <c r="Y12" s="49" t="e">
        <f t="shared" ref="Y12:Y75" si="10">IF(AND($C12&lt;=$S$7),Y$7,IF(AND($C12&gt;$S$7,$C12&lt;=($S$7+$AB$7)),AH$7,IF(AND($C12&gt;($S$7+$AB$7),$C12&lt;=($S$7+$AB$7+$AK$7)),AQ$7,"")))</f>
        <v>#VALUE!</v>
      </c>
      <c r="Z12" s="45" t="e">
        <f t="shared" ref="Z12:Z75" si="11">IF(AND($C12&lt;=$S$7),Z$7,IF(AND($C12&gt;$S$7,$C12&lt;=($S$7+$AB$7)),AI$7,IF(AND($C12&gt;($S$7+$AB$7),$C12&lt;=($S$7+$AB$7+$AK$7)),AR$7,"")))</f>
        <v>#VALUE!</v>
      </c>
      <c r="AA12" s="45" t="e">
        <f t="shared" ref="AA12:AA75" si="12">IF(AND($C12&lt;=$S$7),AA$7,IF(AND($C12&gt;$S$7,$C12&lt;=($S$7+$AB$7)),AJ$7,IF(AND($C12&gt;($S$7+$AB$7),$C12&lt;=($S$7+$AB$7+$AK$7)),AS$7,"")))</f>
        <v>#VALUE!</v>
      </c>
      <c r="AF12" s="1"/>
      <c r="AG12" s="1"/>
      <c r="AH12" s="1"/>
      <c r="AI12" s="1"/>
      <c r="AJ12" s="1"/>
      <c r="AK12" s="1"/>
      <c r="AL12" s="1"/>
      <c r="AM12" s="92"/>
    </row>
    <row r="13" spans="3:45" ht="15.75" x14ac:dyDescent="0.25">
      <c r="C13" s="93">
        <v>3</v>
      </c>
      <c r="D13" t="str">
        <f t="shared" si="0"/>
        <v/>
      </c>
      <c r="E13" s="49" t="str">
        <f t="shared" si="0"/>
        <v/>
      </c>
      <c r="F13" t="str">
        <f t="shared" si="0"/>
        <v/>
      </c>
      <c r="G13" t="str">
        <f t="shared" si="0"/>
        <v/>
      </c>
      <c r="H13" t="str">
        <f t="shared" si="0"/>
        <v/>
      </c>
      <c r="I13" t="str">
        <f t="shared" si="0"/>
        <v/>
      </c>
      <c r="J13" t="str">
        <f t="shared" si="4"/>
        <v/>
      </c>
      <c r="K13" t="str">
        <f t="shared" si="4"/>
        <v/>
      </c>
      <c r="L13" s="48" t="str">
        <f t="shared" si="0"/>
        <v/>
      </c>
      <c r="M13" t="str">
        <f t="shared" si="0"/>
        <v/>
      </c>
      <c r="N13" t="str">
        <f t="shared" si="0"/>
        <v/>
      </c>
      <c r="O13" t="str">
        <f t="shared" si="0"/>
        <v/>
      </c>
      <c r="P13" t="str">
        <f t="shared" si="0"/>
        <v/>
      </c>
      <c r="Q13" t="str">
        <f t="shared" si="1"/>
        <v/>
      </c>
      <c r="R13" t="str">
        <f t="shared" si="2"/>
        <v/>
      </c>
      <c r="S13" t="str">
        <f>IF(OR(ISBLANK('FSE IDs'!C11),C13&gt;$C$10),"",'FSE IDs'!C11)</f>
        <v/>
      </c>
      <c r="T13" t="e">
        <f t="shared" si="5"/>
        <v>#VALUE!</v>
      </c>
      <c r="U13" t="e">
        <f t="shared" si="6"/>
        <v>#VALUE!</v>
      </c>
      <c r="V13" t="e">
        <f t="shared" si="7"/>
        <v>#VALUE!</v>
      </c>
      <c r="W13" t="e">
        <f t="shared" si="8"/>
        <v>#VALUE!</v>
      </c>
      <c r="X13" t="e">
        <f t="shared" si="9"/>
        <v>#VALUE!</v>
      </c>
      <c r="Y13" s="49" t="e">
        <f t="shared" si="10"/>
        <v>#VALUE!</v>
      </c>
      <c r="Z13" s="45" t="e">
        <f t="shared" si="11"/>
        <v>#VALUE!</v>
      </c>
      <c r="AA13" s="45" t="e">
        <f t="shared" si="12"/>
        <v>#VALUE!</v>
      </c>
      <c r="AF13" s="1"/>
      <c r="AG13" s="1"/>
      <c r="AH13" s="1"/>
      <c r="AI13" s="1"/>
      <c r="AJ13" s="1"/>
      <c r="AK13" s="1"/>
      <c r="AL13" s="1"/>
      <c r="AM13" s="92"/>
    </row>
    <row r="14" spans="3:45" ht="15.75" x14ac:dyDescent="0.25">
      <c r="C14" s="93">
        <v>4</v>
      </c>
      <c r="D14" t="str">
        <f t="shared" si="0"/>
        <v/>
      </c>
      <c r="E14" s="49" t="str">
        <f t="shared" si="0"/>
        <v/>
      </c>
      <c r="F14" t="str">
        <f t="shared" si="0"/>
        <v/>
      </c>
      <c r="G14" t="str">
        <f t="shared" si="0"/>
        <v/>
      </c>
      <c r="H14" t="str">
        <f t="shared" si="0"/>
        <v/>
      </c>
      <c r="I14" t="str">
        <f t="shared" si="0"/>
        <v/>
      </c>
      <c r="J14" t="str">
        <f t="shared" si="4"/>
        <v/>
      </c>
      <c r="K14" t="str">
        <f t="shared" si="4"/>
        <v/>
      </c>
      <c r="L14" s="48" t="str">
        <f t="shared" si="0"/>
        <v/>
      </c>
      <c r="M14" t="str">
        <f t="shared" si="0"/>
        <v/>
      </c>
      <c r="N14" t="str">
        <f t="shared" si="0"/>
        <v/>
      </c>
      <c r="O14" t="str">
        <f t="shared" si="0"/>
        <v/>
      </c>
      <c r="P14" t="str">
        <f t="shared" si="0"/>
        <v/>
      </c>
      <c r="Q14" t="str">
        <f t="shared" si="1"/>
        <v/>
      </c>
      <c r="R14" t="str">
        <f t="shared" si="2"/>
        <v/>
      </c>
      <c r="S14" t="str">
        <f>IF(OR(ISBLANK('FSE IDs'!C12),C14&gt;$C$10),"",'FSE IDs'!C12)</f>
        <v/>
      </c>
      <c r="T14" t="e">
        <f t="shared" si="5"/>
        <v>#VALUE!</v>
      </c>
      <c r="U14" t="e">
        <f t="shared" si="6"/>
        <v>#VALUE!</v>
      </c>
      <c r="V14" t="e">
        <f t="shared" si="7"/>
        <v>#VALUE!</v>
      </c>
      <c r="W14" t="e">
        <f t="shared" si="8"/>
        <v>#VALUE!</v>
      </c>
      <c r="X14" t="e">
        <f t="shared" si="9"/>
        <v>#VALUE!</v>
      </c>
      <c r="Y14" s="49" t="e">
        <f t="shared" si="10"/>
        <v>#VALUE!</v>
      </c>
      <c r="Z14" s="45" t="e">
        <f t="shared" si="11"/>
        <v>#VALUE!</v>
      </c>
      <c r="AA14" s="45" t="e">
        <f t="shared" si="12"/>
        <v>#VALUE!</v>
      </c>
      <c r="AF14" s="1"/>
      <c r="AG14" s="1"/>
      <c r="AH14" s="1"/>
      <c r="AI14" s="1"/>
      <c r="AJ14" s="1"/>
      <c r="AK14" s="1"/>
      <c r="AL14" s="1"/>
      <c r="AM14" s="1"/>
    </row>
    <row r="15" spans="3:45" ht="15.75" x14ac:dyDescent="0.25">
      <c r="C15" s="93">
        <v>5</v>
      </c>
      <c r="D15" t="str">
        <f t="shared" si="0"/>
        <v/>
      </c>
      <c r="E15" s="49" t="str">
        <f t="shared" si="0"/>
        <v/>
      </c>
      <c r="F15" t="str">
        <f t="shared" si="0"/>
        <v/>
      </c>
      <c r="G15" t="str">
        <f t="shared" si="0"/>
        <v/>
      </c>
      <c r="H15" t="str">
        <f t="shared" si="0"/>
        <v/>
      </c>
      <c r="I15" t="str">
        <f t="shared" si="0"/>
        <v/>
      </c>
      <c r="J15" t="str">
        <f t="shared" si="4"/>
        <v/>
      </c>
      <c r="K15" t="str">
        <f t="shared" si="4"/>
        <v/>
      </c>
      <c r="L15" s="48" t="str">
        <f t="shared" si="0"/>
        <v/>
      </c>
      <c r="M15" t="str">
        <f t="shared" si="0"/>
        <v/>
      </c>
      <c r="N15" t="str">
        <f t="shared" si="0"/>
        <v/>
      </c>
      <c r="O15" t="str">
        <f t="shared" si="0"/>
        <v/>
      </c>
      <c r="P15" t="str">
        <f t="shared" si="0"/>
        <v/>
      </c>
      <c r="Q15" t="str">
        <f t="shared" si="1"/>
        <v/>
      </c>
      <c r="R15" t="str">
        <f t="shared" si="2"/>
        <v/>
      </c>
      <c r="S15" t="str">
        <f>IF(OR(ISBLANK('FSE IDs'!C13),C15&gt;$C$10),"",'FSE IDs'!C13)</f>
        <v/>
      </c>
      <c r="T15" t="e">
        <f t="shared" si="5"/>
        <v>#VALUE!</v>
      </c>
      <c r="U15" t="e">
        <f t="shared" si="6"/>
        <v>#VALUE!</v>
      </c>
      <c r="V15" t="e">
        <f t="shared" si="7"/>
        <v>#VALUE!</v>
      </c>
      <c r="W15" t="e">
        <f t="shared" si="8"/>
        <v>#VALUE!</v>
      </c>
      <c r="X15" t="e">
        <f t="shared" si="9"/>
        <v>#VALUE!</v>
      </c>
      <c r="Y15" s="49" t="e">
        <f t="shared" si="10"/>
        <v>#VALUE!</v>
      </c>
      <c r="Z15" s="45" t="e">
        <f t="shared" si="11"/>
        <v>#VALUE!</v>
      </c>
      <c r="AA15" s="45" t="e">
        <f t="shared" si="12"/>
        <v>#VALUE!</v>
      </c>
      <c r="AF15" s="1"/>
      <c r="AG15" s="1"/>
      <c r="AH15" s="1"/>
      <c r="AI15" s="1"/>
      <c r="AJ15" s="1"/>
      <c r="AK15" s="1"/>
      <c r="AL15" s="1"/>
      <c r="AM15" s="1"/>
    </row>
    <row r="16" spans="3:45" ht="15.75" x14ac:dyDescent="0.25">
      <c r="C16" s="93">
        <v>6</v>
      </c>
      <c r="D16" t="str">
        <f t="shared" si="0"/>
        <v/>
      </c>
      <c r="E16" s="49" t="str">
        <f t="shared" si="0"/>
        <v/>
      </c>
      <c r="F16" t="str">
        <f t="shared" si="0"/>
        <v/>
      </c>
      <c r="G16" t="str">
        <f t="shared" si="0"/>
        <v/>
      </c>
      <c r="H16" t="str">
        <f t="shared" si="0"/>
        <v/>
      </c>
      <c r="I16" t="str">
        <f t="shared" si="0"/>
        <v/>
      </c>
      <c r="J16" t="str">
        <f t="shared" si="4"/>
        <v/>
      </c>
      <c r="K16" t="str">
        <f t="shared" si="4"/>
        <v/>
      </c>
      <c r="L16" s="48" t="str">
        <f t="shared" si="0"/>
        <v/>
      </c>
      <c r="M16" t="str">
        <f t="shared" si="0"/>
        <v/>
      </c>
      <c r="N16" t="str">
        <f t="shared" si="0"/>
        <v/>
      </c>
      <c r="O16" t="str">
        <f t="shared" si="0"/>
        <v/>
      </c>
      <c r="P16" t="str">
        <f t="shared" si="0"/>
        <v/>
      </c>
      <c r="Q16" t="str">
        <f t="shared" si="1"/>
        <v/>
      </c>
      <c r="R16" t="str">
        <f t="shared" si="2"/>
        <v/>
      </c>
      <c r="S16" t="str">
        <f>IF(OR(ISBLANK('FSE IDs'!C14),C16&gt;$C$10),"",'FSE IDs'!C14)</f>
        <v/>
      </c>
      <c r="T16" t="e">
        <f t="shared" si="5"/>
        <v>#VALUE!</v>
      </c>
      <c r="U16" t="e">
        <f t="shared" si="6"/>
        <v>#VALUE!</v>
      </c>
      <c r="V16" t="e">
        <f t="shared" si="7"/>
        <v>#VALUE!</v>
      </c>
      <c r="W16" t="e">
        <f t="shared" si="8"/>
        <v>#VALUE!</v>
      </c>
      <c r="X16" t="e">
        <f t="shared" si="9"/>
        <v>#VALUE!</v>
      </c>
      <c r="Y16" s="49" t="e">
        <f t="shared" si="10"/>
        <v>#VALUE!</v>
      </c>
      <c r="Z16" s="45" t="e">
        <f t="shared" si="11"/>
        <v>#VALUE!</v>
      </c>
      <c r="AA16" s="45" t="e">
        <f t="shared" si="12"/>
        <v>#VALUE!</v>
      </c>
      <c r="AF16" s="1"/>
      <c r="AG16" s="1"/>
      <c r="AH16" s="1"/>
      <c r="AI16" s="1"/>
      <c r="AJ16" s="1"/>
      <c r="AK16" s="1"/>
      <c r="AL16" s="1"/>
      <c r="AM16" s="1"/>
    </row>
    <row r="17" spans="3:38" ht="15.75" x14ac:dyDescent="0.25">
      <c r="C17" s="93">
        <v>7</v>
      </c>
      <c r="D17" t="str">
        <f t="shared" si="0"/>
        <v/>
      </c>
      <c r="E17" s="49" t="str">
        <f t="shared" si="0"/>
        <v/>
      </c>
      <c r="F17" t="str">
        <f t="shared" si="0"/>
        <v/>
      </c>
      <c r="G17" t="str">
        <f t="shared" si="0"/>
        <v/>
      </c>
      <c r="H17" t="str">
        <f t="shared" si="0"/>
        <v/>
      </c>
      <c r="I17" t="str">
        <f t="shared" si="0"/>
        <v/>
      </c>
      <c r="J17" t="str">
        <f t="shared" si="4"/>
        <v/>
      </c>
      <c r="K17" t="str">
        <f t="shared" si="4"/>
        <v/>
      </c>
      <c r="L17" s="48" t="str">
        <f t="shared" si="0"/>
        <v/>
      </c>
      <c r="M17" t="str">
        <f t="shared" si="0"/>
        <v/>
      </c>
      <c r="N17" t="str">
        <f t="shared" si="0"/>
        <v/>
      </c>
      <c r="O17" t="str">
        <f t="shared" si="0"/>
        <v/>
      </c>
      <c r="P17" t="str">
        <f t="shared" si="0"/>
        <v/>
      </c>
      <c r="Q17" t="str">
        <f t="shared" si="1"/>
        <v/>
      </c>
      <c r="R17" t="str">
        <f t="shared" si="2"/>
        <v/>
      </c>
      <c r="S17" t="str">
        <f>IF(OR(ISBLANK('FSE IDs'!C15),C17&gt;$C$10),"",'FSE IDs'!C15)</f>
        <v/>
      </c>
      <c r="T17" t="e">
        <f t="shared" si="5"/>
        <v>#VALUE!</v>
      </c>
      <c r="U17" t="e">
        <f t="shared" si="6"/>
        <v>#VALUE!</v>
      </c>
      <c r="V17" t="e">
        <f t="shared" si="7"/>
        <v>#VALUE!</v>
      </c>
      <c r="W17" t="e">
        <f t="shared" si="8"/>
        <v>#VALUE!</v>
      </c>
      <c r="X17" t="e">
        <f t="shared" si="9"/>
        <v>#VALUE!</v>
      </c>
      <c r="Y17" s="49" t="e">
        <f t="shared" si="10"/>
        <v>#VALUE!</v>
      </c>
      <c r="Z17" s="45" t="e">
        <f t="shared" si="11"/>
        <v>#VALUE!</v>
      </c>
      <c r="AA17" s="45" t="e">
        <f t="shared" si="12"/>
        <v>#VALUE!</v>
      </c>
      <c r="AF17" s="1"/>
      <c r="AG17" s="1"/>
      <c r="AH17" s="1"/>
      <c r="AI17" s="1"/>
      <c r="AJ17" s="1"/>
      <c r="AK17" s="1"/>
      <c r="AL17" s="1"/>
    </row>
    <row r="18" spans="3:38" x14ac:dyDescent="0.25">
      <c r="C18" s="93">
        <v>8</v>
      </c>
      <c r="D18" t="str">
        <f t="shared" si="0"/>
        <v/>
      </c>
      <c r="E18" s="49" t="str">
        <f t="shared" si="0"/>
        <v/>
      </c>
      <c r="F18" t="str">
        <f t="shared" si="0"/>
        <v/>
      </c>
      <c r="G18" t="str">
        <f t="shared" si="0"/>
        <v/>
      </c>
      <c r="H18" t="str">
        <f t="shared" si="0"/>
        <v/>
      </c>
      <c r="I18" t="str">
        <f t="shared" si="0"/>
        <v/>
      </c>
      <c r="J18" t="str">
        <f t="shared" si="4"/>
        <v/>
      </c>
      <c r="K18" t="str">
        <f t="shared" si="4"/>
        <v/>
      </c>
      <c r="L18" s="48" t="str">
        <f t="shared" si="0"/>
        <v/>
      </c>
      <c r="M18" t="str">
        <f t="shared" si="0"/>
        <v/>
      </c>
      <c r="N18" t="str">
        <f t="shared" si="0"/>
        <v/>
      </c>
      <c r="O18" t="str">
        <f t="shared" si="0"/>
        <v/>
      </c>
      <c r="P18" t="str">
        <f t="shared" si="0"/>
        <v/>
      </c>
      <c r="Q18" t="str">
        <f t="shared" si="1"/>
        <v/>
      </c>
      <c r="R18" t="str">
        <f t="shared" si="2"/>
        <v/>
      </c>
      <c r="S18" t="str">
        <f>IF(OR(ISBLANK('FSE IDs'!C16),C18&gt;$C$10),"",'FSE IDs'!C16)</f>
        <v/>
      </c>
      <c r="T18" t="e">
        <f t="shared" si="5"/>
        <v>#VALUE!</v>
      </c>
      <c r="U18" t="e">
        <f t="shared" si="6"/>
        <v>#VALUE!</v>
      </c>
      <c r="V18" t="e">
        <f t="shared" si="7"/>
        <v>#VALUE!</v>
      </c>
      <c r="W18" t="e">
        <f t="shared" si="8"/>
        <v>#VALUE!</v>
      </c>
      <c r="X18" t="e">
        <f t="shared" si="9"/>
        <v>#VALUE!</v>
      </c>
      <c r="Y18" s="49" t="e">
        <f t="shared" si="10"/>
        <v>#VALUE!</v>
      </c>
      <c r="Z18" s="45" t="e">
        <f t="shared" si="11"/>
        <v>#VALUE!</v>
      </c>
      <c r="AA18" s="45" t="e">
        <f t="shared" si="12"/>
        <v>#VALUE!</v>
      </c>
    </row>
    <row r="19" spans="3:38" x14ac:dyDescent="0.25">
      <c r="C19" s="93">
        <v>9</v>
      </c>
      <c r="D19" t="str">
        <f t="shared" si="0"/>
        <v/>
      </c>
      <c r="E19" s="49" t="str">
        <f t="shared" si="0"/>
        <v/>
      </c>
      <c r="F19" t="str">
        <f t="shared" si="0"/>
        <v/>
      </c>
      <c r="G19" t="str">
        <f t="shared" si="0"/>
        <v/>
      </c>
      <c r="H19" t="str">
        <f t="shared" si="0"/>
        <v/>
      </c>
      <c r="I19" t="str">
        <f t="shared" si="0"/>
        <v/>
      </c>
      <c r="J19" t="str">
        <f t="shared" si="4"/>
        <v/>
      </c>
      <c r="K19" t="str">
        <f t="shared" si="4"/>
        <v/>
      </c>
      <c r="L19" s="48" t="str">
        <f t="shared" si="0"/>
        <v/>
      </c>
      <c r="M19" t="str">
        <f t="shared" si="0"/>
        <v/>
      </c>
      <c r="N19" t="str">
        <f t="shared" si="0"/>
        <v/>
      </c>
      <c r="O19" t="str">
        <f t="shared" si="0"/>
        <v/>
      </c>
      <c r="P19" t="str">
        <f t="shared" si="0"/>
        <v/>
      </c>
      <c r="Q19" t="str">
        <f t="shared" si="1"/>
        <v/>
      </c>
      <c r="R19" t="str">
        <f t="shared" si="2"/>
        <v/>
      </c>
      <c r="S19" t="str">
        <f>IF(OR(ISBLANK('FSE IDs'!C17),C19&gt;$C$10),"",'FSE IDs'!C17)</f>
        <v/>
      </c>
      <c r="T19" t="e">
        <f t="shared" si="5"/>
        <v>#VALUE!</v>
      </c>
      <c r="U19" t="e">
        <f t="shared" si="6"/>
        <v>#VALUE!</v>
      </c>
      <c r="V19" t="e">
        <f t="shared" si="7"/>
        <v>#VALUE!</v>
      </c>
      <c r="W19" t="e">
        <f t="shared" si="8"/>
        <v>#VALUE!</v>
      </c>
      <c r="X19" t="e">
        <f t="shared" si="9"/>
        <v>#VALUE!</v>
      </c>
      <c r="Y19" s="49" t="e">
        <f t="shared" si="10"/>
        <v>#VALUE!</v>
      </c>
      <c r="Z19" s="45" t="e">
        <f t="shared" si="11"/>
        <v>#VALUE!</v>
      </c>
      <c r="AA19" s="45" t="e">
        <f t="shared" si="12"/>
        <v>#VALUE!</v>
      </c>
    </row>
    <row r="20" spans="3:38" x14ac:dyDescent="0.25">
      <c r="C20" s="93">
        <v>10</v>
      </c>
      <c r="D20" t="str">
        <f t="shared" ref="D20:P20" si="13">IF($C20&lt;=SUM($S$7,$AB$7,$AK$7),D$7,"")</f>
        <v/>
      </c>
      <c r="E20" s="49" t="str">
        <f t="shared" si="13"/>
        <v/>
      </c>
      <c r="F20" t="str">
        <f t="shared" si="13"/>
        <v/>
      </c>
      <c r="G20" t="str">
        <f t="shared" si="13"/>
        <v/>
      </c>
      <c r="H20" t="str">
        <f t="shared" si="13"/>
        <v/>
      </c>
      <c r="I20" t="str">
        <f t="shared" si="13"/>
        <v/>
      </c>
      <c r="J20" t="str">
        <f t="shared" si="4"/>
        <v/>
      </c>
      <c r="K20" t="str">
        <f t="shared" si="4"/>
        <v/>
      </c>
      <c r="L20" s="48" t="str">
        <f t="shared" si="13"/>
        <v/>
      </c>
      <c r="M20" t="str">
        <f t="shared" si="13"/>
        <v/>
      </c>
      <c r="N20" t="str">
        <f t="shared" si="13"/>
        <v/>
      </c>
      <c r="O20" t="str">
        <f t="shared" si="13"/>
        <v/>
      </c>
      <c r="P20" t="str">
        <f t="shared" si="13"/>
        <v/>
      </c>
      <c r="Q20" t="str">
        <f>IF($C20&lt;=SUM($S$7,$AB$7,$AK$7),$S$7+$AB$7+$AK$7,"")</f>
        <v/>
      </c>
      <c r="R20" t="str">
        <f t="shared" si="2"/>
        <v/>
      </c>
      <c r="S20" t="str">
        <f>IF(OR(ISBLANK('FSE IDs'!C18),C20&gt;$C$10),"",'FSE IDs'!C18)</f>
        <v/>
      </c>
      <c r="T20" t="e">
        <f t="shared" si="5"/>
        <v>#VALUE!</v>
      </c>
      <c r="U20" t="e">
        <f t="shared" si="6"/>
        <v>#VALUE!</v>
      </c>
      <c r="V20" t="e">
        <f t="shared" si="7"/>
        <v>#VALUE!</v>
      </c>
      <c r="W20" t="e">
        <f t="shared" si="8"/>
        <v>#VALUE!</v>
      </c>
      <c r="X20" t="e">
        <f t="shared" si="9"/>
        <v>#VALUE!</v>
      </c>
      <c r="Y20" s="49" t="e">
        <f t="shared" si="10"/>
        <v>#VALUE!</v>
      </c>
      <c r="Z20" s="45" t="e">
        <f t="shared" si="11"/>
        <v>#VALUE!</v>
      </c>
      <c r="AA20" s="45" t="e">
        <f t="shared" si="12"/>
        <v>#VALUE!</v>
      </c>
    </row>
    <row r="21" spans="3:38" x14ac:dyDescent="0.25">
      <c r="C21" s="93">
        <v>11</v>
      </c>
      <c r="D21" t="str">
        <f t="shared" si="0"/>
        <v/>
      </c>
      <c r="E21" s="49" t="str">
        <f t="shared" si="0"/>
        <v/>
      </c>
      <c r="F21" t="str">
        <f t="shared" si="0"/>
        <v/>
      </c>
      <c r="G21" t="str">
        <f t="shared" si="0"/>
        <v/>
      </c>
      <c r="H21" t="str">
        <f t="shared" si="0"/>
        <v/>
      </c>
      <c r="I21" t="str">
        <f t="shared" si="0"/>
        <v/>
      </c>
      <c r="J21" t="str">
        <f t="shared" si="4"/>
        <v/>
      </c>
      <c r="K21" t="str">
        <f t="shared" si="4"/>
        <v/>
      </c>
      <c r="L21" s="48" t="str">
        <f t="shared" si="0"/>
        <v/>
      </c>
      <c r="M21" t="str">
        <f t="shared" si="0"/>
        <v/>
      </c>
      <c r="N21" t="str">
        <f t="shared" si="0"/>
        <v/>
      </c>
      <c r="O21" t="str">
        <f t="shared" si="0"/>
        <v/>
      </c>
      <c r="P21" t="str">
        <f t="shared" si="0"/>
        <v/>
      </c>
      <c r="Q21" t="str">
        <f t="shared" si="1"/>
        <v/>
      </c>
      <c r="R21" t="str">
        <f t="shared" si="2"/>
        <v/>
      </c>
      <c r="S21" t="str">
        <f>IF(OR(ISBLANK('FSE IDs'!C19),C21&gt;$C$10),"",'FSE IDs'!C19)</f>
        <v/>
      </c>
      <c r="T21" t="e">
        <f t="shared" si="5"/>
        <v>#VALUE!</v>
      </c>
      <c r="U21" t="e">
        <f t="shared" si="6"/>
        <v>#VALUE!</v>
      </c>
      <c r="V21" t="e">
        <f t="shared" si="7"/>
        <v>#VALUE!</v>
      </c>
      <c r="W21" t="e">
        <f t="shared" si="8"/>
        <v>#VALUE!</v>
      </c>
      <c r="X21" t="e">
        <f t="shared" si="9"/>
        <v>#VALUE!</v>
      </c>
      <c r="Y21" s="49" t="e">
        <f t="shared" si="10"/>
        <v>#VALUE!</v>
      </c>
      <c r="Z21" s="45" t="e">
        <f t="shared" si="11"/>
        <v>#VALUE!</v>
      </c>
      <c r="AA21" s="45" t="e">
        <f t="shared" si="12"/>
        <v>#VALUE!</v>
      </c>
    </row>
    <row r="22" spans="3:38" x14ac:dyDescent="0.25">
      <c r="C22" s="93">
        <v>12</v>
      </c>
      <c r="D22" t="str">
        <f t="shared" si="0"/>
        <v/>
      </c>
      <c r="E22" s="49" t="str">
        <f t="shared" si="0"/>
        <v/>
      </c>
      <c r="F22" t="str">
        <f t="shared" si="0"/>
        <v/>
      </c>
      <c r="G22" t="str">
        <f t="shared" si="0"/>
        <v/>
      </c>
      <c r="H22" t="str">
        <f t="shared" si="0"/>
        <v/>
      </c>
      <c r="I22" t="str">
        <f t="shared" si="0"/>
        <v/>
      </c>
      <c r="J22" t="str">
        <f t="shared" si="4"/>
        <v/>
      </c>
      <c r="K22" t="str">
        <f t="shared" si="4"/>
        <v/>
      </c>
      <c r="L22" s="48" t="str">
        <f t="shared" si="0"/>
        <v/>
      </c>
      <c r="M22" t="str">
        <f t="shared" si="0"/>
        <v/>
      </c>
      <c r="N22" t="str">
        <f t="shared" si="0"/>
        <v/>
      </c>
      <c r="O22" t="str">
        <f t="shared" si="0"/>
        <v/>
      </c>
      <c r="P22" t="str">
        <f t="shared" si="0"/>
        <v/>
      </c>
      <c r="Q22" t="str">
        <f t="shared" si="1"/>
        <v/>
      </c>
      <c r="R22" t="str">
        <f t="shared" si="2"/>
        <v/>
      </c>
      <c r="S22" t="str">
        <f>IF(OR(ISBLANK('FSE IDs'!C20),C22&gt;$C$10),"",'FSE IDs'!C20)</f>
        <v/>
      </c>
      <c r="T22" t="e">
        <f t="shared" si="5"/>
        <v>#VALUE!</v>
      </c>
      <c r="U22" t="e">
        <f t="shared" si="6"/>
        <v>#VALUE!</v>
      </c>
      <c r="V22" t="e">
        <f t="shared" si="7"/>
        <v>#VALUE!</v>
      </c>
      <c r="W22" t="e">
        <f t="shared" si="8"/>
        <v>#VALUE!</v>
      </c>
      <c r="X22" t="e">
        <f t="shared" si="9"/>
        <v>#VALUE!</v>
      </c>
      <c r="Y22" s="49" t="e">
        <f t="shared" si="10"/>
        <v>#VALUE!</v>
      </c>
      <c r="Z22" s="45" t="e">
        <f t="shared" si="11"/>
        <v>#VALUE!</v>
      </c>
      <c r="AA22" s="45" t="e">
        <f t="shared" si="12"/>
        <v>#VALUE!</v>
      </c>
    </row>
    <row r="23" spans="3:38" x14ac:dyDescent="0.25">
      <c r="C23" s="93">
        <v>13</v>
      </c>
      <c r="D23" t="str">
        <f t="shared" si="0"/>
        <v/>
      </c>
      <c r="E23" t="str">
        <f t="shared" si="0"/>
        <v/>
      </c>
      <c r="F23" t="str">
        <f t="shared" si="0"/>
        <v/>
      </c>
      <c r="G23" t="str">
        <f t="shared" si="0"/>
        <v/>
      </c>
      <c r="H23" t="str">
        <f t="shared" si="0"/>
        <v/>
      </c>
      <c r="I23" t="str">
        <f t="shared" si="0"/>
        <v/>
      </c>
      <c r="J23" t="str">
        <f t="shared" si="4"/>
        <v/>
      </c>
      <c r="K23" t="str">
        <f t="shared" si="4"/>
        <v/>
      </c>
      <c r="L23" s="48" t="str">
        <f t="shared" si="0"/>
        <v/>
      </c>
      <c r="M23" t="str">
        <f t="shared" si="0"/>
        <v/>
      </c>
      <c r="N23" t="str">
        <f t="shared" si="0"/>
        <v/>
      </c>
      <c r="O23" t="str">
        <f t="shared" si="0"/>
        <v/>
      </c>
      <c r="P23" t="str">
        <f t="shared" si="0"/>
        <v/>
      </c>
      <c r="Q23" t="str">
        <f t="shared" si="1"/>
        <v/>
      </c>
      <c r="R23" t="str">
        <f t="shared" si="2"/>
        <v/>
      </c>
      <c r="S23" t="str">
        <f>IF(OR(ISBLANK('FSE IDs'!C21),C23&gt;$C$10),"",'FSE IDs'!C21)</f>
        <v/>
      </c>
      <c r="T23" t="e">
        <f t="shared" si="5"/>
        <v>#VALUE!</v>
      </c>
      <c r="U23" t="e">
        <f t="shared" si="6"/>
        <v>#VALUE!</v>
      </c>
      <c r="V23" t="e">
        <f t="shared" si="7"/>
        <v>#VALUE!</v>
      </c>
      <c r="W23" t="e">
        <f t="shared" si="8"/>
        <v>#VALUE!</v>
      </c>
      <c r="X23" t="e">
        <f t="shared" si="9"/>
        <v>#VALUE!</v>
      </c>
      <c r="Y23" s="49" t="e">
        <f t="shared" si="10"/>
        <v>#VALUE!</v>
      </c>
      <c r="Z23" s="45" t="e">
        <f t="shared" si="11"/>
        <v>#VALUE!</v>
      </c>
      <c r="AA23" s="45" t="e">
        <f t="shared" si="12"/>
        <v>#VALUE!</v>
      </c>
    </row>
    <row r="24" spans="3:38" x14ac:dyDescent="0.25">
      <c r="C24" s="93">
        <v>14</v>
      </c>
      <c r="D24" t="str">
        <f t="shared" si="0"/>
        <v/>
      </c>
      <c r="E24" t="str">
        <f t="shared" si="0"/>
        <v/>
      </c>
      <c r="F24" t="str">
        <f t="shared" si="0"/>
        <v/>
      </c>
      <c r="G24" t="str">
        <f t="shared" si="0"/>
        <v/>
      </c>
      <c r="H24" t="str">
        <f t="shared" si="0"/>
        <v/>
      </c>
      <c r="I24" t="str">
        <f t="shared" si="0"/>
        <v/>
      </c>
      <c r="J24" t="str">
        <f t="shared" si="4"/>
        <v/>
      </c>
      <c r="K24" t="str">
        <f t="shared" si="4"/>
        <v/>
      </c>
      <c r="L24" s="48" t="str">
        <f t="shared" si="0"/>
        <v/>
      </c>
      <c r="M24" t="str">
        <f t="shared" si="0"/>
        <v/>
      </c>
      <c r="N24" t="str">
        <f t="shared" si="0"/>
        <v/>
      </c>
      <c r="O24" t="str">
        <f t="shared" si="0"/>
        <v/>
      </c>
      <c r="P24" t="str">
        <f t="shared" si="0"/>
        <v/>
      </c>
      <c r="Q24" t="str">
        <f t="shared" si="1"/>
        <v/>
      </c>
      <c r="R24" t="str">
        <f t="shared" si="2"/>
        <v/>
      </c>
      <c r="S24" t="str">
        <f>IF(OR(ISBLANK('FSE IDs'!C22),C24&gt;$C$10),"",'FSE IDs'!C22)</f>
        <v/>
      </c>
      <c r="T24" t="e">
        <f t="shared" si="5"/>
        <v>#VALUE!</v>
      </c>
      <c r="U24" t="e">
        <f t="shared" si="6"/>
        <v>#VALUE!</v>
      </c>
      <c r="V24" t="e">
        <f t="shared" si="7"/>
        <v>#VALUE!</v>
      </c>
      <c r="W24" t="e">
        <f t="shared" si="8"/>
        <v>#VALUE!</v>
      </c>
      <c r="X24" t="e">
        <f t="shared" si="9"/>
        <v>#VALUE!</v>
      </c>
      <c r="Y24" s="49" t="e">
        <f t="shared" si="10"/>
        <v>#VALUE!</v>
      </c>
      <c r="Z24" s="45" t="e">
        <f t="shared" si="11"/>
        <v>#VALUE!</v>
      </c>
      <c r="AA24" s="45" t="e">
        <f t="shared" si="12"/>
        <v>#VALUE!</v>
      </c>
    </row>
    <row r="25" spans="3:38" x14ac:dyDescent="0.25">
      <c r="C25" s="93">
        <v>15</v>
      </c>
      <c r="D25" t="str">
        <f t="shared" si="0"/>
        <v/>
      </c>
      <c r="E25" t="str">
        <f t="shared" si="0"/>
        <v/>
      </c>
      <c r="F25" t="str">
        <f t="shared" si="0"/>
        <v/>
      </c>
      <c r="G25" t="str">
        <f t="shared" si="0"/>
        <v/>
      </c>
      <c r="H25" t="str">
        <f t="shared" si="0"/>
        <v/>
      </c>
      <c r="I25" t="str">
        <f t="shared" si="0"/>
        <v/>
      </c>
      <c r="J25" t="str">
        <f t="shared" si="4"/>
        <v/>
      </c>
      <c r="K25" t="str">
        <f t="shared" si="4"/>
        <v/>
      </c>
      <c r="L25" s="48" t="str">
        <f t="shared" si="0"/>
        <v/>
      </c>
      <c r="M25" t="str">
        <f t="shared" si="0"/>
        <v/>
      </c>
      <c r="N25" t="str">
        <f t="shared" si="0"/>
        <v/>
      </c>
      <c r="O25" t="str">
        <f t="shared" si="0"/>
        <v/>
      </c>
      <c r="P25" t="str">
        <f t="shared" si="0"/>
        <v/>
      </c>
      <c r="Q25" t="str">
        <f t="shared" si="1"/>
        <v/>
      </c>
      <c r="R25" t="str">
        <f t="shared" si="2"/>
        <v/>
      </c>
      <c r="S25" t="str">
        <f>IF(OR(ISBLANK('FSE IDs'!C23),C25&gt;$C$10),"",'FSE IDs'!C23)</f>
        <v/>
      </c>
      <c r="T25" t="e">
        <f t="shared" si="5"/>
        <v>#VALUE!</v>
      </c>
      <c r="U25" t="e">
        <f t="shared" si="6"/>
        <v>#VALUE!</v>
      </c>
      <c r="V25" t="e">
        <f t="shared" si="7"/>
        <v>#VALUE!</v>
      </c>
      <c r="W25" t="e">
        <f t="shared" si="8"/>
        <v>#VALUE!</v>
      </c>
      <c r="X25" t="e">
        <f t="shared" si="9"/>
        <v>#VALUE!</v>
      </c>
      <c r="Y25" s="49" t="e">
        <f t="shared" si="10"/>
        <v>#VALUE!</v>
      </c>
      <c r="Z25" s="45" t="e">
        <f t="shared" si="11"/>
        <v>#VALUE!</v>
      </c>
      <c r="AA25" s="45" t="e">
        <f t="shared" si="12"/>
        <v>#VALUE!</v>
      </c>
    </row>
    <row r="26" spans="3:38" x14ac:dyDescent="0.25">
      <c r="C26" s="93">
        <v>16</v>
      </c>
      <c r="D26" t="str">
        <f t="shared" si="0"/>
        <v/>
      </c>
      <c r="E26" t="str">
        <f t="shared" si="0"/>
        <v/>
      </c>
      <c r="F26" t="str">
        <f t="shared" si="0"/>
        <v/>
      </c>
      <c r="G26" t="str">
        <f t="shared" si="0"/>
        <v/>
      </c>
      <c r="H26" t="str">
        <f t="shared" si="0"/>
        <v/>
      </c>
      <c r="I26" t="str">
        <f t="shared" si="0"/>
        <v/>
      </c>
      <c r="J26" t="str">
        <f t="shared" si="4"/>
        <v/>
      </c>
      <c r="K26" t="str">
        <f t="shared" si="4"/>
        <v/>
      </c>
      <c r="L26" s="48" t="str">
        <f t="shared" si="0"/>
        <v/>
      </c>
      <c r="M26" t="str">
        <f t="shared" si="0"/>
        <v/>
      </c>
      <c r="N26" t="str">
        <f t="shared" si="0"/>
        <v/>
      </c>
      <c r="O26" t="str">
        <f t="shared" si="0"/>
        <v/>
      </c>
      <c r="P26" t="str">
        <f t="shared" si="0"/>
        <v/>
      </c>
      <c r="Q26" t="str">
        <f t="shared" si="1"/>
        <v/>
      </c>
      <c r="R26" t="str">
        <f t="shared" si="2"/>
        <v/>
      </c>
      <c r="S26" t="str">
        <f>IF(OR(ISBLANK('FSE IDs'!C24),C26&gt;$C$10),"",'FSE IDs'!C24)</f>
        <v/>
      </c>
      <c r="T26" t="e">
        <f t="shared" si="5"/>
        <v>#VALUE!</v>
      </c>
      <c r="U26" t="e">
        <f t="shared" si="6"/>
        <v>#VALUE!</v>
      </c>
      <c r="V26" t="e">
        <f t="shared" si="7"/>
        <v>#VALUE!</v>
      </c>
      <c r="W26" t="e">
        <f t="shared" si="8"/>
        <v>#VALUE!</v>
      </c>
      <c r="X26" t="e">
        <f t="shared" si="9"/>
        <v>#VALUE!</v>
      </c>
      <c r="Y26" s="49" t="e">
        <f t="shared" si="10"/>
        <v>#VALUE!</v>
      </c>
      <c r="Z26" s="45" t="e">
        <f t="shared" si="11"/>
        <v>#VALUE!</v>
      </c>
      <c r="AA26" s="45" t="e">
        <f t="shared" si="12"/>
        <v>#VALUE!</v>
      </c>
    </row>
    <row r="27" spans="3:38" x14ac:dyDescent="0.25">
      <c r="C27" s="93">
        <v>17</v>
      </c>
      <c r="D27" t="str">
        <f t="shared" ref="D27:P46" si="14">IF($C27&lt;=SUM($S$7,$AB$7,$AK$7),D$7,"")</f>
        <v/>
      </c>
      <c r="E27" t="str">
        <f t="shared" si="14"/>
        <v/>
      </c>
      <c r="F27" t="str">
        <f t="shared" si="14"/>
        <v/>
      </c>
      <c r="G27" t="str">
        <f t="shared" si="14"/>
        <v/>
      </c>
      <c r="H27" t="str">
        <f t="shared" si="14"/>
        <v/>
      </c>
      <c r="I27" t="str">
        <f t="shared" si="14"/>
        <v/>
      </c>
      <c r="J27" t="str">
        <f t="shared" si="4"/>
        <v/>
      </c>
      <c r="K27" t="str">
        <f t="shared" si="4"/>
        <v/>
      </c>
      <c r="L27" s="48" t="str">
        <f t="shared" si="14"/>
        <v/>
      </c>
      <c r="M27" t="str">
        <f t="shared" si="14"/>
        <v/>
      </c>
      <c r="N27" t="str">
        <f t="shared" si="14"/>
        <v/>
      </c>
      <c r="O27" t="str">
        <f t="shared" si="14"/>
        <v/>
      </c>
      <c r="P27" t="str">
        <f t="shared" si="14"/>
        <v/>
      </c>
      <c r="Q27" t="str">
        <f t="shared" si="1"/>
        <v/>
      </c>
      <c r="R27" t="str">
        <f t="shared" si="2"/>
        <v/>
      </c>
      <c r="S27" t="str">
        <f>IF(OR(ISBLANK('FSE IDs'!C25),C27&gt;$C$10),"",'FSE IDs'!C25)</f>
        <v/>
      </c>
      <c r="T27" t="e">
        <f t="shared" si="5"/>
        <v>#VALUE!</v>
      </c>
      <c r="U27" t="e">
        <f t="shared" si="6"/>
        <v>#VALUE!</v>
      </c>
      <c r="V27" t="e">
        <f t="shared" si="7"/>
        <v>#VALUE!</v>
      </c>
      <c r="W27" t="e">
        <f t="shared" si="8"/>
        <v>#VALUE!</v>
      </c>
      <c r="X27" t="e">
        <f t="shared" si="9"/>
        <v>#VALUE!</v>
      </c>
      <c r="Y27" s="49" t="e">
        <f t="shared" si="10"/>
        <v>#VALUE!</v>
      </c>
      <c r="Z27" s="45" t="e">
        <f t="shared" si="11"/>
        <v>#VALUE!</v>
      </c>
      <c r="AA27" s="45" t="e">
        <f t="shared" si="12"/>
        <v>#VALUE!</v>
      </c>
    </row>
    <row r="28" spans="3:38" x14ac:dyDescent="0.25">
      <c r="C28" s="93">
        <v>18</v>
      </c>
      <c r="D28" t="str">
        <f t="shared" si="14"/>
        <v/>
      </c>
      <c r="E28" t="str">
        <f t="shared" si="14"/>
        <v/>
      </c>
      <c r="F28" t="str">
        <f t="shared" si="14"/>
        <v/>
      </c>
      <c r="G28" t="str">
        <f t="shared" si="14"/>
        <v/>
      </c>
      <c r="H28" t="str">
        <f t="shared" si="14"/>
        <v/>
      </c>
      <c r="I28" t="str">
        <f t="shared" si="14"/>
        <v/>
      </c>
      <c r="J28" t="str">
        <f t="shared" si="4"/>
        <v/>
      </c>
      <c r="K28" t="str">
        <f t="shared" si="4"/>
        <v/>
      </c>
      <c r="L28" s="48" t="str">
        <f t="shared" si="14"/>
        <v/>
      </c>
      <c r="M28" t="str">
        <f t="shared" si="14"/>
        <v/>
      </c>
      <c r="N28" t="str">
        <f t="shared" si="14"/>
        <v/>
      </c>
      <c r="O28" t="str">
        <f t="shared" si="14"/>
        <v/>
      </c>
      <c r="P28" t="str">
        <f t="shared" si="14"/>
        <v/>
      </c>
      <c r="Q28" t="str">
        <f t="shared" si="1"/>
        <v/>
      </c>
      <c r="R28" t="str">
        <f t="shared" si="2"/>
        <v/>
      </c>
      <c r="S28" t="str">
        <f>IF(OR(ISBLANK('FSE IDs'!C26),C28&gt;$C$10),"",'FSE IDs'!C26)</f>
        <v/>
      </c>
      <c r="T28" t="e">
        <f t="shared" si="5"/>
        <v>#VALUE!</v>
      </c>
      <c r="U28" t="e">
        <f t="shared" si="6"/>
        <v>#VALUE!</v>
      </c>
      <c r="V28" t="e">
        <f t="shared" si="7"/>
        <v>#VALUE!</v>
      </c>
      <c r="W28" t="e">
        <f t="shared" si="8"/>
        <v>#VALUE!</v>
      </c>
      <c r="X28" t="e">
        <f t="shared" si="9"/>
        <v>#VALUE!</v>
      </c>
      <c r="Y28" s="49" t="e">
        <f t="shared" si="10"/>
        <v>#VALUE!</v>
      </c>
      <c r="Z28" s="45" t="e">
        <f t="shared" si="11"/>
        <v>#VALUE!</v>
      </c>
      <c r="AA28" s="45" t="e">
        <f t="shared" si="12"/>
        <v>#VALUE!</v>
      </c>
    </row>
    <row r="29" spans="3:38" x14ac:dyDescent="0.25">
      <c r="C29" s="93">
        <v>19</v>
      </c>
      <c r="D29" t="str">
        <f t="shared" si="14"/>
        <v/>
      </c>
      <c r="E29" t="str">
        <f t="shared" si="14"/>
        <v/>
      </c>
      <c r="F29" t="str">
        <f t="shared" si="14"/>
        <v/>
      </c>
      <c r="G29" t="str">
        <f t="shared" si="14"/>
        <v/>
      </c>
      <c r="H29" t="str">
        <f t="shared" si="14"/>
        <v/>
      </c>
      <c r="I29" t="str">
        <f t="shared" si="14"/>
        <v/>
      </c>
      <c r="J29" t="str">
        <f t="shared" si="4"/>
        <v/>
      </c>
      <c r="K29" t="str">
        <f t="shared" si="4"/>
        <v/>
      </c>
      <c r="L29" s="48" t="str">
        <f t="shared" si="14"/>
        <v/>
      </c>
      <c r="M29" t="str">
        <f t="shared" si="14"/>
        <v/>
      </c>
      <c r="N29" t="str">
        <f t="shared" si="14"/>
        <v/>
      </c>
      <c r="O29" t="str">
        <f t="shared" si="14"/>
        <v/>
      </c>
      <c r="P29" t="str">
        <f t="shared" si="14"/>
        <v/>
      </c>
      <c r="Q29" t="str">
        <f t="shared" si="1"/>
        <v/>
      </c>
      <c r="R29" t="str">
        <f t="shared" si="2"/>
        <v/>
      </c>
      <c r="S29" t="str">
        <f>IF(OR(ISBLANK('FSE IDs'!C27),C29&gt;$C$10),"",'FSE IDs'!C27)</f>
        <v/>
      </c>
      <c r="T29" t="e">
        <f t="shared" si="5"/>
        <v>#VALUE!</v>
      </c>
      <c r="U29" t="e">
        <f t="shared" si="6"/>
        <v>#VALUE!</v>
      </c>
      <c r="V29" t="e">
        <f t="shared" si="7"/>
        <v>#VALUE!</v>
      </c>
      <c r="W29" t="e">
        <f t="shared" si="8"/>
        <v>#VALUE!</v>
      </c>
      <c r="X29" t="e">
        <f t="shared" si="9"/>
        <v>#VALUE!</v>
      </c>
      <c r="Y29" s="49" t="e">
        <f t="shared" si="10"/>
        <v>#VALUE!</v>
      </c>
      <c r="Z29" s="45" t="e">
        <f t="shared" si="11"/>
        <v>#VALUE!</v>
      </c>
      <c r="AA29" s="45" t="e">
        <f t="shared" si="12"/>
        <v>#VALUE!</v>
      </c>
    </row>
    <row r="30" spans="3:38" x14ac:dyDescent="0.25">
      <c r="C30" s="93">
        <v>20</v>
      </c>
      <c r="D30" t="str">
        <f t="shared" si="14"/>
        <v/>
      </c>
      <c r="E30" t="str">
        <f t="shared" si="14"/>
        <v/>
      </c>
      <c r="F30" t="str">
        <f t="shared" si="14"/>
        <v/>
      </c>
      <c r="G30" t="str">
        <f t="shared" si="14"/>
        <v/>
      </c>
      <c r="H30" t="str">
        <f t="shared" si="14"/>
        <v/>
      </c>
      <c r="I30" t="str">
        <f t="shared" si="14"/>
        <v/>
      </c>
      <c r="J30" t="str">
        <f t="shared" si="4"/>
        <v/>
      </c>
      <c r="K30" t="str">
        <f t="shared" si="4"/>
        <v/>
      </c>
      <c r="L30" s="48" t="str">
        <f t="shared" si="14"/>
        <v/>
      </c>
      <c r="M30" t="str">
        <f t="shared" si="14"/>
        <v/>
      </c>
      <c r="N30" t="str">
        <f t="shared" si="14"/>
        <v/>
      </c>
      <c r="O30" t="str">
        <f t="shared" si="14"/>
        <v/>
      </c>
      <c r="P30" t="str">
        <f t="shared" si="14"/>
        <v/>
      </c>
      <c r="Q30" t="str">
        <f t="shared" si="1"/>
        <v/>
      </c>
      <c r="R30" t="str">
        <f t="shared" si="2"/>
        <v/>
      </c>
      <c r="S30" t="str">
        <f>IF(OR(ISBLANK('FSE IDs'!C28),C30&gt;$C$10),"",'FSE IDs'!C28)</f>
        <v/>
      </c>
      <c r="T30" t="e">
        <f t="shared" si="5"/>
        <v>#VALUE!</v>
      </c>
      <c r="U30" t="e">
        <f t="shared" si="6"/>
        <v>#VALUE!</v>
      </c>
      <c r="V30" t="e">
        <f t="shared" si="7"/>
        <v>#VALUE!</v>
      </c>
      <c r="W30" t="e">
        <f t="shared" si="8"/>
        <v>#VALUE!</v>
      </c>
      <c r="X30" t="e">
        <f t="shared" si="9"/>
        <v>#VALUE!</v>
      </c>
      <c r="Y30" s="49" t="e">
        <f t="shared" si="10"/>
        <v>#VALUE!</v>
      </c>
      <c r="Z30" s="45" t="e">
        <f t="shared" si="11"/>
        <v>#VALUE!</v>
      </c>
      <c r="AA30" s="45" t="e">
        <f t="shared" si="12"/>
        <v>#VALUE!</v>
      </c>
    </row>
    <row r="31" spans="3:38" x14ac:dyDescent="0.25">
      <c r="C31" s="93">
        <v>21</v>
      </c>
      <c r="D31" t="str">
        <f t="shared" si="14"/>
        <v/>
      </c>
      <c r="E31" t="str">
        <f t="shared" si="14"/>
        <v/>
      </c>
      <c r="F31" t="str">
        <f t="shared" si="14"/>
        <v/>
      </c>
      <c r="G31" t="str">
        <f t="shared" si="14"/>
        <v/>
      </c>
      <c r="H31" t="str">
        <f t="shared" si="14"/>
        <v/>
      </c>
      <c r="I31" t="str">
        <f t="shared" si="14"/>
        <v/>
      </c>
      <c r="J31" t="str">
        <f t="shared" si="4"/>
        <v/>
      </c>
      <c r="K31" t="str">
        <f t="shared" si="4"/>
        <v/>
      </c>
      <c r="L31" s="48" t="str">
        <f t="shared" si="14"/>
        <v/>
      </c>
      <c r="M31" t="str">
        <f t="shared" si="14"/>
        <v/>
      </c>
      <c r="N31" t="str">
        <f t="shared" si="14"/>
        <v/>
      </c>
      <c r="O31" t="str">
        <f t="shared" si="14"/>
        <v/>
      </c>
      <c r="P31" t="str">
        <f t="shared" si="14"/>
        <v/>
      </c>
      <c r="Q31" t="str">
        <f t="shared" si="1"/>
        <v/>
      </c>
      <c r="R31" t="str">
        <f t="shared" si="2"/>
        <v/>
      </c>
      <c r="S31" t="str">
        <f>IF(OR(ISBLANK('FSE IDs'!C29),C31&gt;$C$10),"",'FSE IDs'!C29)</f>
        <v/>
      </c>
      <c r="T31" t="e">
        <f t="shared" si="5"/>
        <v>#VALUE!</v>
      </c>
      <c r="U31" t="e">
        <f t="shared" si="6"/>
        <v>#VALUE!</v>
      </c>
      <c r="V31" t="e">
        <f t="shared" si="7"/>
        <v>#VALUE!</v>
      </c>
      <c r="W31" t="e">
        <f t="shared" si="8"/>
        <v>#VALUE!</v>
      </c>
      <c r="X31" t="e">
        <f t="shared" si="9"/>
        <v>#VALUE!</v>
      </c>
      <c r="Y31" s="49" t="e">
        <f t="shared" si="10"/>
        <v>#VALUE!</v>
      </c>
      <c r="Z31" s="45" t="e">
        <f t="shared" si="11"/>
        <v>#VALUE!</v>
      </c>
      <c r="AA31" s="45" t="e">
        <f t="shared" si="12"/>
        <v>#VALUE!</v>
      </c>
    </row>
    <row r="32" spans="3:38" x14ac:dyDescent="0.25">
      <c r="C32" s="93">
        <v>22</v>
      </c>
      <c r="D32" t="str">
        <f t="shared" si="14"/>
        <v/>
      </c>
      <c r="E32" t="str">
        <f t="shared" si="14"/>
        <v/>
      </c>
      <c r="F32" t="str">
        <f t="shared" si="14"/>
        <v/>
      </c>
      <c r="G32" t="str">
        <f t="shared" si="14"/>
        <v/>
      </c>
      <c r="H32" t="str">
        <f t="shared" si="14"/>
        <v/>
      </c>
      <c r="I32" t="str">
        <f t="shared" si="14"/>
        <v/>
      </c>
      <c r="J32" t="str">
        <f t="shared" si="4"/>
        <v/>
      </c>
      <c r="K32" t="str">
        <f t="shared" si="4"/>
        <v/>
      </c>
      <c r="L32" s="48" t="str">
        <f t="shared" si="14"/>
        <v/>
      </c>
      <c r="M32" t="str">
        <f t="shared" si="14"/>
        <v/>
      </c>
      <c r="N32" t="str">
        <f t="shared" si="14"/>
        <v/>
      </c>
      <c r="O32" t="str">
        <f t="shared" si="14"/>
        <v/>
      </c>
      <c r="P32" t="str">
        <f t="shared" si="14"/>
        <v/>
      </c>
      <c r="Q32" t="str">
        <f t="shared" si="1"/>
        <v/>
      </c>
      <c r="R32" t="str">
        <f t="shared" si="2"/>
        <v/>
      </c>
      <c r="S32" t="str">
        <f>IF(OR(ISBLANK('FSE IDs'!C30),C32&gt;$C$10),"",'FSE IDs'!C30)</f>
        <v/>
      </c>
      <c r="T32" t="e">
        <f t="shared" si="5"/>
        <v>#VALUE!</v>
      </c>
      <c r="U32" t="e">
        <f t="shared" si="6"/>
        <v>#VALUE!</v>
      </c>
      <c r="V32" t="e">
        <f t="shared" si="7"/>
        <v>#VALUE!</v>
      </c>
      <c r="W32" t="e">
        <f t="shared" si="8"/>
        <v>#VALUE!</v>
      </c>
      <c r="X32" t="e">
        <f t="shared" si="9"/>
        <v>#VALUE!</v>
      </c>
      <c r="Y32" s="49" t="e">
        <f t="shared" si="10"/>
        <v>#VALUE!</v>
      </c>
      <c r="Z32" s="45" t="e">
        <f t="shared" si="11"/>
        <v>#VALUE!</v>
      </c>
      <c r="AA32" s="45" t="e">
        <f t="shared" si="12"/>
        <v>#VALUE!</v>
      </c>
    </row>
    <row r="33" spans="3:27" x14ac:dyDescent="0.25">
      <c r="C33" s="93">
        <v>23</v>
      </c>
      <c r="D33" t="str">
        <f t="shared" si="14"/>
        <v/>
      </c>
      <c r="E33" t="str">
        <f t="shared" si="14"/>
        <v/>
      </c>
      <c r="F33" t="str">
        <f t="shared" si="14"/>
        <v/>
      </c>
      <c r="G33" t="str">
        <f t="shared" si="14"/>
        <v/>
      </c>
      <c r="H33" t="str">
        <f t="shared" si="14"/>
        <v/>
      </c>
      <c r="I33" t="str">
        <f t="shared" si="14"/>
        <v/>
      </c>
      <c r="J33" t="str">
        <f t="shared" si="4"/>
        <v/>
      </c>
      <c r="K33" t="str">
        <f t="shared" si="4"/>
        <v/>
      </c>
      <c r="L33" s="48" t="str">
        <f t="shared" si="14"/>
        <v/>
      </c>
      <c r="M33" t="str">
        <f t="shared" si="14"/>
        <v/>
      </c>
      <c r="N33" t="str">
        <f t="shared" si="14"/>
        <v/>
      </c>
      <c r="O33" t="str">
        <f t="shared" si="14"/>
        <v/>
      </c>
      <c r="P33" t="str">
        <f t="shared" si="14"/>
        <v/>
      </c>
      <c r="Q33" t="str">
        <f t="shared" si="1"/>
        <v/>
      </c>
      <c r="R33" t="str">
        <f t="shared" si="2"/>
        <v/>
      </c>
      <c r="S33" t="str">
        <f>IF(OR(ISBLANK('FSE IDs'!C31),C33&gt;$C$10),"",'FSE IDs'!C31)</f>
        <v/>
      </c>
      <c r="T33" t="e">
        <f t="shared" si="5"/>
        <v>#VALUE!</v>
      </c>
      <c r="U33" t="e">
        <f t="shared" si="6"/>
        <v>#VALUE!</v>
      </c>
      <c r="V33" t="e">
        <f t="shared" si="7"/>
        <v>#VALUE!</v>
      </c>
      <c r="W33" t="e">
        <f t="shared" si="8"/>
        <v>#VALUE!</v>
      </c>
      <c r="X33" t="e">
        <f t="shared" si="9"/>
        <v>#VALUE!</v>
      </c>
      <c r="Y33" s="49" t="e">
        <f t="shared" si="10"/>
        <v>#VALUE!</v>
      </c>
      <c r="Z33" s="45" t="e">
        <f t="shared" si="11"/>
        <v>#VALUE!</v>
      </c>
      <c r="AA33" s="45" t="e">
        <f t="shared" si="12"/>
        <v>#VALUE!</v>
      </c>
    </row>
    <row r="34" spans="3:27" x14ac:dyDescent="0.25">
      <c r="C34" s="93">
        <v>24</v>
      </c>
      <c r="D34" t="str">
        <f t="shared" si="14"/>
        <v/>
      </c>
      <c r="E34" t="str">
        <f t="shared" si="14"/>
        <v/>
      </c>
      <c r="F34" t="str">
        <f t="shared" si="14"/>
        <v/>
      </c>
      <c r="G34" t="str">
        <f t="shared" si="14"/>
        <v/>
      </c>
      <c r="H34" t="str">
        <f t="shared" si="14"/>
        <v/>
      </c>
      <c r="I34" t="str">
        <f t="shared" si="14"/>
        <v/>
      </c>
      <c r="J34" t="str">
        <f t="shared" si="4"/>
        <v/>
      </c>
      <c r="K34" t="str">
        <f t="shared" si="4"/>
        <v/>
      </c>
      <c r="L34" s="48" t="str">
        <f t="shared" si="14"/>
        <v/>
      </c>
      <c r="M34" t="str">
        <f t="shared" si="14"/>
        <v/>
      </c>
      <c r="N34" t="str">
        <f t="shared" si="14"/>
        <v/>
      </c>
      <c r="O34" t="str">
        <f t="shared" si="14"/>
        <v/>
      </c>
      <c r="P34" t="str">
        <f t="shared" si="14"/>
        <v/>
      </c>
      <c r="Q34" t="str">
        <f t="shared" si="1"/>
        <v/>
      </c>
      <c r="R34" t="str">
        <f t="shared" si="2"/>
        <v/>
      </c>
      <c r="S34" t="str">
        <f>IF(OR(ISBLANK('FSE IDs'!C32),C34&gt;$C$10),"",'FSE IDs'!C32)</f>
        <v/>
      </c>
      <c r="T34" t="e">
        <f t="shared" si="5"/>
        <v>#VALUE!</v>
      </c>
      <c r="U34" t="e">
        <f t="shared" si="6"/>
        <v>#VALUE!</v>
      </c>
      <c r="V34" t="e">
        <f t="shared" si="7"/>
        <v>#VALUE!</v>
      </c>
      <c r="W34" t="e">
        <f t="shared" si="8"/>
        <v>#VALUE!</v>
      </c>
      <c r="X34" t="e">
        <f t="shared" si="9"/>
        <v>#VALUE!</v>
      </c>
      <c r="Y34" s="49" t="e">
        <f t="shared" si="10"/>
        <v>#VALUE!</v>
      </c>
      <c r="Z34" s="45" t="e">
        <f t="shared" si="11"/>
        <v>#VALUE!</v>
      </c>
      <c r="AA34" s="45" t="e">
        <f t="shared" si="12"/>
        <v>#VALUE!</v>
      </c>
    </row>
    <row r="35" spans="3:27" x14ac:dyDescent="0.25">
      <c r="C35" s="93">
        <v>25</v>
      </c>
      <c r="D35" t="str">
        <f t="shared" si="14"/>
        <v/>
      </c>
      <c r="E35" t="str">
        <f t="shared" si="14"/>
        <v/>
      </c>
      <c r="F35" t="str">
        <f t="shared" si="14"/>
        <v/>
      </c>
      <c r="G35" t="str">
        <f t="shared" si="14"/>
        <v/>
      </c>
      <c r="H35" t="str">
        <f t="shared" si="14"/>
        <v/>
      </c>
      <c r="I35" t="str">
        <f t="shared" si="14"/>
        <v/>
      </c>
      <c r="J35" t="str">
        <f t="shared" si="4"/>
        <v/>
      </c>
      <c r="K35" t="str">
        <f t="shared" si="4"/>
        <v/>
      </c>
      <c r="L35" s="48" t="str">
        <f t="shared" si="14"/>
        <v/>
      </c>
      <c r="M35" t="str">
        <f t="shared" si="14"/>
        <v/>
      </c>
      <c r="N35" t="str">
        <f t="shared" si="14"/>
        <v/>
      </c>
      <c r="O35" t="str">
        <f t="shared" si="14"/>
        <v/>
      </c>
      <c r="P35" t="str">
        <f t="shared" si="14"/>
        <v/>
      </c>
      <c r="Q35" t="str">
        <f t="shared" si="1"/>
        <v/>
      </c>
      <c r="R35" t="str">
        <f t="shared" si="2"/>
        <v/>
      </c>
      <c r="S35" t="str">
        <f>IF(OR(ISBLANK('FSE IDs'!C33),C35&gt;$C$10),"",'FSE IDs'!C33)</f>
        <v/>
      </c>
      <c r="T35" t="e">
        <f t="shared" si="5"/>
        <v>#VALUE!</v>
      </c>
      <c r="U35" t="e">
        <f t="shared" si="6"/>
        <v>#VALUE!</v>
      </c>
      <c r="V35" t="e">
        <f t="shared" si="7"/>
        <v>#VALUE!</v>
      </c>
      <c r="W35" t="e">
        <f t="shared" si="8"/>
        <v>#VALUE!</v>
      </c>
      <c r="X35" t="e">
        <f t="shared" si="9"/>
        <v>#VALUE!</v>
      </c>
      <c r="Y35" s="49" t="e">
        <f t="shared" si="10"/>
        <v>#VALUE!</v>
      </c>
      <c r="Z35" s="45" t="e">
        <f t="shared" si="11"/>
        <v>#VALUE!</v>
      </c>
      <c r="AA35" s="45" t="e">
        <f t="shared" si="12"/>
        <v>#VALUE!</v>
      </c>
    </row>
    <row r="36" spans="3:27" x14ac:dyDescent="0.25">
      <c r="C36" s="93">
        <v>26</v>
      </c>
      <c r="D36" t="str">
        <f t="shared" si="14"/>
        <v/>
      </c>
      <c r="E36" t="str">
        <f t="shared" si="14"/>
        <v/>
      </c>
      <c r="F36" t="str">
        <f t="shared" si="14"/>
        <v/>
      </c>
      <c r="G36" t="str">
        <f t="shared" si="14"/>
        <v/>
      </c>
      <c r="H36" t="str">
        <f t="shared" si="14"/>
        <v/>
      </c>
      <c r="I36" t="str">
        <f t="shared" si="14"/>
        <v/>
      </c>
      <c r="J36" t="str">
        <f t="shared" si="4"/>
        <v/>
      </c>
      <c r="K36" t="str">
        <f t="shared" si="4"/>
        <v/>
      </c>
      <c r="L36" s="48" t="str">
        <f t="shared" si="14"/>
        <v/>
      </c>
      <c r="M36" t="str">
        <f t="shared" si="14"/>
        <v/>
      </c>
      <c r="N36" t="str">
        <f t="shared" si="14"/>
        <v/>
      </c>
      <c r="O36" t="str">
        <f t="shared" si="14"/>
        <v/>
      </c>
      <c r="P36" t="str">
        <f t="shared" si="14"/>
        <v/>
      </c>
      <c r="Q36" t="str">
        <f t="shared" si="1"/>
        <v/>
      </c>
      <c r="R36" t="str">
        <f t="shared" si="2"/>
        <v/>
      </c>
      <c r="S36" t="str">
        <f>IF(OR(ISBLANK('FSE IDs'!C34),C36&gt;$C$10),"",'FSE IDs'!C34)</f>
        <v/>
      </c>
      <c r="T36" t="e">
        <f t="shared" si="5"/>
        <v>#VALUE!</v>
      </c>
      <c r="U36" t="e">
        <f t="shared" si="6"/>
        <v>#VALUE!</v>
      </c>
      <c r="V36" t="e">
        <f t="shared" si="7"/>
        <v>#VALUE!</v>
      </c>
      <c r="W36" t="e">
        <f t="shared" si="8"/>
        <v>#VALUE!</v>
      </c>
      <c r="X36" t="e">
        <f t="shared" si="9"/>
        <v>#VALUE!</v>
      </c>
      <c r="Y36" s="49" t="e">
        <f t="shared" si="10"/>
        <v>#VALUE!</v>
      </c>
      <c r="Z36" s="45" t="e">
        <f t="shared" si="11"/>
        <v>#VALUE!</v>
      </c>
      <c r="AA36" s="45" t="e">
        <f t="shared" si="12"/>
        <v>#VALUE!</v>
      </c>
    </row>
    <row r="37" spans="3:27" x14ac:dyDescent="0.25">
      <c r="C37" s="93">
        <v>27</v>
      </c>
      <c r="D37" t="str">
        <f t="shared" si="14"/>
        <v/>
      </c>
      <c r="E37" t="str">
        <f t="shared" si="14"/>
        <v/>
      </c>
      <c r="F37" t="str">
        <f t="shared" si="14"/>
        <v/>
      </c>
      <c r="G37" t="str">
        <f t="shared" si="14"/>
        <v/>
      </c>
      <c r="H37" t="str">
        <f t="shared" si="14"/>
        <v/>
      </c>
      <c r="I37" t="str">
        <f t="shared" si="14"/>
        <v/>
      </c>
      <c r="J37" t="str">
        <f t="shared" si="4"/>
        <v/>
      </c>
      <c r="K37" t="str">
        <f t="shared" si="4"/>
        <v/>
      </c>
      <c r="L37" s="48" t="str">
        <f t="shared" si="14"/>
        <v/>
      </c>
      <c r="M37" t="str">
        <f t="shared" si="14"/>
        <v/>
      </c>
      <c r="N37" t="str">
        <f t="shared" si="14"/>
        <v/>
      </c>
      <c r="O37" t="str">
        <f t="shared" si="14"/>
        <v/>
      </c>
      <c r="P37" t="str">
        <f t="shared" si="14"/>
        <v/>
      </c>
      <c r="Q37" t="str">
        <f t="shared" si="1"/>
        <v/>
      </c>
      <c r="R37" t="str">
        <f t="shared" si="2"/>
        <v/>
      </c>
      <c r="S37" t="str">
        <f>IF(OR(ISBLANK('FSE IDs'!C35),C37&gt;$C$10),"",'FSE IDs'!C35)</f>
        <v/>
      </c>
      <c r="T37" t="e">
        <f t="shared" si="5"/>
        <v>#VALUE!</v>
      </c>
      <c r="U37" t="e">
        <f t="shared" si="6"/>
        <v>#VALUE!</v>
      </c>
      <c r="V37" t="e">
        <f t="shared" si="7"/>
        <v>#VALUE!</v>
      </c>
      <c r="W37" t="e">
        <f t="shared" si="8"/>
        <v>#VALUE!</v>
      </c>
      <c r="X37" t="e">
        <f t="shared" si="9"/>
        <v>#VALUE!</v>
      </c>
      <c r="Y37" s="49" t="e">
        <f t="shared" si="10"/>
        <v>#VALUE!</v>
      </c>
      <c r="Z37" s="45" t="e">
        <f t="shared" si="11"/>
        <v>#VALUE!</v>
      </c>
      <c r="AA37" s="45" t="e">
        <f t="shared" si="12"/>
        <v>#VALUE!</v>
      </c>
    </row>
    <row r="38" spans="3:27" x14ac:dyDescent="0.25">
      <c r="C38" s="93">
        <v>28</v>
      </c>
      <c r="D38" t="str">
        <f t="shared" si="14"/>
        <v/>
      </c>
      <c r="E38" t="str">
        <f t="shared" si="14"/>
        <v/>
      </c>
      <c r="F38" t="str">
        <f t="shared" si="14"/>
        <v/>
      </c>
      <c r="G38" t="str">
        <f t="shared" si="14"/>
        <v/>
      </c>
      <c r="H38" t="str">
        <f t="shared" si="14"/>
        <v/>
      </c>
      <c r="I38" t="str">
        <f t="shared" si="14"/>
        <v/>
      </c>
      <c r="J38" t="str">
        <f t="shared" si="4"/>
        <v/>
      </c>
      <c r="K38" t="str">
        <f t="shared" si="4"/>
        <v/>
      </c>
      <c r="L38" s="48" t="str">
        <f t="shared" si="14"/>
        <v/>
      </c>
      <c r="M38" t="str">
        <f t="shared" si="14"/>
        <v/>
      </c>
      <c r="N38" t="str">
        <f t="shared" si="14"/>
        <v/>
      </c>
      <c r="O38" t="str">
        <f t="shared" si="14"/>
        <v/>
      </c>
      <c r="P38" t="str">
        <f t="shared" si="14"/>
        <v/>
      </c>
      <c r="Q38" t="str">
        <f t="shared" si="1"/>
        <v/>
      </c>
      <c r="R38" t="str">
        <f t="shared" si="2"/>
        <v/>
      </c>
      <c r="S38" t="str">
        <f>IF(OR(ISBLANK('FSE IDs'!C36),C38&gt;$C$10),"",'FSE IDs'!C36)</f>
        <v/>
      </c>
      <c r="T38" t="e">
        <f t="shared" si="5"/>
        <v>#VALUE!</v>
      </c>
      <c r="U38" t="e">
        <f t="shared" si="6"/>
        <v>#VALUE!</v>
      </c>
      <c r="V38" t="e">
        <f t="shared" si="7"/>
        <v>#VALUE!</v>
      </c>
      <c r="W38" t="e">
        <f t="shared" si="8"/>
        <v>#VALUE!</v>
      </c>
      <c r="X38" t="e">
        <f t="shared" si="9"/>
        <v>#VALUE!</v>
      </c>
      <c r="Y38" s="49" t="e">
        <f t="shared" si="10"/>
        <v>#VALUE!</v>
      </c>
      <c r="Z38" s="45" t="e">
        <f t="shared" si="11"/>
        <v>#VALUE!</v>
      </c>
      <c r="AA38" s="45" t="e">
        <f t="shared" si="12"/>
        <v>#VALUE!</v>
      </c>
    </row>
    <row r="39" spans="3:27" x14ac:dyDescent="0.25">
      <c r="C39" s="93">
        <v>29</v>
      </c>
      <c r="D39" t="str">
        <f t="shared" si="14"/>
        <v/>
      </c>
      <c r="E39" t="str">
        <f t="shared" si="14"/>
        <v/>
      </c>
      <c r="F39" t="str">
        <f t="shared" si="14"/>
        <v/>
      </c>
      <c r="G39" t="str">
        <f t="shared" si="14"/>
        <v/>
      </c>
      <c r="H39" t="str">
        <f t="shared" si="14"/>
        <v/>
      </c>
      <c r="I39" t="str">
        <f t="shared" si="14"/>
        <v/>
      </c>
      <c r="J39" t="str">
        <f t="shared" si="4"/>
        <v/>
      </c>
      <c r="K39" t="str">
        <f t="shared" si="4"/>
        <v/>
      </c>
      <c r="L39" s="48" t="str">
        <f t="shared" si="14"/>
        <v/>
      </c>
      <c r="M39" t="str">
        <f t="shared" si="14"/>
        <v/>
      </c>
      <c r="N39" t="str">
        <f t="shared" si="14"/>
        <v/>
      </c>
      <c r="O39" t="str">
        <f t="shared" si="14"/>
        <v/>
      </c>
      <c r="P39" t="str">
        <f t="shared" si="14"/>
        <v/>
      </c>
      <c r="Q39" t="str">
        <f t="shared" si="1"/>
        <v/>
      </c>
      <c r="R39" t="str">
        <f t="shared" si="2"/>
        <v/>
      </c>
      <c r="S39" t="str">
        <f>IF(OR(ISBLANK('FSE IDs'!C37),C39&gt;$C$10),"",'FSE IDs'!C37)</f>
        <v/>
      </c>
      <c r="T39" t="e">
        <f t="shared" si="5"/>
        <v>#VALUE!</v>
      </c>
      <c r="U39" t="e">
        <f t="shared" si="6"/>
        <v>#VALUE!</v>
      </c>
      <c r="V39" t="e">
        <f t="shared" si="7"/>
        <v>#VALUE!</v>
      </c>
      <c r="W39" t="e">
        <f t="shared" si="8"/>
        <v>#VALUE!</v>
      </c>
      <c r="X39" t="e">
        <f t="shared" si="9"/>
        <v>#VALUE!</v>
      </c>
      <c r="Y39" s="49" t="e">
        <f t="shared" si="10"/>
        <v>#VALUE!</v>
      </c>
      <c r="Z39" s="45" t="e">
        <f t="shared" si="11"/>
        <v>#VALUE!</v>
      </c>
      <c r="AA39" s="45" t="e">
        <f t="shared" si="12"/>
        <v>#VALUE!</v>
      </c>
    </row>
    <row r="40" spans="3:27" x14ac:dyDescent="0.25">
      <c r="C40" s="93">
        <v>30</v>
      </c>
      <c r="D40" t="str">
        <f t="shared" si="14"/>
        <v/>
      </c>
      <c r="E40" t="str">
        <f t="shared" si="14"/>
        <v/>
      </c>
      <c r="F40" t="str">
        <f t="shared" si="14"/>
        <v/>
      </c>
      <c r="G40" t="str">
        <f t="shared" si="14"/>
        <v/>
      </c>
      <c r="H40" t="str">
        <f t="shared" si="14"/>
        <v/>
      </c>
      <c r="I40" t="str">
        <f t="shared" si="14"/>
        <v/>
      </c>
      <c r="J40" t="str">
        <f t="shared" si="4"/>
        <v/>
      </c>
      <c r="K40" t="str">
        <f t="shared" si="4"/>
        <v/>
      </c>
      <c r="L40" s="48" t="str">
        <f t="shared" si="14"/>
        <v/>
      </c>
      <c r="M40" t="str">
        <f t="shared" si="14"/>
        <v/>
      </c>
      <c r="N40" t="str">
        <f t="shared" si="14"/>
        <v/>
      </c>
      <c r="O40" t="str">
        <f t="shared" si="14"/>
        <v/>
      </c>
      <c r="P40" t="str">
        <f t="shared" si="14"/>
        <v/>
      </c>
      <c r="Q40" t="str">
        <f t="shared" si="1"/>
        <v/>
      </c>
      <c r="R40" t="str">
        <f t="shared" si="2"/>
        <v/>
      </c>
      <c r="S40" t="str">
        <f>IF(OR(ISBLANK('FSE IDs'!C38),C40&gt;$C$10),"",'FSE IDs'!C38)</f>
        <v/>
      </c>
      <c r="T40" t="e">
        <f t="shared" si="5"/>
        <v>#VALUE!</v>
      </c>
      <c r="U40" t="e">
        <f t="shared" si="6"/>
        <v>#VALUE!</v>
      </c>
      <c r="V40" t="e">
        <f t="shared" si="7"/>
        <v>#VALUE!</v>
      </c>
      <c r="W40" t="e">
        <f t="shared" si="8"/>
        <v>#VALUE!</v>
      </c>
      <c r="X40" t="e">
        <f t="shared" si="9"/>
        <v>#VALUE!</v>
      </c>
      <c r="Y40" s="49" t="e">
        <f t="shared" si="10"/>
        <v>#VALUE!</v>
      </c>
      <c r="Z40" s="45" t="e">
        <f t="shared" si="11"/>
        <v>#VALUE!</v>
      </c>
      <c r="AA40" s="45" t="e">
        <f t="shared" si="12"/>
        <v>#VALUE!</v>
      </c>
    </row>
    <row r="41" spans="3:27" x14ac:dyDescent="0.25">
      <c r="C41" s="93">
        <v>31</v>
      </c>
      <c r="D41" t="str">
        <f t="shared" si="14"/>
        <v/>
      </c>
      <c r="E41" t="str">
        <f t="shared" si="14"/>
        <v/>
      </c>
      <c r="F41" t="str">
        <f t="shared" si="14"/>
        <v/>
      </c>
      <c r="G41" t="str">
        <f t="shared" si="14"/>
        <v/>
      </c>
      <c r="H41" t="str">
        <f t="shared" si="14"/>
        <v/>
      </c>
      <c r="I41" t="str">
        <f t="shared" si="14"/>
        <v/>
      </c>
      <c r="J41" t="str">
        <f t="shared" si="4"/>
        <v/>
      </c>
      <c r="K41" t="str">
        <f t="shared" si="4"/>
        <v/>
      </c>
      <c r="L41" s="48" t="str">
        <f t="shared" si="14"/>
        <v/>
      </c>
      <c r="M41" t="str">
        <f t="shared" si="14"/>
        <v/>
      </c>
      <c r="N41" t="str">
        <f t="shared" si="14"/>
        <v/>
      </c>
      <c r="O41" t="str">
        <f t="shared" si="14"/>
        <v/>
      </c>
      <c r="P41" t="str">
        <f t="shared" si="14"/>
        <v/>
      </c>
      <c r="Q41" t="str">
        <f t="shared" si="1"/>
        <v/>
      </c>
      <c r="R41" t="str">
        <f t="shared" si="2"/>
        <v/>
      </c>
      <c r="S41" t="str">
        <f>IF(OR(ISBLANK('FSE IDs'!C39),C41&gt;$C$10),"",'FSE IDs'!C39)</f>
        <v/>
      </c>
      <c r="T41" t="e">
        <f t="shared" si="5"/>
        <v>#VALUE!</v>
      </c>
      <c r="U41" t="e">
        <f t="shared" si="6"/>
        <v>#VALUE!</v>
      </c>
      <c r="V41" t="e">
        <f t="shared" si="7"/>
        <v>#VALUE!</v>
      </c>
      <c r="W41" t="e">
        <f t="shared" si="8"/>
        <v>#VALUE!</v>
      </c>
      <c r="X41" t="e">
        <f t="shared" si="9"/>
        <v>#VALUE!</v>
      </c>
      <c r="Y41" s="49" t="e">
        <f t="shared" si="10"/>
        <v>#VALUE!</v>
      </c>
      <c r="Z41" s="45" t="e">
        <f t="shared" si="11"/>
        <v>#VALUE!</v>
      </c>
      <c r="AA41" s="45" t="e">
        <f t="shared" si="12"/>
        <v>#VALUE!</v>
      </c>
    </row>
    <row r="42" spans="3:27" x14ac:dyDescent="0.25">
      <c r="C42" s="93">
        <v>32</v>
      </c>
      <c r="D42" t="str">
        <f t="shared" si="14"/>
        <v/>
      </c>
      <c r="E42" t="str">
        <f t="shared" si="14"/>
        <v/>
      </c>
      <c r="F42" t="str">
        <f t="shared" si="14"/>
        <v/>
      </c>
      <c r="G42" t="str">
        <f t="shared" si="14"/>
        <v/>
      </c>
      <c r="H42" t="str">
        <f t="shared" si="14"/>
        <v/>
      </c>
      <c r="I42" t="str">
        <f t="shared" si="14"/>
        <v/>
      </c>
      <c r="J42" t="str">
        <f t="shared" si="4"/>
        <v/>
      </c>
      <c r="K42" t="str">
        <f t="shared" si="4"/>
        <v/>
      </c>
      <c r="L42" s="48" t="str">
        <f t="shared" si="14"/>
        <v/>
      </c>
      <c r="M42" t="str">
        <f t="shared" si="14"/>
        <v/>
      </c>
      <c r="N42" t="str">
        <f t="shared" si="14"/>
        <v/>
      </c>
      <c r="O42" t="str">
        <f t="shared" si="14"/>
        <v/>
      </c>
      <c r="P42" t="str">
        <f t="shared" si="14"/>
        <v/>
      </c>
      <c r="Q42" t="str">
        <f t="shared" si="1"/>
        <v/>
      </c>
      <c r="R42" t="str">
        <f t="shared" si="2"/>
        <v/>
      </c>
      <c r="S42" t="str">
        <f>IF(OR(ISBLANK('FSE IDs'!C40),C42&gt;$C$10),"",'FSE IDs'!C40)</f>
        <v/>
      </c>
      <c r="T42" t="e">
        <f t="shared" si="5"/>
        <v>#VALUE!</v>
      </c>
      <c r="U42" t="e">
        <f t="shared" si="6"/>
        <v>#VALUE!</v>
      </c>
      <c r="V42" t="e">
        <f t="shared" si="7"/>
        <v>#VALUE!</v>
      </c>
      <c r="W42" t="e">
        <f t="shared" si="8"/>
        <v>#VALUE!</v>
      </c>
      <c r="X42" t="e">
        <f t="shared" si="9"/>
        <v>#VALUE!</v>
      </c>
      <c r="Y42" s="49" t="e">
        <f t="shared" si="10"/>
        <v>#VALUE!</v>
      </c>
      <c r="Z42" s="45" t="e">
        <f t="shared" si="11"/>
        <v>#VALUE!</v>
      </c>
      <c r="AA42" s="45" t="e">
        <f t="shared" si="12"/>
        <v>#VALUE!</v>
      </c>
    </row>
    <row r="43" spans="3:27" x14ac:dyDescent="0.25">
      <c r="C43" s="93">
        <v>33</v>
      </c>
      <c r="D43" t="str">
        <f t="shared" si="14"/>
        <v/>
      </c>
      <c r="E43" t="str">
        <f t="shared" si="14"/>
        <v/>
      </c>
      <c r="F43" t="str">
        <f t="shared" si="14"/>
        <v/>
      </c>
      <c r="G43" t="str">
        <f t="shared" si="14"/>
        <v/>
      </c>
      <c r="H43" t="str">
        <f t="shared" si="14"/>
        <v/>
      </c>
      <c r="I43" t="str">
        <f t="shared" si="14"/>
        <v/>
      </c>
      <c r="J43" t="str">
        <f t="shared" si="4"/>
        <v/>
      </c>
      <c r="K43" t="str">
        <f t="shared" si="4"/>
        <v/>
      </c>
      <c r="L43" s="48" t="str">
        <f t="shared" si="14"/>
        <v/>
      </c>
      <c r="M43" t="str">
        <f t="shared" si="14"/>
        <v/>
      </c>
      <c r="N43" t="str">
        <f t="shared" si="14"/>
        <v/>
      </c>
      <c r="O43" t="str">
        <f t="shared" si="14"/>
        <v/>
      </c>
      <c r="P43" t="str">
        <f t="shared" si="14"/>
        <v/>
      </c>
      <c r="Q43" t="str">
        <f t="shared" si="1"/>
        <v/>
      </c>
      <c r="R43" t="str">
        <f t="shared" ref="R43:R74" si="15">IF($C43&lt;=SUM($S$7,$AB$7,$AK$7),Number_FSE,"")</f>
        <v/>
      </c>
      <c r="S43" t="str">
        <f>IF(OR(ISBLANK('FSE IDs'!C41),C43&gt;$C$10),"",'FSE IDs'!C41)</f>
        <v/>
      </c>
      <c r="T43" t="e">
        <f t="shared" si="5"/>
        <v>#VALUE!</v>
      </c>
      <c r="U43" t="e">
        <f t="shared" si="6"/>
        <v>#VALUE!</v>
      </c>
      <c r="V43" t="e">
        <f t="shared" si="7"/>
        <v>#VALUE!</v>
      </c>
      <c r="W43" t="e">
        <f t="shared" si="8"/>
        <v>#VALUE!</v>
      </c>
      <c r="X43" t="e">
        <f t="shared" si="9"/>
        <v>#VALUE!</v>
      </c>
      <c r="Y43" s="49" t="e">
        <f t="shared" si="10"/>
        <v>#VALUE!</v>
      </c>
      <c r="Z43" s="45" t="e">
        <f t="shared" si="11"/>
        <v>#VALUE!</v>
      </c>
      <c r="AA43" s="45" t="e">
        <f t="shared" si="12"/>
        <v>#VALUE!</v>
      </c>
    </row>
    <row r="44" spans="3:27" x14ac:dyDescent="0.25">
      <c r="C44" s="93">
        <v>34</v>
      </c>
      <c r="D44" t="str">
        <f t="shared" si="14"/>
        <v/>
      </c>
      <c r="E44" t="str">
        <f t="shared" si="14"/>
        <v/>
      </c>
      <c r="F44" t="str">
        <f t="shared" si="14"/>
        <v/>
      </c>
      <c r="G44" t="str">
        <f t="shared" si="14"/>
        <v/>
      </c>
      <c r="H44" t="str">
        <f t="shared" si="14"/>
        <v/>
      </c>
      <c r="I44" t="str">
        <f t="shared" si="14"/>
        <v/>
      </c>
      <c r="J44" t="str">
        <f t="shared" ref="J44:K75" si="16">IF($C44&lt;=SUM($S$7,$AB$7,$AK$7),J$7*1,"")</f>
        <v/>
      </c>
      <c r="K44" t="str">
        <f t="shared" si="16"/>
        <v/>
      </c>
      <c r="L44" s="48" t="str">
        <f t="shared" si="14"/>
        <v/>
      </c>
      <c r="M44" t="str">
        <f t="shared" si="14"/>
        <v/>
      </c>
      <c r="N44" t="str">
        <f t="shared" si="14"/>
        <v/>
      </c>
      <c r="O44" t="str">
        <f t="shared" si="14"/>
        <v/>
      </c>
      <c r="P44" t="str">
        <f t="shared" si="14"/>
        <v/>
      </c>
      <c r="Q44" t="str">
        <f t="shared" si="1"/>
        <v/>
      </c>
      <c r="R44" t="str">
        <f t="shared" si="15"/>
        <v/>
      </c>
      <c r="S44" t="str">
        <f>IF(OR(ISBLANK('FSE IDs'!C42),C44&gt;$C$10),"",'FSE IDs'!C42)</f>
        <v/>
      </c>
      <c r="T44" t="e">
        <f t="shared" si="5"/>
        <v>#VALUE!</v>
      </c>
      <c r="U44" t="e">
        <f t="shared" si="6"/>
        <v>#VALUE!</v>
      </c>
      <c r="V44" t="e">
        <f t="shared" si="7"/>
        <v>#VALUE!</v>
      </c>
      <c r="W44" t="e">
        <f t="shared" si="8"/>
        <v>#VALUE!</v>
      </c>
      <c r="X44" t="e">
        <f t="shared" si="9"/>
        <v>#VALUE!</v>
      </c>
      <c r="Y44" s="49" t="e">
        <f t="shared" si="10"/>
        <v>#VALUE!</v>
      </c>
      <c r="Z44" s="45" t="e">
        <f t="shared" si="11"/>
        <v>#VALUE!</v>
      </c>
      <c r="AA44" s="45" t="e">
        <f t="shared" si="12"/>
        <v>#VALUE!</v>
      </c>
    </row>
    <row r="45" spans="3:27" x14ac:dyDescent="0.25">
      <c r="C45" s="93">
        <v>35</v>
      </c>
      <c r="D45" t="str">
        <f t="shared" si="14"/>
        <v/>
      </c>
      <c r="E45" t="str">
        <f t="shared" si="14"/>
        <v/>
      </c>
      <c r="F45" t="str">
        <f t="shared" si="14"/>
        <v/>
      </c>
      <c r="G45" t="str">
        <f t="shared" si="14"/>
        <v/>
      </c>
      <c r="H45" t="str">
        <f t="shared" si="14"/>
        <v/>
      </c>
      <c r="I45" t="str">
        <f t="shared" si="14"/>
        <v/>
      </c>
      <c r="J45" t="str">
        <f t="shared" si="16"/>
        <v/>
      </c>
      <c r="K45" t="str">
        <f t="shared" si="16"/>
        <v/>
      </c>
      <c r="L45" s="48" t="str">
        <f t="shared" si="14"/>
        <v/>
      </c>
      <c r="M45" t="str">
        <f t="shared" si="14"/>
        <v/>
      </c>
      <c r="N45" t="str">
        <f t="shared" si="14"/>
        <v/>
      </c>
      <c r="O45" t="str">
        <f t="shared" si="14"/>
        <v/>
      </c>
      <c r="P45" t="str">
        <f t="shared" si="14"/>
        <v/>
      </c>
      <c r="Q45" t="str">
        <f t="shared" si="1"/>
        <v/>
      </c>
      <c r="R45" t="str">
        <f t="shared" si="15"/>
        <v/>
      </c>
      <c r="S45" t="str">
        <f>IF(OR(ISBLANK('FSE IDs'!C43),C45&gt;$C$10),"",'FSE IDs'!C43)</f>
        <v/>
      </c>
      <c r="T45" t="e">
        <f t="shared" si="5"/>
        <v>#VALUE!</v>
      </c>
      <c r="U45" t="e">
        <f t="shared" si="6"/>
        <v>#VALUE!</v>
      </c>
      <c r="V45" t="e">
        <f t="shared" si="7"/>
        <v>#VALUE!</v>
      </c>
      <c r="W45" t="e">
        <f t="shared" si="8"/>
        <v>#VALUE!</v>
      </c>
      <c r="X45" t="e">
        <f t="shared" si="9"/>
        <v>#VALUE!</v>
      </c>
      <c r="Y45" s="49" t="e">
        <f t="shared" si="10"/>
        <v>#VALUE!</v>
      </c>
      <c r="Z45" s="45" t="e">
        <f t="shared" si="11"/>
        <v>#VALUE!</v>
      </c>
      <c r="AA45" s="45" t="e">
        <f t="shared" si="12"/>
        <v>#VALUE!</v>
      </c>
    </row>
    <row r="46" spans="3:27" x14ac:dyDescent="0.25">
      <c r="C46" s="93">
        <v>36</v>
      </c>
      <c r="D46" t="str">
        <f t="shared" si="14"/>
        <v/>
      </c>
      <c r="E46" t="str">
        <f t="shared" si="14"/>
        <v/>
      </c>
      <c r="F46" t="str">
        <f t="shared" si="14"/>
        <v/>
      </c>
      <c r="G46" t="str">
        <f t="shared" si="14"/>
        <v/>
      </c>
      <c r="H46" t="str">
        <f t="shared" si="14"/>
        <v/>
      </c>
      <c r="I46" t="str">
        <f t="shared" si="14"/>
        <v/>
      </c>
      <c r="J46" t="str">
        <f t="shared" si="16"/>
        <v/>
      </c>
      <c r="K46" t="str">
        <f t="shared" si="16"/>
        <v/>
      </c>
      <c r="L46" s="48" t="str">
        <f t="shared" ref="D46:P66" si="17">IF($C46&lt;=SUM($S$7,$AB$7,$AK$7),L$7,"")</f>
        <v/>
      </c>
      <c r="M46" t="str">
        <f t="shared" si="17"/>
        <v/>
      </c>
      <c r="N46" t="str">
        <f t="shared" si="17"/>
        <v/>
      </c>
      <c r="O46" t="str">
        <f t="shared" si="17"/>
        <v/>
      </c>
      <c r="P46" t="str">
        <f t="shared" si="17"/>
        <v/>
      </c>
      <c r="Q46" t="str">
        <f t="shared" si="1"/>
        <v/>
      </c>
      <c r="R46" t="str">
        <f t="shared" si="15"/>
        <v/>
      </c>
      <c r="S46" t="str">
        <f>IF(OR(ISBLANK('FSE IDs'!C44),C46&gt;$C$10),"",'FSE IDs'!C44)</f>
        <v/>
      </c>
      <c r="T46" t="e">
        <f t="shared" si="5"/>
        <v>#VALUE!</v>
      </c>
      <c r="U46" t="e">
        <f t="shared" si="6"/>
        <v>#VALUE!</v>
      </c>
      <c r="V46" t="e">
        <f t="shared" si="7"/>
        <v>#VALUE!</v>
      </c>
      <c r="W46" t="e">
        <f t="shared" si="8"/>
        <v>#VALUE!</v>
      </c>
      <c r="X46" t="e">
        <f t="shared" si="9"/>
        <v>#VALUE!</v>
      </c>
      <c r="Y46" s="49" t="e">
        <f t="shared" si="10"/>
        <v>#VALUE!</v>
      </c>
      <c r="Z46" s="45" t="e">
        <f t="shared" si="11"/>
        <v>#VALUE!</v>
      </c>
      <c r="AA46" s="45" t="e">
        <f t="shared" si="12"/>
        <v>#VALUE!</v>
      </c>
    </row>
    <row r="47" spans="3:27" x14ac:dyDescent="0.25">
      <c r="C47" s="93">
        <v>37</v>
      </c>
      <c r="D47" t="str">
        <f t="shared" si="17"/>
        <v/>
      </c>
      <c r="E47" t="str">
        <f t="shared" si="17"/>
        <v/>
      </c>
      <c r="F47" t="str">
        <f t="shared" si="17"/>
        <v/>
      </c>
      <c r="G47" t="str">
        <f t="shared" si="17"/>
        <v/>
      </c>
      <c r="H47" t="str">
        <f t="shared" si="17"/>
        <v/>
      </c>
      <c r="I47" t="str">
        <f t="shared" si="17"/>
        <v/>
      </c>
      <c r="J47" t="str">
        <f t="shared" si="16"/>
        <v/>
      </c>
      <c r="K47" t="str">
        <f t="shared" si="16"/>
        <v/>
      </c>
      <c r="L47" s="48" t="str">
        <f t="shared" si="17"/>
        <v/>
      </c>
      <c r="M47" t="str">
        <f t="shared" si="17"/>
        <v/>
      </c>
      <c r="N47" t="str">
        <f t="shared" si="17"/>
        <v/>
      </c>
      <c r="O47" t="str">
        <f t="shared" si="17"/>
        <v/>
      </c>
      <c r="P47" t="str">
        <f t="shared" si="17"/>
        <v/>
      </c>
      <c r="Q47" t="str">
        <f t="shared" si="1"/>
        <v/>
      </c>
      <c r="R47" t="str">
        <f t="shared" si="15"/>
        <v/>
      </c>
      <c r="S47" t="str">
        <f>IF(OR(ISBLANK('FSE IDs'!C45),C47&gt;$C$10),"",'FSE IDs'!C45)</f>
        <v/>
      </c>
      <c r="T47" t="e">
        <f t="shared" si="5"/>
        <v>#VALUE!</v>
      </c>
      <c r="U47" t="e">
        <f t="shared" si="6"/>
        <v>#VALUE!</v>
      </c>
      <c r="V47" t="e">
        <f t="shared" si="7"/>
        <v>#VALUE!</v>
      </c>
      <c r="W47" t="e">
        <f t="shared" si="8"/>
        <v>#VALUE!</v>
      </c>
      <c r="X47" t="e">
        <f t="shared" si="9"/>
        <v>#VALUE!</v>
      </c>
      <c r="Y47" s="49" t="e">
        <f t="shared" si="10"/>
        <v>#VALUE!</v>
      </c>
      <c r="Z47" s="45" t="e">
        <f t="shared" si="11"/>
        <v>#VALUE!</v>
      </c>
      <c r="AA47" s="45" t="e">
        <f t="shared" si="12"/>
        <v>#VALUE!</v>
      </c>
    </row>
    <row r="48" spans="3:27" x14ac:dyDescent="0.25">
      <c r="C48" s="93">
        <v>38</v>
      </c>
      <c r="D48" t="str">
        <f t="shared" si="17"/>
        <v/>
      </c>
      <c r="E48" t="str">
        <f t="shared" si="17"/>
        <v/>
      </c>
      <c r="F48" t="str">
        <f t="shared" si="17"/>
        <v/>
      </c>
      <c r="G48" t="str">
        <f t="shared" si="17"/>
        <v/>
      </c>
      <c r="H48" t="str">
        <f t="shared" si="17"/>
        <v/>
      </c>
      <c r="I48" t="str">
        <f t="shared" si="17"/>
        <v/>
      </c>
      <c r="J48" t="str">
        <f t="shared" si="16"/>
        <v/>
      </c>
      <c r="K48" t="str">
        <f t="shared" si="16"/>
        <v/>
      </c>
      <c r="L48" s="48" t="str">
        <f t="shared" si="17"/>
        <v/>
      </c>
      <c r="M48" t="str">
        <f t="shared" si="17"/>
        <v/>
      </c>
      <c r="N48" t="str">
        <f t="shared" si="17"/>
        <v/>
      </c>
      <c r="O48" t="str">
        <f t="shared" si="17"/>
        <v/>
      </c>
      <c r="P48" t="str">
        <f t="shared" si="17"/>
        <v/>
      </c>
      <c r="Q48" t="str">
        <f t="shared" si="1"/>
        <v/>
      </c>
      <c r="R48" t="str">
        <f t="shared" si="15"/>
        <v/>
      </c>
      <c r="S48" t="str">
        <f>IF(OR(ISBLANK('FSE IDs'!C46),C48&gt;$C$10),"",'FSE IDs'!C46)</f>
        <v/>
      </c>
      <c r="T48" t="e">
        <f t="shared" si="5"/>
        <v>#VALUE!</v>
      </c>
      <c r="U48" t="e">
        <f t="shared" si="6"/>
        <v>#VALUE!</v>
      </c>
      <c r="V48" t="e">
        <f t="shared" si="7"/>
        <v>#VALUE!</v>
      </c>
      <c r="W48" t="e">
        <f t="shared" si="8"/>
        <v>#VALUE!</v>
      </c>
      <c r="X48" t="e">
        <f t="shared" si="9"/>
        <v>#VALUE!</v>
      </c>
      <c r="Y48" s="49" t="e">
        <f t="shared" si="10"/>
        <v>#VALUE!</v>
      </c>
      <c r="Z48" s="45" t="e">
        <f t="shared" si="11"/>
        <v>#VALUE!</v>
      </c>
      <c r="AA48" s="45" t="e">
        <f t="shared" si="12"/>
        <v>#VALUE!</v>
      </c>
    </row>
    <row r="49" spans="3:27" x14ac:dyDescent="0.25">
      <c r="C49" s="93">
        <v>39</v>
      </c>
      <c r="D49" t="str">
        <f t="shared" si="17"/>
        <v/>
      </c>
      <c r="E49" t="str">
        <f t="shared" si="17"/>
        <v/>
      </c>
      <c r="F49" t="str">
        <f t="shared" si="17"/>
        <v/>
      </c>
      <c r="G49" t="str">
        <f t="shared" si="17"/>
        <v/>
      </c>
      <c r="H49" t="str">
        <f t="shared" si="17"/>
        <v/>
      </c>
      <c r="I49" t="str">
        <f t="shared" si="17"/>
        <v/>
      </c>
      <c r="J49" t="str">
        <f t="shared" si="16"/>
        <v/>
      </c>
      <c r="K49" t="str">
        <f t="shared" si="16"/>
        <v/>
      </c>
      <c r="L49" s="48" t="str">
        <f t="shared" si="17"/>
        <v/>
      </c>
      <c r="M49" t="str">
        <f t="shared" si="17"/>
        <v/>
      </c>
      <c r="N49" t="str">
        <f t="shared" si="17"/>
        <v/>
      </c>
      <c r="O49" t="str">
        <f t="shared" si="17"/>
        <v/>
      </c>
      <c r="P49" t="str">
        <f t="shared" si="17"/>
        <v/>
      </c>
      <c r="Q49" t="str">
        <f t="shared" si="1"/>
        <v/>
      </c>
      <c r="R49" t="str">
        <f t="shared" si="15"/>
        <v/>
      </c>
      <c r="S49" t="str">
        <f>IF(OR(ISBLANK('FSE IDs'!C47),C49&gt;$C$10),"",'FSE IDs'!C47)</f>
        <v/>
      </c>
      <c r="T49" t="e">
        <f t="shared" si="5"/>
        <v>#VALUE!</v>
      </c>
      <c r="U49" t="e">
        <f t="shared" si="6"/>
        <v>#VALUE!</v>
      </c>
      <c r="V49" t="e">
        <f t="shared" si="7"/>
        <v>#VALUE!</v>
      </c>
      <c r="W49" t="e">
        <f t="shared" si="8"/>
        <v>#VALUE!</v>
      </c>
      <c r="X49" t="e">
        <f t="shared" si="9"/>
        <v>#VALUE!</v>
      </c>
      <c r="Y49" s="49" t="e">
        <f t="shared" si="10"/>
        <v>#VALUE!</v>
      </c>
      <c r="Z49" s="45" t="e">
        <f t="shared" si="11"/>
        <v>#VALUE!</v>
      </c>
      <c r="AA49" s="45" t="e">
        <f t="shared" si="12"/>
        <v>#VALUE!</v>
      </c>
    </row>
    <row r="50" spans="3:27" x14ac:dyDescent="0.25">
      <c r="C50" s="93">
        <v>40</v>
      </c>
      <c r="D50" t="str">
        <f t="shared" si="17"/>
        <v/>
      </c>
      <c r="E50" t="str">
        <f t="shared" si="17"/>
        <v/>
      </c>
      <c r="F50" t="str">
        <f t="shared" si="17"/>
        <v/>
      </c>
      <c r="G50" t="str">
        <f t="shared" si="17"/>
        <v/>
      </c>
      <c r="H50" t="str">
        <f t="shared" si="17"/>
        <v/>
      </c>
      <c r="I50" t="str">
        <f t="shared" si="17"/>
        <v/>
      </c>
      <c r="J50" t="str">
        <f t="shared" si="16"/>
        <v/>
      </c>
      <c r="K50" t="str">
        <f t="shared" si="16"/>
        <v/>
      </c>
      <c r="L50" s="48" t="str">
        <f t="shared" si="17"/>
        <v/>
      </c>
      <c r="M50" t="str">
        <f t="shared" si="17"/>
        <v/>
      </c>
      <c r="N50" t="str">
        <f t="shared" si="17"/>
        <v/>
      </c>
      <c r="O50" t="str">
        <f t="shared" si="17"/>
        <v/>
      </c>
      <c r="P50" t="str">
        <f t="shared" si="17"/>
        <v/>
      </c>
      <c r="Q50" t="str">
        <f t="shared" si="1"/>
        <v/>
      </c>
      <c r="R50" t="str">
        <f t="shared" si="15"/>
        <v/>
      </c>
      <c r="S50" t="str">
        <f>IF(OR(ISBLANK('FSE IDs'!C48),C50&gt;$C$10),"",'FSE IDs'!C48)</f>
        <v/>
      </c>
      <c r="T50" t="e">
        <f t="shared" si="5"/>
        <v>#VALUE!</v>
      </c>
      <c r="U50" t="e">
        <f t="shared" si="6"/>
        <v>#VALUE!</v>
      </c>
      <c r="V50" t="e">
        <f t="shared" si="7"/>
        <v>#VALUE!</v>
      </c>
      <c r="W50" t="e">
        <f t="shared" si="8"/>
        <v>#VALUE!</v>
      </c>
      <c r="X50" t="e">
        <f t="shared" si="9"/>
        <v>#VALUE!</v>
      </c>
      <c r="Y50" s="49" t="e">
        <f t="shared" si="10"/>
        <v>#VALUE!</v>
      </c>
      <c r="Z50" s="45" t="e">
        <f t="shared" si="11"/>
        <v>#VALUE!</v>
      </c>
      <c r="AA50" s="45" t="e">
        <f t="shared" si="12"/>
        <v>#VALUE!</v>
      </c>
    </row>
    <row r="51" spans="3:27" x14ac:dyDescent="0.25">
      <c r="C51" s="93">
        <v>41</v>
      </c>
      <c r="D51" t="str">
        <f t="shared" si="17"/>
        <v/>
      </c>
      <c r="E51" t="str">
        <f t="shared" si="17"/>
        <v/>
      </c>
      <c r="F51" t="str">
        <f t="shared" si="17"/>
        <v/>
      </c>
      <c r="G51" t="str">
        <f t="shared" si="17"/>
        <v/>
      </c>
      <c r="H51" t="str">
        <f t="shared" si="17"/>
        <v/>
      </c>
      <c r="I51" t="str">
        <f t="shared" si="17"/>
        <v/>
      </c>
      <c r="J51" t="str">
        <f t="shared" si="16"/>
        <v/>
      </c>
      <c r="K51" t="str">
        <f t="shared" si="16"/>
        <v/>
      </c>
      <c r="L51" s="48" t="str">
        <f t="shared" si="17"/>
        <v/>
      </c>
      <c r="M51" t="str">
        <f t="shared" si="17"/>
        <v/>
      </c>
      <c r="N51" t="str">
        <f t="shared" si="17"/>
        <v/>
      </c>
      <c r="O51" t="str">
        <f t="shared" si="17"/>
        <v/>
      </c>
      <c r="P51" t="str">
        <f t="shared" si="17"/>
        <v/>
      </c>
      <c r="Q51" t="str">
        <f t="shared" si="1"/>
        <v/>
      </c>
      <c r="R51" t="str">
        <f t="shared" si="15"/>
        <v/>
      </c>
      <c r="S51" t="str">
        <f>IF(OR(ISBLANK('FSE IDs'!C49),C51&gt;$C$10),"",'FSE IDs'!C49)</f>
        <v/>
      </c>
      <c r="T51" t="e">
        <f t="shared" si="5"/>
        <v>#VALUE!</v>
      </c>
      <c r="U51" t="e">
        <f t="shared" si="6"/>
        <v>#VALUE!</v>
      </c>
      <c r="V51" t="e">
        <f t="shared" si="7"/>
        <v>#VALUE!</v>
      </c>
      <c r="W51" t="e">
        <f t="shared" si="8"/>
        <v>#VALUE!</v>
      </c>
      <c r="X51" t="e">
        <f t="shared" si="9"/>
        <v>#VALUE!</v>
      </c>
      <c r="Y51" s="49" t="e">
        <f t="shared" si="10"/>
        <v>#VALUE!</v>
      </c>
      <c r="Z51" s="45" t="e">
        <f t="shared" si="11"/>
        <v>#VALUE!</v>
      </c>
      <c r="AA51" s="45" t="e">
        <f t="shared" si="12"/>
        <v>#VALUE!</v>
      </c>
    </row>
    <row r="52" spans="3:27" x14ac:dyDescent="0.25">
      <c r="C52" s="93">
        <v>42</v>
      </c>
      <c r="D52" t="str">
        <f t="shared" si="17"/>
        <v/>
      </c>
      <c r="E52" t="str">
        <f t="shared" si="17"/>
        <v/>
      </c>
      <c r="F52" t="str">
        <f t="shared" si="17"/>
        <v/>
      </c>
      <c r="G52" t="str">
        <f t="shared" si="17"/>
        <v/>
      </c>
      <c r="H52" t="str">
        <f t="shared" si="17"/>
        <v/>
      </c>
      <c r="I52" t="str">
        <f t="shared" si="17"/>
        <v/>
      </c>
      <c r="J52" t="str">
        <f t="shared" si="16"/>
        <v/>
      </c>
      <c r="K52" t="str">
        <f t="shared" si="16"/>
        <v/>
      </c>
      <c r="L52" s="48" t="str">
        <f t="shared" si="17"/>
        <v/>
      </c>
      <c r="M52" t="str">
        <f t="shared" si="17"/>
        <v/>
      </c>
      <c r="N52" t="str">
        <f t="shared" si="17"/>
        <v/>
      </c>
      <c r="O52" t="str">
        <f t="shared" si="17"/>
        <v/>
      </c>
      <c r="P52" t="str">
        <f t="shared" si="17"/>
        <v/>
      </c>
      <c r="Q52" t="str">
        <f t="shared" si="1"/>
        <v/>
      </c>
      <c r="R52" t="str">
        <f t="shared" si="15"/>
        <v/>
      </c>
      <c r="S52" t="str">
        <f>IF(OR(ISBLANK('FSE IDs'!C50),C52&gt;$C$10),"",'FSE IDs'!C50)</f>
        <v/>
      </c>
      <c r="T52" t="e">
        <f t="shared" si="5"/>
        <v>#VALUE!</v>
      </c>
      <c r="U52" t="e">
        <f t="shared" si="6"/>
        <v>#VALUE!</v>
      </c>
      <c r="V52" t="e">
        <f t="shared" si="7"/>
        <v>#VALUE!</v>
      </c>
      <c r="W52" t="e">
        <f t="shared" si="8"/>
        <v>#VALUE!</v>
      </c>
      <c r="X52" t="e">
        <f t="shared" si="9"/>
        <v>#VALUE!</v>
      </c>
      <c r="Y52" s="49" t="e">
        <f t="shared" si="10"/>
        <v>#VALUE!</v>
      </c>
      <c r="Z52" s="45" t="e">
        <f t="shared" si="11"/>
        <v>#VALUE!</v>
      </c>
      <c r="AA52" s="45" t="e">
        <f t="shared" si="12"/>
        <v>#VALUE!</v>
      </c>
    </row>
    <row r="53" spans="3:27" x14ac:dyDescent="0.25">
      <c r="C53" s="93">
        <v>43</v>
      </c>
      <c r="D53" t="str">
        <f t="shared" si="17"/>
        <v/>
      </c>
      <c r="E53" t="str">
        <f t="shared" si="17"/>
        <v/>
      </c>
      <c r="F53" t="str">
        <f t="shared" si="17"/>
        <v/>
      </c>
      <c r="G53" t="str">
        <f t="shared" si="17"/>
        <v/>
      </c>
      <c r="H53" t="str">
        <f t="shared" si="17"/>
        <v/>
      </c>
      <c r="I53" t="str">
        <f t="shared" si="17"/>
        <v/>
      </c>
      <c r="J53" t="str">
        <f t="shared" si="16"/>
        <v/>
      </c>
      <c r="K53" t="str">
        <f t="shared" si="16"/>
        <v/>
      </c>
      <c r="L53" s="48" t="str">
        <f t="shared" si="17"/>
        <v/>
      </c>
      <c r="M53" t="str">
        <f t="shared" si="17"/>
        <v/>
      </c>
      <c r="N53" t="str">
        <f t="shared" si="17"/>
        <v/>
      </c>
      <c r="O53" t="str">
        <f t="shared" si="17"/>
        <v/>
      </c>
      <c r="P53" t="str">
        <f t="shared" si="17"/>
        <v/>
      </c>
      <c r="Q53" t="str">
        <f t="shared" si="1"/>
        <v/>
      </c>
      <c r="R53" t="str">
        <f t="shared" si="15"/>
        <v/>
      </c>
      <c r="S53" t="str">
        <f>IF(OR(ISBLANK('FSE IDs'!C51),C53&gt;$C$10),"",'FSE IDs'!C51)</f>
        <v/>
      </c>
      <c r="T53" t="e">
        <f t="shared" si="5"/>
        <v>#VALUE!</v>
      </c>
      <c r="U53" t="e">
        <f t="shared" si="6"/>
        <v>#VALUE!</v>
      </c>
      <c r="V53" t="e">
        <f t="shared" si="7"/>
        <v>#VALUE!</v>
      </c>
      <c r="W53" t="e">
        <f t="shared" si="8"/>
        <v>#VALUE!</v>
      </c>
      <c r="X53" t="e">
        <f t="shared" si="9"/>
        <v>#VALUE!</v>
      </c>
      <c r="Y53" s="49" t="e">
        <f t="shared" si="10"/>
        <v>#VALUE!</v>
      </c>
      <c r="Z53" s="45" t="e">
        <f t="shared" si="11"/>
        <v>#VALUE!</v>
      </c>
      <c r="AA53" s="45" t="e">
        <f t="shared" si="12"/>
        <v>#VALUE!</v>
      </c>
    </row>
    <row r="54" spans="3:27" x14ac:dyDescent="0.25">
      <c r="C54" s="93">
        <v>44</v>
      </c>
      <c r="D54" t="str">
        <f t="shared" si="17"/>
        <v/>
      </c>
      <c r="E54" t="str">
        <f t="shared" si="17"/>
        <v/>
      </c>
      <c r="F54" t="str">
        <f t="shared" si="17"/>
        <v/>
      </c>
      <c r="G54" t="str">
        <f t="shared" si="17"/>
        <v/>
      </c>
      <c r="H54" t="str">
        <f t="shared" si="17"/>
        <v/>
      </c>
      <c r="I54" t="str">
        <f t="shared" si="17"/>
        <v/>
      </c>
      <c r="J54" t="str">
        <f t="shared" si="16"/>
        <v/>
      </c>
      <c r="K54" t="str">
        <f t="shared" si="16"/>
        <v/>
      </c>
      <c r="L54" s="48" t="str">
        <f t="shared" si="17"/>
        <v/>
      </c>
      <c r="M54" t="str">
        <f t="shared" si="17"/>
        <v/>
      </c>
      <c r="N54" t="str">
        <f t="shared" si="17"/>
        <v/>
      </c>
      <c r="O54" t="str">
        <f t="shared" si="17"/>
        <v/>
      </c>
      <c r="P54" t="str">
        <f t="shared" si="17"/>
        <v/>
      </c>
      <c r="Q54" t="str">
        <f t="shared" si="1"/>
        <v/>
      </c>
      <c r="R54" t="str">
        <f t="shared" si="15"/>
        <v/>
      </c>
      <c r="S54" t="str">
        <f>IF(OR(ISBLANK('FSE IDs'!C52),C54&gt;$C$10),"",'FSE IDs'!C52)</f>
        <v/>
      </c>
      <c r="T54" t="e">
        <f t="shared" si="5"/>
        <v>#VALUE!</v>
      </c>
      <c r="U54" t="e">
        <f t="shared" si="6"/>
        <v>#VALUE!</v>
      </c>
      <c r="V54" t="e">
        <f t="shared" si="7"/>
        <v>#VALUE!</v>
      </c>
      <c r="W54" t="e">
        <f t="shared" si="8"/>
        <v>#VALUE!</v>
      </c>
      <c r="X54" t="e">
        <f t="shared" si="9"/>
        <v>#VALUE!</v>
      </c>
      <c r="Y54" s="49" t="e">
        <f t="shared" si="10"/>
        <v>#VALUE!</v>
      </c>
      <c r="Z54" s="45" t="e">
        <f t="shared" si="11"/>
        <v>#VALUE!</v>
      </c>
      <c r="AA54" s="45" t="e">
        <f t="shared" si="12"/>
        <v>#VALUE!</v>
      </c>
    </row>
    <row r="55" spans="3:27" x14ac:dyDescent="0.25">
      <c r="C55" s="93">
        <v>45</v>
      </c>
      <c r="D55" t="str">
        <f t="shared" si="17"/>
        <v/>
      </c>
      <c r="E55" t="str">
        <f t="shared" si="17"/>
        <v/>
      </c>
      <c r="F55" t="str">
        <f t="shared" si="17"/>
        <v/>
      </c>
      <c r="G55" t="str">
        <f t="shared" si="17"/>
        <v/>
      </c>
      <c r="H55" t="str">
        <f t="shared" si="17"/>
        <v/>
      </c>
      <c r="I55" t="str">
        <f t="shared" si="17"/>
        <v/>
      </c>
      <c r="J55" t="str">
        <f t="shared" si="16"/>
        <v/>
      </c>
      <c r="K55" t="str">
        <f t="shared" si="16"/>
        <v/>
      </c>
      <c r="L55" s="48" t="str">
        <f t="shared" si="17"/>
        <v/>
      </c>
      <c r="M55" t="str">
        <f t="shared" si="17"/>
        <v/>
      </c>
      <c r="N55" t="str">
        <f t="shared" si="17"/>
        <v/>
      </c>
      <c r="O55" t="str">
        <f t="shared" si="17"/>
        <v/>
      </c>
      <c r="P55" t="str">
        <f t="shared" si="17"/>
        <v/>
      </c>
      <c r="Q55" t="str">
        <f t="shared" si="1"/>
        <v/>
      </c>
      <c r="R55" t="str">
        <f t="shared" si="15"/>
        <v/>
      </c>
      <c r="S55" t="str">
        <f>IF(OR(ISBLANK('FSE IDs'!C53),C55&gt;$C$10),"",'FSE IDs'!C53)</f>
        <v/>
      </c>
      <c r="T55" t="e">
        <f t="shared" si="5"/>
        <v>#VALUE!</v>
      </c>
      <c r="U55" t="e">
        <f t="shared" si="6"/>
        <v>#VALUE!</v>
      </c>
      <c r="V55" t="e">
        <f t="shared" si="7"/>
        <v>#VALUE!</v>
      </c>
      <c r="W55" t="e">
        <f t="shared" si="8"/>
        <v>#VALUE!</v>
      </c>
      <c r="X55" t="e">
        <f t="shared" si="9"/>
        <v>#VALUE!</v>
      </c>
      <c r="Y55" s="49" t="e">
        <f t="shared" si="10"/>
        <v>#VALUE!</v>
      </c>
      <c r="Z55" s="45" t="e">
        <f t="shared" si="11"/>
        <v>#VALUE!</v>
      </c>
      <c r="AA55" s="45" t="e">
        <f t="shared" si="12"/>
        <v>#VALUE!</v>
      </c>
    </row>
    <row r="56" spans="3:27" x14ac:dyDescent="0.25">
      <c r="C56" s="93">
        <v>46</v>
      </c>
      <c r="D56" t="str">
        <f t="shared" si="17"/>
        <v/>
      </c>
      <c r="E56" t="str">
        <f t="shared" si="17"/>
        <v/>
      </c>
      <c r="F56" t="str">
        <f t="shared" si="17"/>
        <v/>
      </c>
      <c r="G56" t="str">
        <f t="shared" si="17"/>
        <v/>
      </c>
      <c r="H56" t="str">
        <f t="shared" si="17"/>
        <v/>
      </c>
      <c r="I56" t="str">
        <f t="shared" si="17"/>
        <v/>
      </c>
      <c r="J56" t="str">
        <f t="shared" si="16"/>
        <v/>
      </c>
      <c r="K56" t="str">
        <f t="shared" si="16"/>
        <v/>
      </c>
      <c r="L56" s="48" t="str">
        <f t="shared" si="17"/>
        <v/>
      </c>
      <c r="M56" t="str">
        <f t="shared" si="17"/>
        <v/>
      </c>
      <c r="N56" t="str">
        <f t="shared" si="17"/>
        <v/>
      </c>
      <c r="O56" t="str">
        <f t="shared" si="17"/>
        <v/>
      </c>
      <c r="P56" t="str">
        <f t="shared" si="17"/>
        <v/>
      </c>
      <c r="Q56" t="str">
        <f t="shared" si="1"/>
        <v/>
      </c>
      <c r="R56" t="str">
        <f t="shared" si="15"/>
        <v/>
      </c>
      <c r="S56" t="str">
        <f>IF(OR(ISBLANK('FSE IDs'!C54),C56&gt;$C$10),"",'FSE IDs'!C54)</f>
        <v/>
      </c>
      <c r="T56" t="e">
        <f t="shared" si="5"/>
        <v>#VALUE!</v>
      </c>
      <c r="U56" t="e">
        <f t="shared" si="6"/>
        <v>#VALUE!</v>
      </c>
      <c r="V56" t="e">
        <f t="shared" si="7"/>
        <v>#VALUE!</v>
      </c>
      <c r="W56" t="e">
        <f t="shared" si="8"/>
        <v>#VALUE!</v>
      </c>
      <c r="X56" t="e">
        <f t="shared" si="9"/>
        <v>#VALUE!</v>
      </c>
      <c r="Y56" s="49" t="e">
        <f t="shared" si="10"/>
        <v>#VALUE!</v>
      </c>
      <c r="Z56" s="45" t="e">
        <f t="shared" si="11"/>
        <v>#VALUE!</v>
      </c>
      <c r="AA56" s="45" t="e">
        <f t="shared" si="12"/>
        <v>#VALUE!</v>
      </c>
    </row>
    <row r="57" spans="3:27" x14ac:dyDescent="0.25">
      <c r="C57" s="93">
        <v>47</v>
      </c>
      <c r="D57" t="str">
        <f t="shared" si="17"/>
        <v/>
      </c>
      <c r="E57" t="str">
        <f t="shared" si="17"/>
        <v/>
      </c>
      <c r="F57" t="str">
        <f t="shared" si="17"/>
        <v/>
      </c>
      <c r="G57" t="str">
        <f t="shared" si="17"/>
        <v/>
      </c>
      <c r="H57" t="str">
        <f t="shared" si="17"/>
        <v/>
      </c>
      <c r="I57" t="str">
        <f t="shared" si="17"/>
        <v/>
      </c>
      <c r="J57" t="str">
        <f t="shared" si="16"/>
        <v/>
      </c>
      <c r="K57" t="str">
        <f t="shared" si="16"/>
        <v/>
      </c>
      <c r="L57" s="48" t="str">
        <f t="shared" si="17"/>
        <v/>
      </c>
      <c r="M57" t="str">
        <f t="shared" si="17"/>
        <v/>
      </c>
      <c r="N57" t="str">
        <f t="shared" si="17"/>
        <v/>
      </c>
      <c r="O57" t="str">
        <f t="shared" si="17"/>
        <v/>
      </c>
      <c r="P57" t="str">
        <f t="shared" si="17"/>
        <v/>
      </c>
      <c r="Q57" t="str">
        <f t="shared" si="1"/>
        <v/>
      </c>
      <c r="R57" t="str">
        <f t="shared" si="15"/>
        <v/>
      </c>
      <c r="S57" t="str">
        <f>IF(OR(ISBLANK('FSE IDs'!C55),C57&gt;$C$10),"",'FSE IDs'!C55)</f>
        <v/>
      </c>
      <c r="T57" t="e">
        <f t="shared" si="5"/>
        <v>#VALUE!</v>
      </c>
      <c r="U57" t="e">
        <f t="shared" si="6"/>
        <v>#VALUE!</v>
      </c>
      <c r="V57" t="e">
        <f t="shared" si="7"/>
        <v>#VALUE!</v>
      </c>
      <c r="W57" t="e">
        <f t="shared" si="8"/>
        <v>#VALUE!</v>
      </c>
      <c r="X57" t="e">
        <f t="shared" si="9"/>
        <v>#VALUE!</v>
      </c>
      <c r="Y57" s="49" t="e">
        <f t="shared" si="10"/>
        <v>#VALUE!</v>
      </c>
      <c r="Z57" s="45" t="e">
        <f t="shared" si="11"/>
        <v>#VALUE!</v>
      </c>
      <c r="AA57" s="45" t="e">
        <f t="shared" si="12"/>
        <v>#VALUE!</v>
      </c>
    </row>
    <row r="58" spans="3:27" x14ac:dyDescent="0.25">
      <c r="C58" s="93">
        <v>48</v>
      </c>
      <c r="D58" t="str">
        <f t="shared" si="17"/>
        <v/>
      </c>
      <c r="E58" t="str">
        <f t="shared" si="17"/>
        <v/>
      </c>
      <c r="F58" t="str">
        <f t="shared" si="17"/>
        <v/>
      </c>
      <c r="G58" t="str">
        <f t="shared" si="17"/>
        <v/>
      </c>
      <c r="H58" t="str">
        <f t="shared" si="17"/>
        <v/>
      </c>
      <c r="I58" t="str">
        <f t="shared" si="17"/>
        <v/>
      </c>
      <c r="J58" t="str">
        <f t="shared" si="16"/>
        <v/>
      </c>
      <c r="K58" t="str">
        <f t="shared" si="16"/>
        <v/>
      </c>
      <c r="L58" s="48" t="str">
        <f t="shared" si="17"/>
        <v/>
      </c>
      <c r="M58" t="str">
        <f t="shared" si="17"/>
        <v/>
      </c>
      <c r="N58" t="str">
        <f t="shared" si="17"/>
        <v/>
      </c>
      <c r="O58" t="str">
        <f t="shared" si="17"/>
        <v/>
      </c>
      <c r="P58" t="str">
        <f t="shared" si="17"/>
        <v/>
      </c>
      <c r="Q58" t="str">
        <f t="shared" si="1"/>
        <v/>
      </c>
      <c r="R58" t="str">
        <f t="shared" si="15"/>
        <v/>
      </c>
      <c r="S58" t="str">
        <f>IF(OR(ISBLANK('FSE IDs'!C56),C58&gt;$C$10),"",'FSE IDs'!C56)</f>
        <v/>
      </c>
      <c r="T58" t="e">
        <f t="shared" si="5"/>
        <v>#VALUE!</v>
      </c>
      <c r="U58" t="e">
        <f t="shared" si="6"/>
        <v>#VALUE!</v>
      </c>
      <c r="V58" t="e">
        <f t="shared" si="7"/>
        <v>#VALUE!</v>
      </c>
      <c r="W58" t="e">
        <f t="shared" si="8"/>
        <v>#VALUE!</v>
      </c>
      <c r="X58" t="e">
        <f t="shared" si="9"/>
        <v>#VALUE!</v>
      </c>
      <c r="Y58" s="49" t="e">
        <f t="shared" si="10"/>
        <v>#VALUE!</v>
      </c>
      <c r="Z58" s="45" t="e">
        <f t="shared" si="11"/>
        <v>#VALUE!</v>
      </c>
      <c r="AA58" s="45" t="e">
        <f t="shared" si="12"/>
        <v>#VALUE!</v>
      </c>
    </row>
    <row r="59" spans="3:27" x14ac:dyDescent="0.25">
      <c r="C59" s="93">
        <v>49</v>
      </c>
      <c r="D59" t="str">
        <f t="shared" si="17"/>
        <v/>
      </c>
      <c r="E59" t="str">
        <f t="shared" si="17"/>
        <v/>
      </c>
      <c r="F59" t="str">
        <f t="shared" si="17"/>
        <v/>
      </c>
      <c r="G59" t="str">
        <f t="shared" si="17"/>
        <v/>
      </c>
      <c r="H59" t="str">
        <f t="shared" si="17"/>
        <v/>
      </c>
      <c r="I59" t="str">
        <f t="shared" si="17"/>
        <v/>
      </c>
      <c r="J59" t="str">
        <f t="shared" si="16"/>
        <v/>
      </c>
      <c r="K59" t="str">
        <f t="shared" si="16"/>
        <v/>
      </c>
      <c r="L59" s="48" t="str">
        <f t="shared" si="17"/>
        <v/>
      </c>
      <c r="M59" t="str">
        <f t="shared" si="17"/>
        <v/>
      </c>
      <c r="N59" t="str">
        <f t="shared" si="17"/>
        <v/>
      </c>
      <c r="O59" t="str">
        <f t="shared" si="17"/>
        <v/>
      </c>
      <c r="P59" t="str">
        <f t="shared" si="17"/>
        <v/>
      </c>
      <c r="Q59" t="str">
        <f t="shared" si="1"/>
        <v/>
      </c>
      <c r="R59" t="str">
        <f t="shared" si="15"/>
        <v/>
      </c>
      <c r="S59" t="str">
        <f>IF(OR(ISBLANK('FSE IDs'!C57),C59&gt;$C$10),"",'FSE IDs'!C57)</f>
        <v/>
      </c>
      <c r="T59" t="e">
        <f t="shared" si="5"/>
        <v>#VALUE!</v>
      </c>
      <c r="U59" t="e">
        <f t="shared" si="6"/>
        <v>#VALUE!</v>
      </c>
      <c r="V59" t="e">
        <f t="shared" si="7"/>
        <v>#VALUE!</v>
      </c>
      <c r="W59" t="e">
        <f t="shared" si="8"/>
        <v>#VALUE!</v>
      </c>
      <c r="X59" t="e">
        <f t="shared" si="9"/>
        <v>#VALUE!</v>
      </c>
      <c r="Y59" s="49" t="e">
        <f t="shared" si="10"/>
        <v>#VALUE!</v>
      </c>
      <c r="Z59" s="45" t="e">
        <f t="shared" si="11"/>
        <v>#VALUE!</v>
      </c>
      <c r="AA59" s="45" t="e">
        <f t="shared" si="12"/>
        <v>#VALUE!</v>
      </c>
    </row>
    <row r="60" spans="3:27" x14ac:dyDescent="0.25">
      <c r="C60" s="93">
        <v>50</v>
      </c>
      <c r="D60" t="str">
        <f t="shared" si="17"/>
        <v/>
      </c>
      <c r="E60" t="str">
        <f t="shared" si="17"/>
        <v/>
      </c>
      <c r="F60" t="str">
        <f t="shared" si="17"/>
        <v/>
      </c>
      <c r="G60" t="str">
        <f t="shared" si="17"/>
        <v/>
      </c>
      <c r="H60" t="str">
        <f t="shared" si="17"/>
        <v/>
      </c>
      <c r="I60" t="str">
        <f t="shared" si="17"/>
        <v/>
      </c>
      <c r="J60" t="str">
        <f t="shared" si="16"/>
        <v/>
      </c>
      <c r="K60" t="str">
        <f t="shared" si="16"/>
        <v/>
      </c>
      <c r="L60" s="48" t="str">
        <f t="shared" si="17"/>
        <v/>
      </c>
      <c r="M60" t="str">
        <f t="shared" si="17"/>
        <v/>
      </c>
      <c r="N60" t="str">
        <f t="shared" si="17"/>
        <v/>
      </c>
      <c r="O60" t="str">
        <f t="shared" si="17"/>
        <v/>
      </c>
      <c r="P60" t="str">
        <f t="shared" si="17"/>
        <v/>
      </c>
      <c r="Q60" t="str">
        <f t="shared" si="1"/>
        <v/>
      </c>
      <c r="R60" t="str">
        <f t="shared" si="15"/>
        <v/>
      </c>
      <c r="S60" t="str">
        <f>IF(OR(ISBLANK('FSE IDs'!C58),C60&gt;$C$10),"",'FSE IDs'!C58)</f>
        <v/>
      </c>
      <c r="T60" t="e">
        <f t="shared" si="5"/>
        <v>#VALUE!</v>
      </c>
      <c r="U60" t="e">
        <f t="shared" si="6"/>
        <v>#VALUE!</v>
      </c>
      <c r="V60" t="e">
        <f t="shared" si="7"/>
        <v>#VALUE!</v>
      </c>
      <c r="W60" t="e">
        <f t="shared" si="8"/>
        <v>#VALUE!</v>
      </c>
      <c r="X60" t="e">
        <f t="shared" si="9"/>
        <v>#VALUE!</v>
      </c>
      <c r="Y60" s="49" t="e">
        <f t="shared" si="10"/>
        <v>#VALUE!</v>
      </c>
      <c r="Z60" s="45" t="e">
        <f t="shared" si="11"/>
        <v>#VALUE!</v>
      </c>
      <c r="AA60" s="45" t="e">
        <f t="shared" si="12"/>
        <v>#VALUE!</v>
      </c>
    </row>
    <row r="61" spans="3:27" x14ac:dyDescent="0.25">
      <c r="C61" s="93">
        <v>51</v>
      </c>
      <c r="D61" t="str">
        <f t="shared" si="17"/>
        <v/>
      </c>
      <c r="E61" t="str">
        <f t="shared" si="17"/>
        <v/>
      </c>
      <c r="F61" t="str">
        <f t="shared" si="17"/>
        <v/>
      </c>
      <c r="G61" t="str">
        <f t="shared" si="17"/>
        <v/>
      </c>
      <c r="H61" t="str">
        <f t="shared" si="17"/>
        <v/>
      </c>
      <c r="I61" t="str">
        <f t="shared" si="17"/>
        <v/>
      </c>
      <c r="J61" t="str">
        <f t="shared" si="16"/>
        <v/>
      </c>
      <c r="K61" t="str">
        <f t="shared" si="16"/>
        <v/>
      </c>
      <c r="L61" s="48" t="str">
        <f t="shared" si="17"/>
        <v/>
      </c>
      <c r="M61" t="str">
        <f t="shared" si="17"/>
        <v/>
      </c>
      <c r="N61" t="str">
        <f t="shared" si="17"/>
        <v/>
      </c>
      <c r="O61" t="str">
        <f t="shared" si="17"/>
        <v/>
      </c>
      <c r="P61" t="str">
        <f t="shared" si="17"/>
        <v/>
      </c>
      <c r="Q61" t="str">
        <f t="shared" si="1"/>
        <v/>
      </c>
      <c r="R61" t="str">
        <f t="shared" si="15"/>
        <v/>
      </c>
      <c r="S61" t="str">
        <f>IF(OR(ISBLANK('FSE IDs'!C59),C61&gt;$C$10),"",'FSE IDs'!C59)</f>
        <v/>
      </c>
      <c r="T61" t="e">
        <f t="shared" si="5"/>
        <v>#VALUE!</v>
      </c>
      <c r="U61" t="e">
        <f t="shared" si="6"/>
        <v>#VALUE!</v>
      </c>
      <c r="V61" t="e">
        <f t="shared" si="7"/>
        <v>#VALUE!</v>
      </c>
      <c r="W61" t="e">
        <f t="shared" si="8"/>
        <v>#VALUE!</v>
      </c>
      <c r="X61" t="e">
        <f t="shared" si="9"/>
        <v>#VALUE!</v>
      </c>
      <c r="Y61" s="49" t="e">
        <f t="shared" si="10"/>
        <v>#VALUE!</v>
      </c>
      <c r="Z61" s="45" t="e">
        <f t="shared" si="11"/>
        <v>#VALUE!</v>
      </c>
      <c r="AA61" s="45" t="e">
        <f t="shared" si="12"/>
        <v>#VALUE!</v>
      </c>
    </row>
    <row r="62" spans="3:27" x14ac:dyDescent="0.25">
      <c r="C62" s="93">
        <v>52</v>
      </c>
      <c r="D62" t="str">
        <f t="shared" si="17"/>
        <v/>
      </c>
      <c r="E62" t="str">
        <f t="shared" si="17"/>
        <v/>
      </c>
      <c r="F62" t="str">
        <f t="shared" si="17"/>
        <v/>
      </c>
      <c r="G62" t="str">
        <f t="shared" si="17"/>
        <v/>
      </c>
      <c r="H62" t="str">
        <f t="shared" si="17"/>
        <v/>
      </c>
      <c r="I62" t="str">
        <f t="shared" si="17"/>
        <v/>
      </c>
      <c r="J62" t="str">
        <f t="shared" si="16"/>
        <v/>
      </c>
      <c r="K62" t="str">
        <f t="shared" si="16"/>
        <v/>
      </c>
      <c r="L62" s="48" t="str">
        <f t="shared" si="17"/>
        <v/>
      </c>
      <c r="M62" t="str">
        <f t="shared" si="17"/>
        <v/>
      </c>
      <c r="N62" t="str">
        <f t="shared" si="17"/>
        <v/>
      </c>
      <c r="O62" t="str">
        <f t="shared" si="17"/>
        <v/>
      </c>
      <c r="P62" t="str">
        <f t="shared" si="17"/>
        <v/>
      </c>
      <c r="Q62" t="str">
        <f t="shared" si="1"/>
        <v/>
      </c>
      <c r="R62" t="str">
        <f t="shared" si="15"/>
        <v/>
      </c>
      <c r="S62" t="str">
        <f>IF(OR(ISBLANK('FSE IDs'!C60),C62&gt;$C$10),"",'FSE IDs'!C60)</f>
        <v/>
      </c>
      <c r="T62" t="e">
        <f t="shared" si="5"/>
        <v>#VALUE!</v>
      </c>
      <c r="U62" t="e">
        <f t="shared" si="6"/>
        <v>#VALUE!</v>
      </c>
      <c r="V62" t="e">
        <f t="shared" si="7"/>
        <v>#VALUE!</v>
      </c>
      <c r="W62" t="e">
        <f t="shared" si="8"/>
        <v>#VALUE!</v>
      </c>
      <c r="X62" t="e">
        <f t="shared" si="9"/>
        <v>#VALUE!</v>
      </c>
      <c r="Y62" s="49" t="e">
        <f t="shared" si="10"/>
        <v>#VALUE!</v>
      </c>
      <c r="Z62" s="45" t="e">
        <f t="shared" si="11"/>
        <v>#VALUE!</v>
      </c>
      <c r="AA62" s="45" t="e">
        <f t="shared" si="12"/>
        <v>#VALUE!</v>
      </c>
    </row>
    <row r="63" spans="3:27" x14ac:dyDescent="0.25">
      <c r="C63" s="93">
        <v>53</v>
      </c>
      <c r="D63" t="str">
        <f t="shared" si="17"/>
        <v/>
      </c>
      <c r="E63" t="str">
        <f t="shared" si="17"/>
        <v/>
      </c>
      <c r="F63" t="str">
        <f t="shared" si="17"/>
        <v/>
      </c>
      <c r="G63" t="str">
        <f t="shared" si="17"/>
        <v/>
      </c>
      <c r="H63" t="str">
        <f t="shared" si="17"/>
        <v/>
      </c>
      <c r="I63" t="str">
        <f t="shared" si="17"/>
        <v/>
      </c>
      <c r="J63" t="str">
        <f t="shared" si="16"/>
        <v/>
      </c>
      <c r="K63" t="str">
        <f t="shared" si="16"/>
        <v/>
      </c>
      <c r="L63" s="48" t="str">
        <f t="shared" si="17"/>
        <v/>
      </c>
      <c r="M63" t="str">
        <f t="shared" si="17"/>
        <v/>
      </c>
      <c r="N63" t="str">
        <f t="shared" si="17"/>
        <v/>
      </c>
      <c r="O63" t="str">
        <f t="shared" si="17"/>
        <v/>
      </c>
      <c r="P63" t="str">
        <f t="shared" si="17"/>
        <v/>
      </c>
      <c r="Q63" t="str">
        <f t="shared" si="1"/>
        <v/>
      </c>
      <c r="R63" t="str">
        <f t="shared" si="15"/>
        <v/>
      </c>
      <c r="S63" t="str">
        <f>IF(OR(ISBLANK('FSE IDs'!C61),C63&gt;$C$10),"",'FSE IDs'!C61)</f>
        <v/>
      </c>
      <c r="T63" t="e">
        <f t="shared" si="5"/>
        <v>#VALUE!</v>
      </c>
      <c r="U63" t="e">
        <f t="shared" si="6"/>
        <v>#VALUE!</v>
      </c>
      <c r="V63" t="e">
        <f t="shared" si="7"/>
        <v>#VALUE!</v>
      </c>
      <c r="W63" t="e">
        <f t="shared" si="8"/>
        <v>#VALUE!</v>
      </c>
      <c r="X63" t="e">
        <f t="shared" si="9"/>
        <v>#VALUE!</v>
      </c>
      <c r="Y63" s="49" t="e">
        <f t="shared" si="10"/>
        <v>#VALUE!</v>
      </c>
      <c r="Z63" s="45" t="e">
        <f t="shared" si="11"/>
        <v>#VALUE!</v>
      </c>
      <c r="AA63" s="45" t="e">
        <f t="shared" si="12"/>
        <v>#VALUE!</v>
      </c>
    </row>
    <row r="64" spans="3:27" x14ac:dyDescent="0.25">
      <c r="C64" s="93">
        <v>54</v>
      </c>
      <c r="D64" t="str">
        <f t="shared" si="17"/>
        <v/>
      </c>
      <c r="E64" t="str">
        <f t="shared" si="17"/>
        <v/>
      </c>
      <c r="F64" t="str">
        <f t="shared" si="17"/>
        <v/>
      </c>
      <c r="G64" t="str">
        <f t="shared" si="17"/>
        <v/>
      </c>
      <c r="H64" t="str">
        <f t="shared" si="17"/>
        <v/>
      </c>
      <c r="I64" t="str">
        <f t="shared" si="17"/>
        <v/>
      </c>
      <c r="J64" t="str">
        <f t="shared" si="16"/>
        <v/>
      </c>
      <c r="K64" t="str">
        <f t="shared" si="16"/>
        <v/>
      </c>
      <c r="L64" s="48" t="str">
        <f t="shared" si="17"/>
        <v/>
      </c>
      <c r="M64" t="str">
        <f t="shared" si="17"/>
        <v/>
      </c>
      <c r="N64" t="str">
        <f t="shared" si="17"/>
        <v/>
      </c>
      <c r="O64" t="str">
        <f t="shared" si="17"/>
        <v/>
      </c>
      <c r="P64" t="str">
        <f t="shared" si="17"/>
        <v/>
      </c>
      <c r="Q64" t="str">
        <f t="shared" si="1"/>
        <v/>
      </c>
      <c r="R64" t="str">
        <f t="shared" si="15"/>
        <v/>
      </c>
      <c r="S64" t="str">
        <f>IF(OR(ISBLANK('FSE IDs'!C62),C64&gt;$C$10),"",'FSE IDs'!C62)</f>
        <v/>
      </c>
      <c r="T64" t="e">
        <f t="shared" si="5"/>
        <v>#VALUE!</v>
      </c>
      <c r="U64" t="e">
        <f t="shared" si="6"/>
        <v>#VALUE!</v>
      </c>
      <c r="V64" t="e">
        <f t="shared" si="7"/>
        <v>#VALUE!</v>
      </c>
      <c r="W64" t="e">
        <f t="shared" si="8"/>
        <v>#VALUE!</v>
      </c>
      <c r="X64" t="e">
        <f t="shared" si="9"/>
        <v>#VALUE!</v>
      </c>
      <c r="Y64" s="49" t="e">
        <f t="shared" si="10"/>
        <v>#VALUE!</v>
      </c>
      <c r="Z64" s="45" t="e">
        <f t="shared" si="11"/>
        <v>#VALUE!</v>
      </c>
      <c r="AA64" s="45" t="e">
        <f t="shared" si="12"/>
        <v>#VALUE!</v>
      </c>
    </row>
    <row r="65" spans="3:27" x14ac:dyDescent="0.25">
      <c r="C65" s="93">
        <v>55</v>
      </c>
      <c r="D65" t="str">
        <f t="shared" si="17"/>
        <v/>
      </c>
      <c r="E65" t="str">
        <f t="shared" si="17"/>
        <v/>
      </c>
      <c r="F65" t="str">
        <f t="shared" si="17"/>
        <v/>
      </c>
      <c r="G65" t="str">
        <f t="shared" si="17"/>
        <v/>
      </c>
      <c r="H65" t="str">
        <f t="shared" si="17"/>
        <v/>
      </c>
      <c r="I65" t="str">
        <f t="shared" si="17"/>
        <v/>
      </c>
      <c r="J65" t="str">
        <f t="shared" si="16"/>
        <v/>
      </c>
      <c r="K65" t="str">
        <f t="shared" si="16"/>
        <v/>
      </c>
      <c r="L65" s="48" t="str">
        <f t="shared" si="17"/>
        <v/>
      </c>
      <c r="M65" t="str">
        <f t="shared" si="17"/>
        <v/>
      </c>
      <c r="N65" t="str">
        <f t="shared" si="17"/>
        <v/>
      </c>
      <c r="O65" t="str">
        <f t="shared" si="17"/>
        <v/>
      </c>
      <c r="P65" t="str">
        <f t="shared" si="17"/>
        <v/>
      </c>
      <c r="Q65" t="str">
        <f t="shared" si="1"/>
        <v/>
      </c>
      <c r="R65" t="str">
        <f t="shared" si="15"/>
        <v/>
      </c>
      <c r="S65" t="str">
        <f>IF(OR(ISBLANK('FSE IDs'!C63),C65&gt;$C$10),"",'FSE IDs'!C63)</f>
        <v/>
      </c>
      <c r="T65" t="e">
        <f t="shared" si="5"/>
        <v>#VALUE!</v>
      </c>
      <c r="U65" t="e">
        <f t="shared" si="6"/>
        <v>#VALUE!</v>
      </c>
      <c r="V65" t="e">
        <f t="shared" si="7"/>
        <v>#VALUE!</v>
      </c>
      <c r="W65" t="e">
        <f t="shared" si="8"/>
        <v>#VALUE!</v>
      </c>
      <c r="X65" t="e">
        <f t="shared" si="9"/>
        <v>#VALUE!</v>
      </c>
      <c r="Y65" s="49" t="e">
        <f t="shared" si="10"/>
        <v>#VALUE!</v>
      </c>
      <c r="Z65" s="45" t="e">
        <f t="shared" si="11"/>
        <v>#VALUE!</v>
      </c>
      <c r="AA65" s="45" t="e">
        <f t="shared" si="12"/>
        <v>#VALUE!</v>
      </c>
    </row>
    <row r="66" spans="3:27" x14ac:dyDescent="0.25">
      <c r="C66" s="93">
        <v>56</v>
      </c>
      <c r="D66" t="str">
        <f t="shared" si="17"/>
        <v/>
      </c>
      <c r="E66" t="str">
        <f t="shared" si="17"/>
        <v/>
      </c>
      <c r="F66" t="str">
        <f t="shared" si="17"/>
        <v/>
      </c>
      <c r="G66" t="str">
        <f t="shared" ref="D66:P85" si="18">IF($C66&lt;=SUM($S$7,$AB$7,$AK$7),G$7,"")</f>
        <v/>
      </c>
      <c r="H66" t="str">
        <f t="shared" si="18"/>
        <v/>
      </c>
      <c r="I66" t="str">
        <f t="shared" si="18"/>
        <v/>
      </c>
      <c r="J66" t="str">
        <f t="shared" si="16"/>
        <v/>
      </c>
      <c r="K66" t="str">
        <f t="shared" si="16"/>
        <v/>
      </c>
      <c r="L66" s="48" t="str">
        <f t="shared" si="18"/>
        <v/>
      </c>
      <c r="M66" t="str">
        <f t="shared" si="18"/>
        <v/>
      </c>
      <c r="N66" t="str">
        <f t="shared" si="18"/>
        <v/>
      </c>
      <c r="O66" t="str">
        <f t="shared" si="18"/>
        <v/>
      </c>
      <c r="P66" t="str">
        <f t="shared" si="18"/>
        <v/>
      </c>
      <c r="Q66" t="str">
        <f t="shared" si="1"/>
        <v/>
      </c>
      <c r="R66" t="str">
        <f t="shared" si="15"/>
        <v/>
      </c>
      <c r="S66" t="str">
        <f>IF(OR(ISBLANK('FSE IDs'!C64),C66&gt;$C$10),"",'FSE IDs'!C64)</f>
        <v/>
      </c>
      <c r="T66" t="e">
        <f t="shared" si="5"/>
        <v>#VALUE!</v>
      </c>
      <c r="U66" t="e">
        <f t="shared" si="6"/>
        <v>#VALUE!</v>
      </c>
      <c r="V66" t="e">
        <f t="shared" si="7"/>
        <v>#VALUE!</v>
      </c>
      <c r="W66" t="e">
        <f t="shared" si="8"/>
        <v>#VALUE!</v>
      </c>
      <c r="X66" t="e">
        <f t="shared" si="9"/>
        <v>#VALUE!</v>
      </c>
      <c r="Y66" s="49" t="e">
        <f t="shared" si="10"/>
        <v>#VALUE!</v>
      </c>
      <c r="Z66" s="45" t="e">
        <f t="shared" si="11"/>
        <v>#VALUE!</v>
      </c>
      <c r="AA66" s="45" t="e">
        <f t="shared" si="12"/>
        <v>#VALUE!</v>
      </c>
    </row>
    <row r="67" spans="3:27" x14ac:dyDescent="0.25">
      <c r="C67" s="93">
        <v>57</v>
      </c>
      <c r="D67" t="str">
        <f t="shared" si="18"/>
        <v/>
      </c>
      <c r="E67" t="str">
        <f t="shared" si="18"/>
        <v/>
      </c>
      <c r="F67" t="str">
        <f t="shared" si="18"/>
        <v/>
      </c>
      <c r="G67" t="str">
        <f t="shared" si="18"/>
        <v/>
      </c>
      <c r="H67" t="str">
        <f t="shared" si="18"/>
        <v/>
      </c>
      <c r="I67" t="str">
        <f t="shared" si="18"/>
        <v/>
      </c>
      <c r="J67" t="str">
        <f t="shared" si="16"/>
        <v/>
      </c>
      <c r="K67" t="str">
        <f t="shared" si="16"/>
        <v/>
      </c>
      <c r="L67" s="48" t="str">
        <f t="shared" si="18"/>
        <v/>
      </c>
      <c r="M67" t="str">
        <f t="shared" si="18"/>
        <v/>
      </c>
      <c r="N67" t="str">
        <f t="shared" si="18"/>
        <v/>
      </c>
      <c r="O67" t="str">
        <f t="shared" si="18"/>
        <v/>
      </c>
      <c r="P67" t="str">
        <f t="shared" si="18"/>
        <v/>
      </c>
      <c r="Q67" t="str">
        <f t="shared" si="1"/>
        <v/>
      </c>
      <c r="R67" t="str">
        <f t="shared" si="15"/>
        <v/>
      </c>
      <c r="S67" t="str">
        <f>IF(OR(ISBLANK('FSE IDs'!C65),C67&gt;$C$10),"",'FSE IDs'!C65)</f>
        <v/>
      </c>
      <c r="T67" t="e">
        <f t="shared" si="5"/>
        <v>#VALUE!</v>
      </c>
      <c r="U67" t="e">
        <f t="shared" si="6"/>
        <v>#VALUE!</v>
      </c>
      <c r="V67" t="e">
        <f t="shared" si="7"/>
        <v>#VALUE!</v>
      </c>
      <c r="W67" t="e">
        <f t="shared" si="8"/>
        <v>#VALUE!</v>
      </c>
      <c r="X67" t="e">
        <f t="shared" si="9"/>
        <v>#VALUE!</v>
      </c>
      <c r="Y67" s="49" t="e">
        <f t="shared" si="10"/>
        <v>#VALUE!</v>
      </c>
      <c r="Z67" s="45" t="e">
        <f t="shared" si="11"/>
        <v>#VALUE!</v>
      </c>
      <c r="AA67" s="45" t="e">
        <f t="shared" si="12"/>
        <v>#VALUE!</v>
      </c>
    </row>
    <row r="68" spans="3:27" x14ac:dyDescent="0.25">
      <c r="C68" s="93">
        <v>58</v>
      </c>
      <c r="D68" t="str">
        <f t="shared" si="18"/>
        <v/>
      </c>
      <c r="E68" t="str">
        <f t="shared" si="18"/>
        <v/>
      </c>
      <c r="F68" t="str">
        <f t="shared" si="18"/>
        <v/>
      </c>
      <c r="G68" t="str">
        <f t="shared" si="18"/>
        <v/>
      </c>
      <c r="H68" t="str">
        <f t="shared" si="18"/>
        <v/>
      </c>
      <c r="I68" t="str">
        <f t="shared" si="18"/>
        <v/>
      </c>
      <c r="J68" t="str">
        <f t="shared" si="16"/>
        <v/>
      </c>
      <c r="K68" t="str">
        <f t="shared" si="16"/>
        <v/>
      </c>
      <c r="L68" s="48" t="str">
        <f t="shared" si="18"/>
        <v/>
      </c>
      <c r="M68" t="str">
        <f t="shared" si="18"/>
        <v/>
      </c>
      <c r="N68" t="str">
        <f t="shared" si="18"/>
        <v/>
      </c>
      <c r="O68" t="str">
        <f t="shared" si="18"/>
        <v/>
      </c>
      <c r="P68" t="str">
        <f t="shared" si="18"/>
        <v/>
      </c>
      <c r="Q68" t="str">
        <f t="shared" si="1"/>
        <v/>
      </c>
      <c r="R68" t="str">
        <f t="shared" si="15"/>
        <v/>
      </c>
      <c r="S68" t="str">
        <f>IF(OR(ISBLANK('FSE IDs'!C66),C68&gt;$C$10),"",'FSE IDs'!C66)</f>
        <v/>
      </c>
      <c r="T68" t="e">
        <f t="shared" si="5"/>
        <v>#VALUE!</v>
      </c>
      <c r="U68" t="e">
        <f t="shared" si="6"/>
        <v>#VALUE!</v>
      </c>
      <c r="V68" t="e">
        <f t="shared" si="7"/>
        <v>#VALUE!</v>
      </c>
      <c r="W68" t="e">
        <f t="shared" si="8"/>
        <v>#VALUE!</v>
      </c>
      <c r="X68" t="e">
        <f t="shared" si="9"/>
        <v>#VALUE!</v>
      </c>
      <c r="Y68" s="49" t="e">
        <f t="shared" si="10"/>
        <v>#VALUE!</v>
      </c>
      <c r="Z68" s="45" t="e">
        <f t="shared" si="11"/>
        <v>#VALUE!</v>
      </c>
      <c r="AA68" s="45" t="e">
        <f t="shared" si="12"/>
        <v>#VALUE!</v>
      </c>
    </row>
    <row r="69" spans="3:27" x14ac:dyDescent="0.25">
      <c r="C69" s="93">
        <v>59</v>
      </c>
      <c r="D69" t="str">
        <f t="shared" si="18"/>
        <v/>
      </c>
      <c r="E69" t="str">
        <f t="shared" si="18"/>
        <v/>
      </c>
      <c r="F69" t="str">
        <f t="shared" si="18"/>
        <v/>
      </c>
      <c r="G69" t="str">
        <f t="shared" si="18"/>
        <v/>
      </c>
      <c r="H69" t="str">
        <f t="shared" si="18"/>
        <v/>
      </c>
      <c r="I69" t="str">
        <f t="shared" si="18"/>
        <v/>
      </c>
      <c r="J69" t="str">
        <f t="shared" si="16"/>
        <v/>
      </c>
      <c r="K69" t="str">
        <f t="shared" si="16"/>
        <v/>
      </c>
      <c r="L69" s="48" t="str">
        <f t="shared" si="18"/>
        <v/>
      </c>
      <c r="M69" t="str">
        <f t="shared" si="18"/>
        <v/>
      </c>
      <c r="N69" t="str">
        <f t="shared" si="18"/>
        <v/>
      </c>
      <c r="O69" t="str">
        <f t="shared" si="18"/>
        <v/>
      </c>
      <c r="P69" t="str">
        <f t="shared" si="18"/>
        <v/>
      </c>
      <c r="Q69" t="str">
        <f t="shared" si="1"/>
        <v/>
      </c>
      <c r="R69" t="str">
        <f t="shared" si="15"/>
        <v/>
      </c>
      <c r="S69" t="str">
        <f>IF(OR(ISBLANK('FSE IDs'!C67),C69&gt;$C$10),"",'FSE IDs'!C67)</f>
        <v/>
      </c>
      <c r="T69" t="e">
        <f t="shared" si="5"/>
        <v>#VALUE!</v>
      </c>
      <c r="U69" t="e">
        <f t="shared" si="6"/>
        <v>#VALUE!</v>
      </c>
      <c r="V69" t="e">
        <f t="shared" si="7"/>
        <v>#VALUE!</v>
      </c>
      <c r="W69" t="e">
        <f t="shared" si="8"/>
        <v>#VALUE!</v>
      </c>
      <c r="X69" t="e">
        <f t="shared" si="9"/>
        <v>#VALUE!</v>
      </c>
      <c r="Y69" s="49" t="e">
        <f t="shared" si="10"/>
        <v>#VALUE!</v>
      </c>
      <c r="Z69" s="45" t="e">
        <f t="shared" si="11"/>
        <v>#VALUE!</v>
      </c>
      <c r="AA69" s="45" t="e">
        <f t="shared" si="12"/>
        <v>#VALUE!</v>
      </c>
    </row>
    <row r="70" spans="3:27" x14ac:dyDescent="0.25">
      <c r="C70" s="93">
        <v>60</v>
      </c>
      <c r="D70" t="str">
        <f t="shared" si="18"/>
        <v/>
      </c>
      <c r="E70" t="str">
        <f t="shared" si="18"/>
        <v/>
      </c>
      <c r="F70" t="str">
        <f t="shared" si="18"/>
        <v/>
      </c>
      <c r="G70" t="str">
        <f t="shared" si="18"/>
        <v/>
      </c>
      <c r="H70" t="str">
        <f t="shared" si="18"/>
        <v/>
      </c>
      <c r="I70" t="str">
        <f t="shared" si="18"/>
        <v/>
      </c>
      <c r="J70" t="str">
        <f t="shared" si="16"/>
        <v/>
      </c>
      <c r="K70" t="str">
        <f t="shared" si="16"/>
        <v/>
      </c>
      <c r="L70" s="48" t="str">
        <f t="shared" si="18"/>
        <v/>
      </c>
      <c r="M70" t="str">
        <f t="shared" si="18"/>
        <v/>
      </c>
      <c r="N70" t="str">
        <f t="shared" si="18"/>
        <v/>
      </c>
      <c r="O70" t="str">
        <f t="shared" si="18"/>
        <v/>
      </c>
      <c r="P70" t="str">
        <f t="shared" si="18"/>
        <v/>
      </c>
      <c r="Q70" t="str">
        <f t="shared" si="1"/>
        <v/>
      </c>
      <c r="R70" t="str">
        <f t="shared" si="15"/>
        <v/>
      </c>
      <c r="S70" t="str">
        <f>IF(OR(ISBLANK('FSE IDs'!C68),C70&gt;$C$10),"",'FSE IDs'!C68)</f>
        <v/>
      </c>
      <c r="T70" t="e">
        <f t="shared" si="5"/>
        <v>#VALUE!</v>
      </c>
      <c r="U70" t="e">
        <f t="shared" si="6"/>
        <v>#VALUE!</v>
      </c>
      <c r="V70" t="e">
        <f t="shared" si="7"/>
        <v>#VALUE!</v>
      </c>
      <c r="W70" t="e">
        <f t="shared" si="8"/>
        <v>#VALUE!</v>
      </c>
      <c r="X70" t="e">
        <f t="shared" si="9"/>
        <v>#VALUE!</v>
      </c>
      <c r="Y70" s="49" t="e">
        <f t="shared" si="10"/>
        <v>#VALUE!</v>
      </c>
      <c r="Z70" s="45" t="e">
        <f t="shared" si="11"/>
        <v>#VALUE!</v>
      </c>
      <c r="AA70" s="45" t="e">
        <f t="shared" si="12"/>
        <v>#VALUE!</v>
      </c>
    </row>
    <row r="71" spans="3:27" x14ac:dyDescent="0.25">
      <c r="C71" s="93">
        <v>61</v>
      </c>
      <c r="D71" t="str">
        <f t="shared" si="18"/>
        <v/>
      </c>
      <c r="E71" t="str">
        <f t="shared" si="18"/>
        <v/>
      </c>
      <c r="F71" t="str">
        <f t="shared" si="18"/>
        <v/>
      </c>
      <c r="G71" t="str">
        <f t="shared" si="18"/>
        <v/>
      </c>
      <c r="H71" t="str">
        <f t="shared" si="18"/>
        <v/>
      </c>
      <c r="I71" t="str">
        <f t="shared" si="18"/>
        <v/>
      </c>
      <c r="J71" t="str">
        <f t="shared" si="16"/>
        <v/>
      </c>
      <c r="K71" t="str">
        <f t="shared" si="16"/>
        <v/>
      </c>
      <c r="L71" s="48" t="str">
        <f t="shared" si="18"/>
        <v/>
      </c>
      <c r="M71" t="str">
        <f t="shared" si="18"/>
        <v/>
      </c>
      <c r="N71" t="str">
        <f t="shared" si="18"/>
        <v/>
      </c>
      <c r="O71" t="str">
        <f t="shared" si="18"/>
        <v/>
      </c>
      <c r="P71" t="str">
        <f t="shared" si="18"/>
        <v/>
      </c>
      <c r="Q71" t="str">
        <f t="shared" si="1"/>
        <v/>
      </c>
      <c r="R71" t="str">
        <f t="shared" si="15"/>
        <v/>
      </c>
      <c r="S71" t="str">
        <f>IF(OR(ISBLANK('FSE IDs'!C69),C71&gt;$C$10),"",'FSE IDs'!C69)</f>
        <v/>
      </c>
      <c r="T71" t="e">
        <f t="shared" si="5"/>
        <v>#VALUE!</v>
      </c>
      <c r="U71" t="e">
        <f t="shared" si="6"/>
        <v>#VALUE!</v>
      </c>
      <c r="V71" t="e">
        <f t="shared" si="7"/>
        <v>#VALUE!</v>
      </c>
      <c r="W71" t="e">
        <f t="shared" si="8"/>
        <v>#VALUE!</v>
      </c>
      <c r="X71" t="e">
        <f t="shared" si="9"/>
        <v>#VALUE!</v>
      </c>
      <c r="Y71" s="49" t="e">
        <f t="shared" si="10"/>
        <v>#VALUE!</v>
      </c>
      <c r="Z71" s="45" t="e">
        <f t="shared" si="11"/>
        <v>#VALUE!</v>
      </c>
      <c r="AA71" s="45" t="e">
        <f t="shared" si="12"/>
        <v>#VALUE!</v>
      </c>
    </row>
    <row r="72" spans="3:27" x14ac:dyDescent="0.25">
      <c r="C72" s="93">
        <v>62</v>
      </c>
      <c r="D72" t="str">
        <f t="shared" si="18"/>
        <v/>
      </c>
      <c r="E72" t="str">
        <f t="shared" si="18"/>
        <v/>
      </c>
      <c r="F72" t="str">
        <f t="shared" si="18"/>
        <v/>
      </c>
      <c r="G72" t="str">
        <f t="shared" si="18"/>
        <v/>
      </c>
      <c r="H72" t="str">
        <f t="shared" si="18"/>
        <v/>
      </c>
      <c r="I72" t="str">
        <f t="shared" si="18"/>
        <v/>
      </c>
      <c r="J72" t="str">
        <f t="shared" si="16"/>
        <v/>
      </c>
      <c r="K72" t="str">
        <f t="shared" si="16"/>
        <v/>
      </c>
      <c r="L72" s="48" t="str">
        <f t="shared" si="18"/>
        <v/>
      </c>
      <c r="M72" t="str">
        <f t="shared" si="18"/>
        <v/>
      </c>
      <c r="N72" t="str">
        <f t="shared" si="18"/>
        <v/>
      </c>
      <c r="O72" t="str">
        <f t="shared" si="18"/>
        <v/>
      </c>
      <c r="P72" t="str">
        <f t="shared" si="18"/>
        <v/>
      </c>
      <c r="Q72" t="str">
        <f t="shared" si="1"/>
        <v/>
      </c>
      <c r="R72" t="str">
        <f t="shared" si="15"/>
        <v/>
      </c>
      <c r="S72" t="str">
        <f>IF(OR(ISBLANK('FSE IDs'!C70),C72&gt;$C$10),"",'FSE IDs'!C70)</f>
        <v/>
      </c>
      <c r="T72" t="e">
        <f t="shared" si="5"/>
        <v>#VALUE!</v>
      </c>
      <c r="U72" t="e">
        <f t="shared" si="6"/>
        <v>#VALUE!</v>
      </c>
      <c r="V72" t="e">
        <f t="shared" si="7"/>
        <v>#VALUE!</v>
      </c>
      <c r="W72" t="e">
        <f t="shared" si="8"/>
        <v>#VALUE!</v>
      </c>
      <c r="X72" t="e">
        <f t="shared" si="9"/>
        <v>#VALUE!</v>
      </c>
      <c r="Y72" s="49" t="e">
        <f t="shared" si="10"/>
        <v>#VALUE!</v>
      </c>
      <c r="Z72" s="45" t="e">
        <f t="shared" si="11"/>
        <v>#VALUE!</v>
      </c>
      <c r="AA72" s="45" t="e">
        <f t="shared" si="12"/>
        <v>#VALUE!</v>
      </c>
    </row>
    <row r="73" spans="3:27" x14ac:dyDescent="0.25">
      <c r="C73" s="93">
        <v>63</v>
      </c>
      <c r="D73" t="str">
        <f t="shared" si="18"/>
        <v/>
      </c>
      <c r="E73" t="str">
        <f t="shared" si="18"/>
        <v/>
      </c>
      <c r="F73" t="str">
        <f t="shared" si="18"/>
        <v/>
      </c>
      <c r="G73" t="str">
        <f t="shared" si="18"/>
        <v/>
      </c>
      <c r="H73" t="str">
        <f t="shared" si="18"/>
        <v/>
      </c>
      <c r="I73" t="str">
        <f t="shared" si="18"/>
        <v/>
      </c>
      <c r="J73" t="str">
        <f t="shared" si="16"/>
        <v/>
      </c>
      <c r="K73" t="str">
        <f t="shared" si="16"/>
        <v/>
      </c>
      <c r="L73" s="48" t="str">
        <f t="shared" si="18"/>
        <v/>
      </c>
      <c r="M73" t="str">
        <f t="shared" si="18"/>
        <v/>
      </c>
      <c r="N73" t="str">
        <f t="shared" si="18"/>
        <v/>
      </c>
      <c r="O73" t="str">
        <f t="shared" si="18"/>
        <v/>
      </c>
      <c r="P73" t="str">
        <f t="shared" si="18"/>
        <v/>
      </c>
      <c r="Q73" t="str">
        <f t="shared" si="1"/>
        <v/>
      </c>
      <c r="R73" t="str">
        <f t="shared" si="15"/>
        <v/>
      </c>
      <c r="S73" t="str">
        <f>IF(OR(ISBLANK('FSE IDs'!C71),C73&gt;$C$10),"",'FSE IDs'!C71)</f>
        <v/>
      </c>
      <c r="T73" t="e">
        <f t="shared" si="5"/>
        <v>#VALUE!</v>
      </c>
      <c r="U73" t="e">
        <f t="shared" si="6"/>
        <v>#VALUE!</v>
      </c>
      <c r="V73" t="e">
        <f t="shared" si="7"/>
        <v>#VALUE!</v>
      </c>
      <c r="W73" t="e">
        <f t="shared" si="8"/>
        <v>#VALUE!</v>
      </c>
      <c r="X73" t="e">
        <f t="shared" si="9"/>
        <v>#VALUE!</v>
      </c>
      <c r="Y73" s="49" t="e">
        <f t="shared" si="10"/>
        <v>#VALUE!</v>
      </c>
      <c r="Z73" s="45" t="e">
        <f t="shared" si="11"/>
        <v>#VALUE!</v>
      </c>
      <c r="AA73" s="45" t="e">
        <f t="shared" si="12"/>
        <v>#VALUE!</v>
      </c>
    </row>
    <row r="74" spans="3:27" x14ac:dyDescent="0.25">
      <c r="C74" s="93">
        <v>64</v>
      </c>
      <c r="D74" t="str">
        <f t="shared" si="18"/>
        <v/>
      </c>
      <c r="E74" t="str">
        <f t="shared" si="18"/>
        <v/>
      </c>
      <c r="F74" t="str">
        <f t="shared" si="18"/>
        <v/>
      </c>
      <c r="G74" t="str">
        <f t="shared" si="18"/>
        <v/>
      </c>
      <c r="H74" t="str">
        <f t="shared" si="18"/>
        <v/>
      </c>
      <c r="I74" t="str">
        <f t="shared" si="18"/>
        <v/>
      </c>
      <c r="J74" t="str">
        <f t="shared" si="16"/>
        <v/>
      </c>
      <c r="K74" t="str">
        <f t="shared" si="16"/>
        <v/>
      </c>
      <c r="L74" s="48" t="str">
        <f t="shared" si="18"/>
        <v/>
      </c>
      <c r="M74" t="str">
        <f t="shared" si="18"/>
        <v/>
      </c>
      <c r="N74" t="str">
        <f t="shared" si="18"/>
        <v/>
      </c>
      <c r="O74" t="str">
        <f t="shared" si="18"/>
        <v/>
      </c>
      <c r="P74" t="str">
        <f t="shared" si="18"/>
        <v/>
      </c>
      <c r="Q74" t="str">
        <f t="shared" si="1"/>
        <v/>
      </c>
      <c r="R74" t="str">
        <f t="shared" si="15"/>
        <v/>
      </c>
      <c r="S74" t="str">
        <f>IF(OR(ISBLANK('FSE IDs'!C72),C74&gt;$C$10),"",'FSE IDs'!C72)</f>
        <v/>
      </c>
      <c r="T74" t="e">
        <f t="shared" si="5"/>
        <v>#VALUE!</v>
      </c>
      <c r="U74" t="e">
        <f t="shared" si="6"/>
        <v>#VALUE!</v>
      </c>
      <c r="V74" t="e">
        <f t="shared" si="7"/>
        <v>#VALUE!</v>
      </c>
      <c r="W74" t="e">
        <f t="shared" si="8"/>
        <v>#VALUE!</v>
      </c>
      <c r="X74" t="e">
        <f t="shared" si="9"/>
        <v>#VALUE!</v>
      </c>
      <c r="Y74" s="49" t="e">
        <f t="shared" si="10"/>
        <v>#VALUE!</v>
      </c>
      <c r="Z74" s="45" t="e">
        <f t="shared" si="11"/>
        <v>#VALUE!</v>
      </c>
      <c r="AA74" s="45" t="e">
        <f t="shared" si="12"/>
        <v>#VALUE!</v>
      </c>
    </row>
    <row r="75" spans="3:27" x14ac:dyDescent="0.25">
      <c r="C75" s="93">
        <v>65</v>
      </c>
      <c r="D75" t="str">
        <f t="shared" si="18"/>
        <v/>
      </c>
      <c r="E75" t="str">
        <f t="shared" si="18"/>
        <v/>
      </c>
      <c r="F75" t="str">
        <f t="shared" si="18"/>
        <v/>
      </c>
      <c r="G75" t="str">
        <f t="shared" si="18"/>
        <v/>
      </c>
      <c r="H75" t="str">
        <f t="shared" si="18"/>
        <v/>
      </c>
      <c r="I75" t="str">
        <f t="shared" si="18"/>
        <v/>
      </c>
      <c r="J75" t="str">
        <f t="shared" si="16"/>
        <v/>
      </c>
      <c r="K75" t="str">
        <f t="shared" si="16"/>
        <v/>
      </c>
      <c r="L75" s="48" t="str">
        <f t="shared" si="18"/>
        <v/>
      </c>
      <c r="M75" t="str">
        <f t="shared" si="18"/>
        <v/>
      </c>
      <c r="N75" t="str">
        <f t="shared" si="18"/>
        <v/>
      </c>
      <c r="O75" t="str">
        <f t="shared" si="18"/>
        <v/>
      </c>
      <c r="P75" t="str">
        <f t="shared" si="18"/>
        <v/>
      </c>
      <c r="Q75" t="str">
        <f t="shared" ref="Q75:Q130" si="19">IF($C75&lt;=SUM($S$7,$AB$7,$AK$7),$S$7+$AB$7+$AK$7,"")</f>
        <v/>
      </c>
      <c r="R75" t="str">
        <f t="shared" ref="R75:R106" si="20">IF($C75&lt;=SUM($S$7,$AB$7,$AK$7),Number_FSE,"")</f>
        <v/>
      </c>
      <c r="S75" t="str">
        <f>IF(OR(ISBLANK('FSE IDs'!C73),C75&gt;$C$10),"",'FSE IDs'!C73)</f>
        <v/>
      </c>
      <c r="T75" t="e">
        <f t="shared" si="5"/>
        <v>#VALUE!</v>
      </c>
      <c r="U75" t="e">
        <f t="shared" si="6"/>
        <v>#VALUE!</v>
      </c>
      <c r="V75" t="e">
        <f t="shared" si="7"/>
        <v>#VALUE!</v>
      </c>
      <c r="W75" t="e">
        <f t="shared" si="8"/>
        <v>#VALUE!</v>
      </c>
      <c r="X75" t="e">
        <f t="shared" si="9"/>
        <v>#VALUE!</v>
      </c>
      <c r="Y75" s="49" t="e">
        <f t="shared" si="10"/>
        <v>#VALUE!</v>
      </c>
      <c r="Z75" s="45" t="e">
        <f t="shared" si="11"/>
        <v>#VALUE!</v>
      </c>
      <c r="AA75" s="45" t="e">
        <f t="shared" si="12"/>
        <v>#VALUE!</v>
      </c>
    </row>
    <row r="76" spans="3:27" x14ac:dyDescent="0.25">
      <c r="C76" s="93">
        <v>66</v>
      </c>
      <c r="D76" t="str">
        <f t="shared" si="18"/>
        <v/>
      </c>
      <c r="E76" t="str">
        <f t="shared" si="18"/>
        <v/>
      </c>
      <c r="F76" t="str">
        <f t="shared" si="18"/>
        <v/>
      </c>
      <c r="G76" t="str">
        <f t="shared" si="18"/>
        <v/>
      </c>
      <c r="H76" t="str">
        <f t="shared" si="18"/>
        <v/>
      </c>
      <c r="I76" t="str">
        <f t="shared" si="18"/>
        <v/>
      </c>
      <c r="J76" t="str">
        <f t="shared" ref="J76:K107" si="21">IF($C76&lt;=SUM($S$7,$AB$7,$AK$7),J$7*1,"")</f>
        <v/>
      </c>
      <c r="K76" t="str">
        <f t="shared" si="21"/>
        <v/>
      </c>
      <c r="L76" s="48" t="str">
        <f t="shared" si="18"/>
        <v/>
      </c>
      <c r="M76" t="str">
        <f t="shared" si="18"/>
        <v/>
      </c>
      <c r="N76" t="str">
        <f t="shared" si="18"/>
        <v/>
      </c>
      <c r="O76" t="str">
        <f t="shared" si="18"/>
        <v/>
      </c>
      <c r="P76" t="str">
        <f t="shared" si="18"/>
        <v/>
      </c>
      <c r="Q76" t="str">
        <f t="shared" si="19"/>
        <v/>
      </c>
      <c r="R76" t="str">
        <f t="shared" si="20"/>
        <v/>
      </c>
      <c r="S76" t="str">
        <f>IF(OR(ISBLANK('FSE IDs'!C74),C76&gt;$C$10),"",'FSE IDs'!C74)</f>
        <v/>
      </c>
      <c r="T76" t="e">
        <f t="shared" ref="T76:T130" si="22">IF(AND($C76&lt;=$S$7),T$7,IF(AND($C76&gt;$S$7,$C76&lt;=($S$7+$AB$7)),AC$7,IF(AND($C76&gt;($S$7+$AB$7),$C76&lt;=($S$7+$AB$7+$AK$7)),AL$7,"")))</f>
        <v>#VALUE!</v>
      </c>
      <c r="U76" t="e">
        <f t="shared" ref="U76:U130" si="23">IF(AND($C76&lt;=$S$7),U$7,IF(AND($C76&gt;$S$7,$C76&lt;=($S$7+$AB$7)),AD$7,IF(AND($C76&gt;($S$7+$AB$7),$C76&lt;=($S$7+$AB$7+$AK$7)),AM$7,"")))</f>
        <v>#VALUE!</v>
      </c>
      <c r="V76" t="e">
        <f t="shared" ref="V76:V130" si="24">IF(AND($C76&lt;=$S$7),V$7/$S$7,IF(AND($C76&gt;$S$7,$C76&lt;=($S$7+$AB$7)),AE$7/$AB$7,IF(AND($C76&gt;($S$7+$AB$7),$C76&lt;=($S$7+$AB$7+$AK$7)),AN$7/$AK$7,"")))</f>
        <v>#VALUE!</v>
      </c>
      <c r="W76" t="e">
        <f t="shared" ref="W76:W130" si="25">IF(AND($C76&lt;=$S$7),W$7/$S$7,IF(AND($C76&gt;$S$7,$C76&lt;=($S$7+$AB$7)),AF$7/$AB$7,IF(AND($C76&gt;($S$7+$AB$7),$C76&lt;=($S$7+$AB$7+$AK$7)),AO$7/$AK$7,"")))</f>
        <v>#VALUE!</v>
      </c>
      <c r="X76" t="e">
        <f t="shared" ref="X76:X130" si="26">IF(AND($C76&lt;=$S$7),X$7/$S$7,IF(AND($C76&gt;$S$7,$C76&lt;=($S$7+$AB$7)),AG$7/$AB$7,IF(AND($C76&gt;($S$7+$AB$7),$C76&lt;=($S$7+$AB$7+$AK$7)),AP$7/$AK$7,"")))</f>
        <v>#VALUE!</v>
      </c>
      <c r="Y76" s="49" t="e">
        <f t="shared" ref="Y76:Y130" si="27">IF(AND($C76&lt;=$S$7),Y$7,IF(AND($C76&gt;$S$7,$C76&lt;=($S$7+$AB$7)),AH$7,IF(AND($C76&gt;($S$7+$AB$7),$C76&lt;=($S$7+$AB$7+$AK$7)),AQ$7,"")))</f>
        <v>#VALUE!</v>
      </c>
      <c r="Z76" s="45" t="e">
        <f t="shared" ref="Z76:Z130" si="28">IF(AND($C76&lt;=$S$7),Z$7,IF(AND($C76&gt;$S$7,$C76&lt;=($S$7+$AB$7)),AI$7,IF(AND($C76&gt;($S$7+$AB$7),$C76&lt;=($S$7+$AB$7+$AK$7)),AR$7,"")))</f>
        <v>#VALUE!</v>
      </c>
      <c r="AA76" s="45" t="e">
        <f t="shared" ref="AA76:AA130" si="29">IF(AND($C76&lt;=$S$7),AA$7,IF(AND($C76&gt;$S$7,$C76&lt;=($S$7+$AB$7)),AJ$7,IF(AND($C76&gt;($S$7+$AB$7),$C76&lt;=($S$7+$AB$7+$AK$7)),AS$7,"")))</f>
        <v>#VALUE!</v>
      </c>
    </row>
    <row r="77" spans="3:27" x14ac:dyDescent="0.25">
      <c r="C77" s="93">
        <v>67</v>
      </c>
      <c r="D77" t="str">
        <f t="shared" si="18"/>
        <v/>
      </c>
      <c r="E77" t="str">
        <f t="shared" si="18"/>
        <v/>
      </c>
      <c r="F77" t="str">
        <f t="shared" si="18"/>
        <v/>
      </c>
      <c r="G77" t="str">
        <f t="shared" si="18"/>
        <v/>
      </c>
      <c r="H77" t="str">
        <f t="shared" si="18"/>
        <v/>
      </c>
      <c r="I77" t="str">
        <f t="shared" si="18"/>
        <v/>
      </c>
      <c r="J77" t="str">
        <f t="shared" si="21"/>
        <v/>
      </c>
      <c r="K77" t="str">
        <f t="shared" si="21"/>
        <v/>
      </c>
      <c r="L77" s="48" t="str">
        <f t="shared" si="18"/>
        <v/>
      </c>
      <c r="M77" t="str">
        <f t="shared" si="18"/>
        <v/>
      </c>
      <c r="N77" t="str">
        <f t="shared" si="18"/>
        <v/>
      </c>
      <c r="O77" t="str">
        <f t="shared" si="18"/>
        <v/>
      </c>
      <c r="P77" t="str">
        <f t="shared" si="18"/>
        <v/>
      </c>
      <c r="Q77" t="str">
        <f t="shared" si="19"/>
        <v/>
      </c>
      <c r="R77" t="str">
        <f t="shared" si="20"/>
        <v/>
      </c>
      <c r="S77" t="str">
        <f>IF(OR(ISBLANK('FSE IDs'!C75),C77&gt;$C$10),"",'FSE IDs'!C75)</f>
        <v/>
      </c>
      <c r="T77" t="e">
        <f t="shared" si="22"/>
        <v>#VALUE!</v>
      </c>
      <c r="U77" t="e">
        <f t="shared" si="23"/>
        <v>#VALUE!</v>
      </c>
      <c r="V77" t="e">
        <f t="shared" si="24"/>
        <v>#VALUE!</v>
      </c>
      <c r="W77" t="e">
        <f t="shared" si="25"/>
        <v>#VALUE!</v>
      </c>
      <c r="X77" t="e">
        <f t="shared" si="26"/>
        <v>#VALUE!</v>
      </c>
      <c r="Y77" s="49" t="e">
        <f t="shared" si="27"/>
        <v>#VALUE!</v>
      </c>
      <c r="Z77" s="45" t="e">
        <f t="shared" si="28"/>
        <v>#VALUE!</v>
      </c>
      <c r="AA77" s="45" t="e">
        <f t="shared" si="29"/>
        <v>#VALUE!</v>
      </c>
    </row>
    <row r="78" spans="3:27" x14ac:dyDescent="0.25">
      <c r="C78" s="93">
        <v>68</v>
      </c>
      <c r="D78" t="str">
        <f t="shared" si="18"/>
        <v/>
      </c>
      <c r="E78" t="str">
        <f t="shared" si="18"/>
        <v/>
      </c>
      <c r="F78" t="str">
        <f t="shared" si="18"/>
        <v/>
      </c>
      <c r="G78" t="str">
        <f t="shared" si="18"/>
        <v/>
      </c>
      <c r="H78" t="str">
        <f t="shared" si="18"/>
        <v/>
      </c>
      <c r="I78" t="str">
        <f t="shared" si="18"/>
        <v/>
      </c>
      <c r="J78" t="str">
        <f t="shared" si="21"/>
        <v/>
      </c>
      <c r="K78" t="str">
        <f t="shared" si="21"/>
        <v/>
      </c>
      <c r="L78" s="48" t="str">
        <f t="shared" si="18"/>
        <v/>
      </c>
      <c r="M78" t="str">
        <f t="shared" si="18"/>
        <v/>
      </c>
      <c r="N78" t="str">
        <f t="shared" si="18"/>
        <v/>
      </c>
      <c r="O78" t="str">
        <f t="shared" si="18"/>
        <v/>
      </c>
      <c r="P78" t="str">
        <f t="shared" si="18"/>
        <v/>
      </c>
      <c r="Q78" t="str">
        <f t="shared" si="19"/>
        <v/>
      </c>
      <c r="R78" t="str">
        <f t="shared" si="20"/>
        <v/>
      </c>
      <c r="S78" t="str">
        <f>IF(OR(ISBLANK('FSE IDs'!C76),C78&gt;$C$10),"",'FSE IDs'!C76)</f>
        <v/>
      </c>
      <c r="T78" t="e">
        <f t="shared" si="22"/>
        <v>#VALUE!</v>
      </c>
      <c r="U78" t="e">
        <f t="shared" si="23"/>
        <v>#VALUE!</v>
      </c>
      <c r="V78" t="e">
        <f t="shared" si="24"/>
        <v>#VALUE!</v>
      </c>
      <c r="W78" t="e">
        <f t="shared" si="25"/>
        <v>#VALUE!</v>
      </c>
      <c r="X78" t="e">
        <f t="shared" si="26"/>
        <v>#VALUE!</v>
      </c>
      <c r="Y78" s="49" t="e">
        <f t="shared" si="27"/>
        <v>#VALUE!</v>
      </c>
      <c r="Z78" s="45" t="e">
        <f t="shared" si="28"/>
        <v>#VALUE!</v>
      </c>
      <c r="AA78" s="45" t="e">
        <f t="shared" si="29"/>
        <v>#VALUE!</v>
      </c>
    </row>
    <row r="79" spans="3:27" x14ac:dyDescent="0.25">
      <c r="C79" s="93">
        <v>69</v>
      </c>
      <c r="D79" t="str">
        <f t="shared" si="18"/>
        <v/>
      </c>
      <c r="E79" t="str">
        <f t="shared" si="18"/>
        <v/>
      </c>
      <c r="F79" t="str">
        <f t="shared" si="18"/>
        <v/>
      </c>
      <c r="G79" t="str">
        <f t="shared" si="18"/>
        <v/>
      </c>
      <c r="H79" t="str">
        <f t="shared" si="18"/>
        <v/>
      </c>
      <c r="I79" t="str">
        <f t="shared" si="18"/>
        <v/>
      </c>
      <c r="J79" t="str">
        <f t="shared" si="21"/>
        <v/>
      </c>
      <c r="K79" t="str">
        <f t="shared" si="21"/>
        <v/>
      </c>
      <c r="L79" s="48" t="str">
        <f t="shared" si="18"/>
        <v/>
      </c>
      <c r="M79" t="str">
        <f t="shared" si="18"/>
        <v/>
      </c>
      <c r="N79" t="str">
        <f t="shared" si="18"/>
        <v/>
      </c>
      <c r="O79" t="str">
        <f t="shared" si="18"/>
        <v/>
      </c>
      <c r="P79" t="str">
        <f t="shared" si="18"/>
        <v/>
      </c>
      <c r="Q79" t="str">
        <f t="shared" si="19"/>
        <v/>
      </c>
      <c r="R79" t="str">
        <f t="shared" si="20"/>
        <v/>
      </c>
      <c r="S79" t="str">
        <f>IF(OR(ISBLANK('FSE IDs'!C77),C79&gt;$C$10),"",'FSE IDs'!C77)</f>
        <v/>
      </c>
      <c r="T79" t="e">
        <f t="shared" si="22"/>
        <v>#VALUE!</v>
      </c>
      <c r="U79" t="e">
        <f t="shared" si="23"/>
        <v>#VALUE!</v>
      </c>
      <c r="V79" t="e">
        <f t="shared" si="24"/>
        <v>#VALUE!</v>
      </c>
      <c r="W79" t="e">
        <f t="shared" si="25"/>
        <v>#VALUE!</v>
      </c>
      <c r="X79" t="e">
        <f t="shared" si="26"/>
        <v>#VALUE!</v>
      </c>
      <c r="Y79" s="49" t="e">
        <f t="shared" si="27"/>
        <v>#VALUE!</v>
      </c>
      <c r="Z79" s="45" t="e">
        <f t="shared" si="28"/>
        <v>#VALUE!</v>
      </c>
      <c r="AA79" s="45" t="e">
        <f t="shared" si="29"/>
        <v>#VALUE!</v>
      </c>
    </row>
    <row r="80" spans="3:27" x14ac:dyDescent="0.25">
      <c r="C80" s="93">
        <v>70</v>
      </c>
      <c r="D80" t="str">
        <f t="shared" si="18"/>
        <v/>
      </c>
      <c r="E80" t="str">
        <f t="shared" si="18"/>
        <v/>
      </c>
      <c r="F80" t="str">
        <f t="shared" si="18"/>
        <v/>
      </c>
      <c r="G80" t="str">
        <f t="shared" si="18"/>
        <v/>
      </c>
      <c r="H80" t="str">
        <f t="shared" si="18"/>
        <v/>
      </c>
      <c r="I80" t="str">
        <f t="shared" si="18"/>
        <v/>
      </c>
      <c r="J80" t="str">
        <f t="shared" si="21"/>
        <v/>
      </c>
      <c r="K80" t="str">
        <f t="shared" si="21"/>
        <v/>
      </c>
      <c r="L80" s="48" t="str">
        <f t="shared" si="18"/>
        <v/>
      </c>
      <c r="M80" t="str">
        <f t="shared" si="18"/>
        <v/>
      </c>
      <c r="N80" t="str">
        <f t="shared" si="18"/>
        <v/>
      </c>
      <c r="O80" t="str">
        <f t="shared" si="18"/>
        <v/>
      </c>
      <c r="P80" t="str">
        <f t="shared" si="18"/>
        <v/>
      </c>
      <c r="Q80" t="str">
        <f t="shared" si="19"/>
        <v/>
      </c>
      <c r="R80" t="str">
        <f t="shared" si="20"/>
        <v/>
      </c>
      <c r="S80" t="str">
        <f>IF(OR(ISBLANK('FSE IDs'!C78),C80&gt;$C$10),"",'FSE IDs'!C78)</f>
        <v/>
      </c>
      <c r="T80" t="e">
        <f t="shared" si="22"/>
        <v>#VALUE!</v>
      </c>
      <c r="U80" t="e">
        <f t="shared" si="23"/>
        <v>#VALUE!</v>
      </c>
      <c r="V80" t="e">
        <f t="shared" si="24"/>
        <v>#VALUE!</v>
      </c>
      <c r="W80" t="e">
        <f t="shared" si="25"/>
        <v>#VALUE!</v>
      </c>
      <c r="X80" t="e">
        <f t="shared" si="26"/>
        <v>#VALUE!</v>
      </c>
      <c r="Y80" s="49" t="e">
        <f t="shared" si="27"/>
        <v>#VALUE!</v>
      </c>
      <c r="Z80" s="45" t="e">
        <f t="shared" si="28"/>
        <v>#VALUE!</v>
      </c>
      <c r="AA80" s="45" t="e">
        <f t="shared" si="29"/>
        <v>#VALUE!</v>
      </c>
    </row>
    <row r="81" spans="3:27" x14ac:dyDescent="0.25">
      <c r="C81" s="93">
        <v>71</v>
      </c>
      <c r="D81" t="str">
        <f t="shared" si="18"/>
        <v/>
      </c>
      <c r="E81" t="str">
        <f t="shared" si="18"/>
        <v/>
      </c>
      <c r="F81" t="str">
        <f t="shared" si="18"/>
        <v/>
      </c>
      <c r="G81" t="str">
        <f t="shared" si="18"/>
        <v/>
      </c>
      <c r="H81" t="str">
        <f t="shared" si="18"/>
        <v/>
      </c>
      <c r="I81" t="str">
        <f t="shared" si="18"/>
        <v/>
      </c>
      <c r="J81" t="str">
        <f t="shared" si="21"/>
        <v/>
      </c>
      <c r="K81" t="str">
        <f t="shared" si="21"/>
        <v/>
      </c>
      <c r="L81" s="48" t="str">
        <f t="shared" si="18"/>
        <v/>
      </c>
      <c r="M81" t="str">
        <f t="shared" si="18"/>
        <v/>
      </c>
      <c r="N81" t="str">
        <f t="shared" si="18"/>
        <v/>
      </c>
      <c r="O81" t="str">
        <f t="shared" si="18"/>
        <v/>
      </c>
      <c r="P81" t="str">
        <f t="shared" si="18"/>
        <v/>
      </c>
      <c r="Q81" t="str">
        <f t="shared" si="19"/>
        <v/>
      </c>
      <c r="R81" t="str">
        <f t="shared" si="20"/>
        <v/>
      </c>
      <c r="S81" t="str">
        <f>IF(OR(ISBLANK('FSE IDs'!C79),C81&gt;$C$10),"",'FSE IDs'!C79)</f>
        <v/>
      </c>
      <c r="T81" t="e">
        <f t="shared" si="22"/>
        <v>#VALUE!</v>
      </c>
      <c r="U81" t="e">
        <f t="shared" si="23"/>
        <v>#VALUE!</v>
      </c>
      <c r="V81" t="e">
        <f t="shared" si="24"/>
        <v>#VALUE!</v>
      </c>
      <c r="W81" t="e">
        <f t="shared" si="25"/>
        <v>#VALUE!</v>
      </c>
      <c r="X81" t="e">
        <f t="shared" si="26"/>
        <v>#VALUE!</v>
      </c>
      <c r="Y81" s="49" t="e">
        <f t="shared" si="27"/>
        <v>#VALUE!</v>
      </c>
      <c r="Z81" s="45" t="e">
        <f t="shared" si="28"/>
        <v>#VALUE!</v>
      </c>
      <c r="AA81" s="45" t="e">
        <f t="shared" si="29"/>
        <v>#VALUE!</v>
      </c>
    </row>
    <row r="82" spans="3:27" x14ac:dyDescent="0.25">
      <c r="C82" s="93">
        <v>72</v>
      </c>
      <c r="D82" t="str">
        <f t="shared" si="18"/>
        <v/>
      </c>
      <c r="E82" t="str">
        <f t="shared" si="18"/>
        <v/>
      </c>
      <c r="F82" t="str">
        <f t="shared" si="18"/>
        <v/>
      </c>
      <c r="G82" t="str">
        <f t="shared" si="18"/>
        <v/>
      </c>
      <c r="H82" t="str">
        <f t="shared" si="18"/>
        <v/>
      </c>
      <c r="I82" t="str">
        <f t="shared" si="18"/>
        <v/>
      </c>
      <c r="J82" t="str">
        <f t="shared" si="21"/>
        <v/>
      </c>
      <c r="K82" t="str">
        <f t="shared" si="21"/>
        <v/>
      </c>
      <c r="L82" s="48" t="str">
        <f t="shared" si="18"/>
        <v/>
      </c>
      <c r="M82" t="str">
        <f t="shared" si="18"/>
        <v/>
      </c>
      <c r="N82" t="str">
        <f t="shared" si="18"/>
        <v/>
      </c>
      <c r="O82" t="str">
        <f t="shared" si="18"/>
        <v/>
      </c>
      <c r="P82" t="str">
        <f t="shared" si="18"/>
        <v/>
      </c>
      <c r="Q82" t="str">
        <f t="shared" si="19"/>
        <v/>
      </c>
      <c r="R82" t="str">
        <f t="shared" si="20"/>
        <v/>
      </c>
      <c r="S82" t="str">
        <f>IF(OR(ISBLANK('FSE IDs'!C80),C82&gt;$C$10),"",'FSE IDs'!C80)</f>
        <v/>
      </c>
      <c r="T82" t="e">
        <f t="shared" si="22"/>
        <v>#VALUE!</v>
      </c>
      <c r="U82" t="e">
        <f t="shared" si="23"/>
        <v>#VALUE!</v>
      </c>
      <c r="V82" t="e">
        <f t="shared" si="24"/>
        <v>#VALUE!</v>
      </c>
      <c r="W82" t="e">
        <f t="shared" si="25"/>
        <v>#VALUE!</v>
      </c>
      <c r="X82" t="e">
        <f t="shared" si="26"/>
        <v>#VALUE!</v>
      </c>
      <c r="Y82" s="49" t="e">
        <f t="shared" si="27"/>
        <v>#VALUE!</v>
      </c>
      <c r="Z82" s="45" t="e">
        <f t="shared" si="28"/>
        <v>#VALUE!</v>
      </c>
      <c r="AA82" s="45" t="e">
        <f t="shared" si="29"/>
        <v>#VALUE!</v>
      </c>
    </row>
    <row r="83" spans="3:27" x14ac:dyDescent="0.25">
      <c r="C83" s="93">
        <v>73</v>
      </c>
      <c r="D83" t="str">
        <f t="shared" si="18"/>
        <v/>
      </c>
      <c r="E83" t="str">
        <f t="shared" si="18"/>
        <v/>
      </c>
      <c r="F83" t="str">
        <f t="shared" si="18"/>
        <v/>
      </c>
      <c r="G83" t="str">
        <f t="shared" si="18"/>
        <v/>
      </c>
      <c r="H83" t="str">
        <f t="shared" si="18"/>
        <v/>
      </c>
      <c r="I83" t="str">
        <f t="shared" si="18"/>
        <v/>
      </c>
      <c r="J83" t="str">
        <f t="shared" si="21"/>
        <v/>
      </c>
      <c r="K83" t="str">
        <f t="shared" si="21"/>
        <v/>
      </c>
      <c r="L83" s="48" t="str">
        <f t="shared" si="18"/>
        <v/>
      </c>
      <c r="M83" t="str">
        <f t="shared" si="18"/>
        <v/>
      </c>
      <c r="N83" t="str">
        <f t="shared" si="18"/>
        <v/>
      </c>
      <c r="O83" t="str">
        <f t="shared" si="18"/>
        <v/>
      </c>
      <c r="P83" t="str">
        <f t="shared" si="18"/>
        <v/>
      </c>
      <c r="Q83" t="str">
        <f t="shared" si="19"/>
        <v/>
      </c>
      <c r="R83" t="str">
        <f t="shared" si="20"/>
        <v/>
      </c>
      <c r="S83" t="str">
        <f>IF(OR(ISBLANK('FSE IDs'!C81),C83&gt;$C$10),"",'FSE IDs'!C81)</f>
        <v/>
      </c>
      <c r="T83" t="e">
        <f t="shared" si="22"/>
        <v>#VALUE!</v>
      </c>
      <c r="U83" t="e">
        <f t="shared" si="23"/>
        <v>#VALUE!</v>
      </c>
      <c r="V83" t="e">
        <f t="shared" si="24"/>
        <v>#VALUE!</v>
      </c>
      <c r="W83" t="e">
        <f t="shared" si="25"/>
        <v>#VALUE!</v>
      </c>
      <c r="X83" t="e">
        <f t="shared" si="26"/>
        <v>#VALUE!</v>
      </c>
      <c r="Y83" s="49" t="e">
        <f t="shared" si="27"/>
        <v>#VALUE!</v>
      </c>
      <c r="Z83" s="45" t="e">
        <f t="shared" si="28"/>
        <v>#VALUE!</v>
      </c>
      <c r="AA83" s="45" t="e">
        <f t="shared" si="29"/>
        <v>#VALUE!</v>
      </c>
    </row>
    <row r="84" spans="3:27" x14ac:dyDescent="0.25">
      <c r="C84" s="93">
        <v>74</v>
      </c>
      <c r="D84" t="str">
        <f t="shared" si="18"/>
        <v/>
      </c>
      <c r="E84" t="str">
        <f t="shared" si="18"/>
        <v/>
      </c>
      <c r="F84" t="str">
        <f t="shared" si="18"/>
        <v/>
      </c>
      <c r="G84" t="str">
        <f t="shared" si="18"/>
        <v/>
      </c>
      <c r="H84" t="str">
        <f t="shared" si="18"/>
        <v/>
      </c>
      <c r="I84" t="str">
        <f t="shared" si="18"/>
        <v/>
      </c>
      <c r="J84" t="str">
        <f t="shared" si="21"/>
        <v/>
      </c>
      <c r="K84" t="str">
        <f t="shared" si="21"/>
        <v/>
      </c>
      <c r="L84" s="48" t="str">
        <f t="shared" si="18"/>
        <v/>
      </c>
      <c r="M84" t="str">
        <f t="shared" si="18"/>
        <v/>
      </c>
      <c r="N84" t="str">
        <f t="shared" si="18"/>
        <v/>
      </c>
      <c r="O84" t="str">
        <f t="shared" si="18"/>
        <v/>
      </c>
      <c r="P84" t="str">
        <f t="shared" si="18"/>
        <v/>
      </c>
      <c r="Q84" t="str">
        <f t="shared" si="19"/>
        <v/>
      </c>
      <c r="R84" t="str">
        <f t="shared" si="20"/>
        <v/>
      </c>
      <c r="S84" t="str">
        <f>IF(OR(ISBLANK('FSE IDs'!C82),C84&gt;$C$10),"",'FSE IDs'!C82)</f>
        <v/>
      </c>
      <c r="T84" t="e">
        <f t="shared" si="22"/>
        <v>#VALUE!</v>
      </c>
      <c r="U84" t="e">
        <f t="shared" si="23"/>
        <v>#VALUE!</v>
      </c>
      <c r="V84" t="e">
        <f t="shared" si="24"/>
        <v>#VALUE!</v>
      </c>
      <c r="W84" t="e">
        <f t="shared" si="25"/>
        <v>#VALUE!</v>
      </c>
      <c r="X84" t="e">
        <f t="shared" si="26"/>
        <v>#VALUE!</v>
      </c>
      <c r="Y84" s="49" t="e">
        <f t="shared" si="27"/>
        <v>#VALUE!</v>
      </c>
      <c r="Z84" s="45" t="e">
        <f t="shared" si="28"/>
        <v>#VALUE!</v>
      </c>
      <c r="AA84" s="45" t="e">
        <f t="shared" si="29"/>
        <v>#VALUE!</v>
      </c>
    </row>
    <row r="85" spans="3:27" x14ac:dyDescent="0.25">
      <c r="C85" s="93">
        <v>75</v>
      </c>
      <c r="D85" t="str">
        <f t="shared" si="18"/>
        <v/>
      </c>
      <c r="E85" t="str">
        <f t="shared" si="18"/>
        <v/>
      </c>
      <c r="F85" t="str">
        <f t="shared" si="18"/>
        <v/>
      </c>
      <c r="G85" t="str">
        <f t="shared" si="18"/>
        <v/>
      </c>
      <c r="H85" t="str">
        <f t="shared" si="18"/>
        <v/>
      </c>
      <c r="I85" t="str">
        <f t="shared" si="18"/>
        <v/>
      </c>
      <c r="J85" t="str">
        <f t="shared" si="21"/>
        <v/>
      </c>
      <c r="K85" t="str">
        <f t="shared" si="21"/>
        <v/>
      </c>
      <c r="L85" s="48" t="str">
        <f t="shared" si="18"/>
        <v/>
      </c>
      <c r="M85" t="str">
        <f t="shared" si="18"/>
        <v/>
      </c>
      <c r="N85" t="str">
        <f t="shared" si="18"/>
        <v/>
      </c>
      <c r="O85" t="str">
        <f t="shared" ref="D85:P105" si="30">IF($C85&lt;=SUM($S$7,$AB$7,$AK$7),O$7,"")</f>
        <v/>
      </c>
      <c r="P85" t="str">
        <f t="shared" si="30"/>
        <v/>
      </c>
      <c r="Q85" t="str">
        <f t="shared" si="19"/>
        <v/>
      </c>
      <c r="R85" t="str">
        <f t="shared" si="20"/>
        <v/>
      </c>
      <c r="S85" t="str">
        <f>IF(OR(ISBLANK('FSE IDs'!C83),C85&gt;$C$10),"",'FSE IDs'!C83)</f>
        <v/>
      </c>
      <c r="T85" t="e">
        <f t="shared" si="22"/>
        <v>#VALUE!</v>
      </c>
      <c r="U85" t="e">
        <f t="shared" si="23"/>
        <v>#VALUE!</v>
      </c>
      <c r="V85" t="e">
        <f t="shared" si="24"/>
        <v>#VALUE!</v>
      </c>
      <c r="W85" t="e">
        <f t="shared" si="25"/>
        <v>#VALUE!</v>
      </c>
      <c r="X85" t="e">
        <f t="shared" si="26"/>
        <v>#VALUE!</v>
      </c>
      <c r="Y85" s="49" t="e">
        <f t="shared" si="27"/>
        <v>#VALUE!</v>
      </c>
      <c r="Z85" s="45" t="e">
        <f t="shared" si="28"/>
        <v>#VALUE!</v>
      </c>
      <c r="AA85" s="45" t="e">
        <f t="shared" si="29"/>
        <v>#VALUE!</v>
      </c>
    </row>
    <row r="86" spans="3:27" x14ac:dyDescent="0.25">
      <c r="C86" s="93">
        <v>76</v>
      </c>
      <c r="D86" t="str">
        <f t="shared" si="30"/>
        <v/>
      </c>
      <c r="E86" t="str">
        <f t="shared" si="30"/>
        <v/>
      </c>
      <c r="F86" t="str">
        <f t="shared" si="30"/>
        <v/>
      </c>
      <c r="G86" t="str">
        <f t="shared" si="30"/>
        <v/>
      </c>
      <c r="H86" t="str">
        <f t="shared" si="30"/>
        <v/>
      </c>
      <c r="I86" t="str">
        <f t="shared" si="30"/>
        <v/>
      </c>
      <c r="J86" t="str">
        <f t="shared" si="21"/>
        <v/>
      </c>
      <c r="K86" t="str">
        <f t="shared" si="21"/>
        <v/>
      </c>
      <c r="L86" s="48" t="str">
        <f t="shared" si="30"/>
        <v/>
      </c>
      <c r="M86" t="str">
        <f t="shared" si="30"/>
        <v/>
      </c>
      <c r="N86" t="str">
        <f t="shared" si="30"/>
        <v/>
      </c>
      <c r="O86" t="str">
        <f t="shared" si="30"/>
        <v/>
      </c>
      <c r="P86" t="str">
        <f t="shared" si="30"/>
        <v/>
      </c>
      <c r="Q86" t="str">
        <f t="shared" si="19"/>
        <v/>
      </c>
      <c r="R86" t="str">
        <f t="shared" si="20"/>
        <v/>
      </c>
      <c r="S86" t="str">
        <f>IF(OR(ISBLANK('FSE IDs'!C84),C86&gt;$C$10),"",'FSE IDs'!C84)</f>
        <v/>
      </c>
      <c r="T86" t="e">
        <f t="shared" si="22"/>
        <v>#VALUE!</v>
      </c>
      <c r="U86" t="e">
        <f t="shared" si="23"/>
        <v>#VALUE!</v>
      </c>
      <c r="V86" t="e">
        <f t="shared" si="24"/>
        <v>#VALUE!</v>
      </c>
      <c r="W86" t="e">
        <f t="shared" si="25"/>
        <v>#VALUE!</v>
      </c>
      <c r="X86" t="e">
        <f t="shared" si="26"/>
        <v>#VALUE!</v>
      </c>
      <c r="Y86" s="49" t="e">
        <f t="shared" si="27"/>
        <v>#VALUE!</v>
      </c>
      <c r="Z86" s="45" t="e">
        <f t="shared" si="28"/>
        <v>#VALUE!</v>
      </c>
      <c r="AA86" s="45" t="e">
        <f t="shared" si="29"/>
        <v>#VALUE!</v>
      </c>
    </row>
    <row r="87" spans="3:27" x14ac:dyDescent="0.25">
      <c r="C87" s="93">
        <v>77</v>
      </c>
      <c r="D87" t="str">
        <f t="shared" si="30"/>
        <v/>
      </c>
      <c r="E87" t="str">
        <f t="shared" si="30"/>
        <v/>
      </c>
      <c r="F87" t="str">
        <f t="shared" si="30"/>
        <v/>
      </c>
      <c r="G87" t="str">
        <f t="shared" si="30"/>
        <v/>
      </c>
      <c r="H87" t="str">
        <f t="shared" si="30"/>
        <v/>
      </c>
      <c r="I87" t="str">
        <f t="shared" si="30"/>
        <v/>
      </c>
      <c r="J87" t="str">
        <f t="shared" si="21"/>
        <v/>
      </c>
      <c r="K87" t="str">
        <f t="shared" si="21"/>
        <v/>
      </c>
      <c r="L87" s="48" t="str">
        <f t="shared" si="30"/>
        <v/>
      </c>
      <c r="M87" t="str">
        <f t="shared" si="30"/>
        <v/>
      </c>
      <c r="N87" t="str">
        <f t="shared" si="30"/>
        <v/>
      </c>
      <c r="O87" t="str">
        <f t="shared" si="30"/>
        <v/>
      </c>
      <c r="P87" t="str">
        <f t="shared" si="30"/>
        <v/>
      </c>
      <c r="Q87" t="str">
        <f t="shared" si="19"/>
        <v/>
      </c>
      <c r="R87" t="str">
        <f t="shared" si="20"/>
        <v/>
      </c>
      <c r="S87" t="str">
        <f>IF(OR(ISBLANK('FSE IDs'!C85),C87&gt;$C$10),"",'FSE IDs'!C85)</f>
        <v/>
      </c>
      <c r="T87" t="e">
        <f t="shared" si="22"/>
        <v>#VALUE!</v>
      </c>
      <c r="U87" t="e">
        <f t="shared" si="23"/>
        <v>#VALUE!</v>
      </c>
      <c r="V87" t="e">
        <f t="shared" si="24"/>
        <v>#VALUE!</v>
      </c>
      <c r="W87" t="e">
        <f t="shared" si="25"/>
        <v>#VALUE!</v>
      </c>
      <c r="X87" t="e">
        <f t="shared" si="26"/>
        <v>#VALUE!</v>
      </c>
      <c r="Y87" s="49" t="e">
        <f t="shared" si="27"/>
        <v>#VALUE!</v>
      </c>
      <c r="Z87" s="45" t="e">
        <f t="shared" si="28"/>
        <v>#VALUE!</v>
      </c>
      <c r="AA87" s="45" t="e">
        <f t="shared" si="29"/>
        <v>#VALUE!</v>
      </c>
    </row>
    <row r="88" spans="3:27" x14ac:dyDescent="0.25">
      <c r="C88" s="93">
        <v>78</v>
      </c>
      <c r="D88" t="str">
        <f t="shared" si="30"/>
        <v/>
      </c>
      <c r="E88" t="str">
        <f t="shared" si="30"/>
        <v/>
      </c>
      <c r="F88" t="str">
        <f t="shared" si="30"/>
        <v/>
      </c>
      <c r="G88" t="str">
        <f t="shared" si="30"/>
        <v/>
      </c>
      <c r="H88" t="str">
        <f t="shared" si="30"/>
        <v/>
      </c>
      <c r="I88" t="str">
        <f t="shared" si="30"/>
        <v/>
      </c>
      <c r="J88" t="str">
        <f t="shared" si="21"/>
        <v/>
      </c>
      <c r="K88" t="str">
        <f t="shared" si="21"/>
        <v/>
      </c>
      <c r="L88" s="48" t="str">
        <f t="shared" si="30"/>
        <v/>
      </c>
      <c r="M88" t="str">
        <f t="shared" si="30"/>
        <v/>
      </c>
      <c r="N88" t="str">
        <f t="shared" si="30"/>
        <v/>
      </c>
      <c r="O88" t="str">
        <f t="shared" si="30"/>
        <v/>
      </c>
      <c r="P88" t="str">
        <f t="shared" si="30"/>
        <v/>
      </c>
      <c r="Q88" t="str">
        <f t="shared" si="19"/>
        <v/>
      </c>
      <c r="R88" t="str">
        <f t="shared" si="20"/>
        <v/>
      </c>
      <c r="S88" t="str">
        <f>IF(OR(ISBLANK('FSE IDs'!C86),C88&gt;$C$10),"",'FSE IDs'!C86)</f>
        <v/>
      </c>
      <c r="T88" t="e">
        <f t="shared" si="22"/>
        <v>#VALUE!</v>
      </c>
      <c r="U88" t="e">
        <f t="shared" si="23"/>
        <v>#VALUE!</v>
      </c>
      <c r="V88" t="e">
        <f t="shared" si="24"/>
        <v>#VALUE!</v>
      </c>
      <c r="W88" t="e">
        <f t="shared" si="25"/>
        <v>#VALUE!</v>
      </c>
      <c r="X88" t="e">
        <f t="shared" si="26"/>
        <v>#VALUE!</v>
      </c>
      <c r="Y88" s="49" t="e">
        <f t="shared" si="27"/>
        <v>#VALUE!</v>
      </c>
      <c r="Z88" s="45" t="e">
        <f t="shared" si="28"/>
        <v>#VALUE!</v>
      </c>
      <c r="AA88" s="45" t="e">
        <f t="shared" si="29"/>
        <v>#VALUE!</v>
      </c>
    </row>
    <row r="89" spans="3:27" x14ac:dyDescent="0.25">
      <c r="C89" s="93">
        <v>79</v>
      </c>
      <c r="D89" t="str">
        <f t="shared" si="30"/>
        <v/>
      </c>
      <c r="E89" t="str">
        <f t="shared" si="30"/>
        <v/>
      </c>
      <c r="F89" t="str">
        <f t="shared" si="30"/>
        <v/>
      </c>
      <c r="G89" t="str">
        <f t="shared" si="30"/>
        <v/>
      </c>
      <c r="H89" t="str">
        <f t="shared" si="30"/>
        <v/>
      </c>
      <c r="I89" t="str">
        <f t="shared" si="30"/>
        <v/>
      </c>
      <c r="J89" t="str">
        <f t="shared" si="21"/>
        <v/>
      </c>
      <c r="K89" t="str">
        <f t="shared" si="21"/>
        <v/>
      </c>
      <c r="L89" s="48" t="str">
        <f t="shared" si="30"/>
        <v/>
      </c>
      <c r="M89" t="str">
        <f t="shared" si="30"/>
        <v/>
      </c>
      <c r="N89" t="str">
        <f t="shared" si="30"/>
        <v/>
      </c>
      <c r="O89" t="str">
        <f t="shared" si="30"/>
        <v/>
      </c>
      <c r="P89" t="str">
        <f t="shared" si="30"/>
        <v/>
      </c>
      <c r="Q89" t="str">
        <f t="shared" si="19"/>
        <v/>
      </c>
      <c r="R89" t="str">
        <f t="shared" si="20"/>
        <v/>
      </c>
      <c r="S89" t="str">
        <f>IF(OR(ISBLANK('FSE IDs'!C87),C89&gt;$C$10),"",'FSE IDs'!C87)</f>
        <v/>
      </c>
      <c r="T89" t="e">
        <f t="shared" si="22"/>
        <v>#VALUE!</v>
      </c>
      <c r="U89" t="e">
        <f t="shared" si="23"/>
        <v>#VALUE!</v>
      </c>
      <c r="V89" t="e">
        <f t="shared" si="24"/>
        <v>#VALUE!</v>
      </c>
      <c r="W89" t="e">
        <f t="shared" si="25"/>
        <v>#VALUE!</v>
      </c>
      <c r="X89" t="e">
        <f t="shared" si="26"/>
        <v>#VALUE!</v>
      </c>
      <c r="Y89" s="49" t="e">
        <f t="shared" si="27"/>
        <v>#VALUE!</v>
      </c>
      <c r="Z89" s="45" t="e">
        <f t="shared" si="28"/>
        <v>#VALUE!</v>
      </c>
      <c r="AA89" s="45" t="e">
        <f t="shared" si="29"/>
        <v>#VALUE!</v>
      </c>
    </row>
    <row r="90" spans="3:27" x14ac:dyDescent="0.25">
      <c r="C90" s="93">
        <v>80</v>
      </c>
      <c r="D90" t="str">
        <f t="shared" si="30"/>
        <v/>
      </c>
      <c r="E90" t="str">
        <f t="shared" si="30"/>
        <v/>
      </c>
      <c r="F90" t="str">
        <f t="shared" si="30"/>
        <v/>
      </c>
      <c r="G90" t="str">
        <f t="shared" si="30"/>
        <v/>
      </c>
      <c r="H90" t="str">
        <f t="shared" si="30"/>
        <v/>
      </c>
      <c r="I90" t="str">
        <f t="shared" si="30"/>
        <v/>
      </c>
      <c r="J90" t="str">
        <f t="shared" si="21"/>
        <v/>
      </c>
      <c r="K90" t="str">
        <f t="shared" si="21"/>
        <v/>
      </c>
      <c r="L90" s="48" t="str">
        <f t="shared" si="30"/>
        <v/>
      </c>
      <c r="M90" t="str">
        <f t="shared" si="30"/>
        <v/>
      </c>
      <c r="N90" t="str">
        <f t="shared" si="30"/>
        <v/>
      </c>
      <c r="O90" t="str">
        <f t="shared" si="30"/>
        <v/>
      </c>
      <c r="P90" t="str">
        <f t="shared" si="30"/>
        <v/>
      </c>
      <c r="Q90" t="str">
        <f t="shared" si="19"/>
        <v/>
      </c>
      <c r="R90" t="str">
        <f t="shared" si="20"/>
        <v/>
      </c>
      <c r="S90" t="str">
        <f>IF(OR(ISBLANK('FSE IDs'!C88),C90&gt;$C$10),"",'FSE IDs'!C88)</f>
        <v/>
      </c>
      <c r="T90" t="e">
        <f t="shared" si="22"/>
        <v>#VALUE!</v>
      </c>
      <c r="U90" t="e">
        <f t="shared" si="23"/>
        <v>#VALUE!</v>
      </c>
      <c r="V90" t="e">
        <f t="shared" si="24"/>
        <v>#VALUE!</v>
      </c>
      <c r="W90" t="e">
        <f t="shared" si="25"/>
        <v>#VALUE!</v>
      </c>
      <c r="X90" t="e">
        <f t="shared" si="26"/>
        <v>#VALUE!</v>
      </c>
      <c r="Y90" s="49" t="e">
        <f t="shared" si="27"/>
        <v>#VALUE!</v>
      </c>
      <c r="Z90" s="45" t="e">
        <f t="shared" si="28"/>
        <v>#VALUE!</v>
      </c>
      <c r="AA90" s="45" t="e">
        <f t="shared" si="29"/>
        <v>#VALUE!</v>
      </c>
    </row>
    <row r="91" spans="3:27" x14ac:dyDescent="0.25">
      <c r="C91" s="93">
        <v>81</v>
      </c>
      <c r="D91" t="str">
        <f t="shared" si="30"/>
        <v/>
      </c>
      <c r="E91" t="str">
        <f t="shared" si="30"/>
        <v/>
      </c>
      <c r="F91" t="str">
        <f t="shared" si="30"/>
        <v/>
      </c>
      <c r="G91" t="str">
        <f t="shared" si="30"/>
        <v/>
      </c>
      <c r="H91" t="str">
        <f t="shared" si="30"/>
        <v/>
      </c>
      <c r="I91" t="str">
        <f t="shared" si="30"/>
        <v/>
      </c>
      <c r="J91" t="str">
        <f t="shared" si="21"/>
        <v/>
      </c>
      <c r="K91" t="str">
        <f t="shared" si="21"/>
        <v/>
      </c>
      <c r="L91" s="48" t="str">
        <f t="shared" si="30"/>
        <v/>
      </c>
      <c r="M91" t="str">
        <f t="shared" si="30"/>
        <v/>
      </c>
      <c r="N91" t="str">
        <f t="shared" si="30"/>
        <v/>
      </c>
      <c r="O91" t="str">
        <f t="shared" si="30"/>
        <v/>
      </c>
      <c r="P91" t="str">
        <f t="shared" si="30"/>
        <v/>
      </c>
      <c r="Q91" t="str">
        <f t="shared" si="19"/>
        <v/>
      </c>
      <c r="R91" t="str">
        <f t="shared" si="20"/>
        <v/>
      </c>
      <c r="S91" t="str">
        <f>IF(OR(ISBLANK('FSE IDs'!C89),C91&gt;$C$10),"",'FSE IDs'!C89)</f>
        <v/>
      </c>
      <c r="T91" t="e">
        <f t="shared" si="22"/>
        <v>#VALUE!</v>
      </c>
      <c r="U91" t="e">
        <f t="shared" si="23"/>
        <v>#VALUE!</v>
      </c>
      <c r="V91" t="e">
        <f t="shared" si="24"/>
        <v>#VALUE!</v>
      </c>
      <c r="W91" t="e">
        <f t="shared" si="25"/>
        <v>#VALUE!</v>
      </c>
      <c r="X91" t="e">
        <f t="shared" si="26"/>
        <v>#VALUE!</v>
      </c>
      <c r="Y91" s="49" t="e">
        <f t="shared" si="27"/>
        <v>#VALUE!</v>
      </c>
      <c r="Z91" s="45" t="e">
        <f t="shared" si="28"/>
        <v>#VALUE!</v>
      </c>
      <c r="AA91" s="45" t="e">
        <f t="shared" si="29"/>
        <v>#VALUE!</v>
      </c>
    </row>
    <row r="92" spans="3:27" x14ac:dyDescent="0.25">
      <c r="C92" s="93">
        <v>82</v>
      </c>
      <c r="D92" t="str">
        <f t="shared" si="30"/>
        <v/>
      </c>
      <c r="E92" t="str">
        <f t="shared" si="30"/>
        <v/>
      </c>
      <c r="F92" t="str">
        <f t="shared" si="30"/>
        <v/>
      </c>
      <c r="G92" t="str">
        <f t="shared" si="30"/>
        <v/>
      </c>
      <c r="H92" t="str">
        <f t="shared" si="30"/>
        <v/>
      </c>
      <c r="I92" t="str">
        <f t="shared" si="30"/>
        <v/>
      </c>
      <c r="J92" t="str">
        <f t="shared" si="21"/>
        <v/>
      </c>
      <c r="K92" t="str">
        <f t="shared" si="21"/>
        <v/>
      </c>
      <c r="L92" s="48" t="str">
        <f t="shared" si="30"/>
        <v/>
      </c>
      <c r="M92" t="str">
        <f t="shared" si="30"/>
        <v/>
      </c>
      <c r="N92" t="str">
        <f t="shared" si="30"/>
        <v/>
      </c>
      <c r="O92" t="str">
        <f t="shared" si="30"/>
        <v/>
      </c>
      <c r="P92" t="str">
        <f t="shared" si="30"/>
        <v/>
      </c>
      <c r="Q92" t="str">
        <f t="shared" si="19"/>
        <v/>
      </c>
      <c r="R92" t="str">
        <f t="shared" si="20"/>
        <v/>
      </c>
      <c r="S92" t="str">
        <f>IF(OR(ISBLANK('FSE IDs'!C90),C92&gt;$C$10),"",'FSE IDs'!C90)</f>
        <v/>
      </c>
      <c r="T92" t="e">
        <f t="shared" si="22"/>
        <v>#VALUE!</v>
      </c>
      <c r="U92" t="e">
        <f t="shared" si="23"/>
        <v>#VALUE!</v>
      </c>
      <c r="V92" t="e">
        <f t="shared" si="24"/>
        <v>#VALUE!</v>
      </c>
      <c r="W92" t="e">
        <f t="shared" si="25"/>
        <v>#VALUE!</v>
      </c>
      <c r="X92" t="e">
        <f t="shared" si="26"/>
        <v>#VALUE!</v>
      </c>
      <c r="Y92" s="49" t="e">
        <f t="shared" si="27"/>
        <v>#VALUE!</v>
      </c>
      <c r="Z92" s="45" t="e">
        <f t="shared" si="28"/>
        <v>#VALUE!</v>
      </c>
      <c r="AA92" s="45" t="e">
        <f t="shared" si="29"/>
        <v>#VALUE!</v>
      </c>
    </row>
    <row r="93" spans="3:27" x14ac:dyDescent="0.25">
      <c r="C93" s="93">
        <v>83</v>
      </c>
      <c r="D93" t="str">
        <f t="shared" si="30"/>
        <v/>
      </c>
      <c r="E93" t="str">
        <f t="shared" si="30"/>
        <v/>
      </c>
      <c r="F93" t="str">
        <f t="shared" si="30"/>
        <v/>
      </c>
      <c r="G93" t="str">
        <f t="shared" si="30"/>
        <v/>
      </c>
      <c r="H93" t="str">
        <f t="shared" si="30"/>
        <v/>
      </c>
      <c r="I93" t="str">
        <f t="shared" si="30"/>
        <v/>
      </c>
      <c r="J93" t="str">
        <f t="shared" si="21"/>
        <v/>
      </c>
      <c r="K93" t="str">
        <f t="shared" si="21"/>
        <v/>
      </c>
      <c r="L93" s="48" t="str">
        <f t="shared" si="30"/>
        <v/>
      </c>
      <c r="M93" t="str">
        <f t="shared" si="30"/>
        <v/>
      </c>
      <c r="N93" t="str">
        <f t="shared" si="30"/>
        <v/>
      </c>
      <c r="O93" t="str">
        <f t="shared" si="30"/>
        <v/>
      </c>
      <c r="P93" t="str">
        <f t="shared" si="30"/>
        <v/>
      </c>
      <c r="Q93" t="str">
        <f t="shared" si="19"/>
        <v/>
      </c>
      <c r="R93" t="str">
        <f t="shared" si="20"/>
        <v/>
      </c>
      <c r="S93" t="str">
        <f>IF(OR(ISBLANK('FSE IDs'!C91),C93&gt;$C$10),"",'FSE IDs'!C91)</f>
        <v/>
      </c>
      <c r="T93" t="e">
        <f t="shared" si="22"/>
        <v>#VALUE!</v>
      </c>
      <c r="U93" t="e">
        <f t="shared" si="23"/>
        <v>#VALUE!</v>
      </c>
      <c r="V93" t="e">
        <f t="shared" si="24"/>
        <v>#VALUE!</v>
      </c>
      <c r="W93" t="e">
        <f t="shared" si="25"/>
        <v>#VALUE!</v>
      </c>
      <c r="X93" t="e">
        <f t="shared" si="26"/>
        <v>#VALUE!</v>
      </c>
      <c r="Y93" s="49" t="e">
        <f t="shared" si="27"/>
        <v>#VALUE!</v>
      </c>
      <c r="Z93" s="45" t="e">
        <f t="shared" si="28"/>
        <v>#VALUE!</v>
      </c>
      <c r="AA93" s="45" t="e">
        <f t="shared" si="29"/>
        <v>#VALUE!</v>
      </c>
    </row>
    <row r="94" spans="3:27" x14ac:dyDescent="0.25">
      <c r="C94" s="93">
        <v>84</v>
      </c>
      <c r="D94" t="str">
        <f t="shared" si="30"/>
        <v/>
      </c>
      <c r="E94" t="str">
        <f t="shared" si="30"/>
        <v/>
      </c>
      <c r="F94" t="str">
        <f t="shared" si="30"/>
        <v/>
      </c>
      <c r="G94" t="str">
        <f t="shared" si="30"/>
        <v/>
      </c>
      <c r="H94" t="str">
        <f t="shared" si="30"/>
        <v/>
      </c>
      <c r="I94" t="str">
        <f t="shared" si="30"/>
        <v/>
      </c>
      <c r="J94" t="str">
        <f t="shared" si="21"/>
        <v/>
      </c>
      <c r="K94" t="str">
        <f t="shared" si="21"/>
        <v/>
      </c>
      <c r="L94" s="48" t="str">
        <f t="shared" si="30"/>
        <v/>
      </c>
      <c r="M94" t="str">
        <f t="shared" si="30"/>
        <v/>
      </c>
      <c r="N94" t="str">
        <f t="shared" si="30"/>
        <v/>
      </c>
      <c r="O94" t="str">
        <f t="shared" si="30"/>
        <v/>
      </c>
      <c r="P94" t="str">
        <f t="shared" si="30"/>
        <v/>
      </c>
      <c r="Q94" t="str">
        <f t="shared" si="19"/>
        <v/>
      </c>
      <c r="R94" t="str">
        <f t="shared" si="20"/>
        <v/>
      </c>
      <c r="S94" t="str">
        <f>IF(OR(ISBLANK('FSE IDs'!C92),C94&gt;$C$10),"",'FSE IDs'!C92)</f>
        <v/>
      </c>
      <c r="T94" t="e">
        <f t="shared" si="22"/>
        <v>#VALUE!</v>
      </c>
      <c r="U94" t="e">
        <f t="shared" si="23"/>
        <v>#VALUE!</v>
      </c>
      <c r="V94" t="e">
        <f t="shared" si="24"/>
        <v>#VALUE!</v>
      </c>
      <c r="W94" t="e">
        <f t="shared" si="25"/>
        <v>#VALUE!</v>
      </c>
      <c r="X94" t="e">
        <f t="shared" si="26"/>
        <v>#VALUE!</v>
      </c>
      <c r="Y94" s="49" t="e">
        <f t="shared" si="27"/>
        <v>#VALUE!</v>
      </c>
      <c r="Z94" s="45" t="e">
        <f t="shared" si="28"/>
        <v>#VALUE!</v>
      </c>
      <c r="AA94" s="45" t="e">
        <f t="shared" si="29"/>
        <v>#VALUE!</v>
      </c>
    </row>
    <row r="95" spans="3:27" x14ac:dyDescent="0.25">
      <c r="C95" s="93">
        <v>85</v>
      </c>
      <c r="D95" t="str">
        <f t="shared" si="30"/>
        <v/>
      </c>
      <c r="E95" t="str">
        <f t="shared" si="30"/>
        <v/>
      </c>
      <c r="F95" t="str">
        <f t="shared" si="30"/>
        <v/>
      </c>
      <c r="G95" t="str">
        <f t="shared" si="30"/>
        <v/>
      </c>
      <c r="H95" t="str">
        <f t="shared" si="30"/>
        <v/>
      </c>
      <c r="I95" t="str">
        <f t="shared" si="30"/>
        <v/>
      </c>
      <c r="J95" t="str">
        <f t="shared" si="21"/>
        <v/>
      </c>
      <c r="K95" t="str">
        <f t="shared" si="21"/>
        <v/>
      </c>
      <c r="L95" s="48" t="str">
        <f t="shared" si="30"/>
        <v/>
      </c>
      <c r="M95" t="str">
        <f t="shared" si="30"/>
        <v/>
      </c>
      <c r="N95" t="str">
        <f t="shared" si="30"/>
        <v/>
      </c>
      <c r="O95" t="str">
        <f t="shared" si="30"/>
        <v/>
      </c>
      <c r="P95" t="str">
        <f t="shared" si="30"/>
        <v/>
      </c>
      <c r="Q95" t="str">
        <f t="shared" si="19"/>
        <v/>
      </c>
      <c r="R95" t="str">
        <f t="shared" si="20"/>
        <v/>
      </c>
      <c r="S95" t="str">
        <f>IF(OR(ISBLANK('FSE IDs'!C93),C95&gt;$C$10),"",'FSE IDs'!C93)</f>
        <v/>
      </c>
      <c r="T95" t="e">
        <f t="shared" si="22"/>
        <v>#VALUE!</v>
      </c>
      <c r="U95" t="e">
        <f t="shared" si="23"/>
        <v>#VALUE!</v>
      </c>
      <c r="V95" t="e">
        <f t="shared" si="24"/>
        <v>#VALUE!</v>
      </c>
      <c r="W95" t="e">
        <f t="shared" si="25"/>
        <v>#VALUE!</v>
      </c>
      <c r="X95" t="e">
        <f t="shared" si="26"/>
        <v>#VALUE!</v>
      </c>
      <c r="Y95" s="49" t="e">
        <f t="shared" si="27"/>
        <v>#VALUE!</v>
      </c>
      <c r="Z95" s="45" t="e">
        <f t="shared" si="28"/>
        <v>#VALUE!</v>
      </c>
      <c r="AA95" s="45" t="e">
        <f t="shared" si="29"/>
        <v>#VALUE!</v>
      </c>
    </row>
    <row r="96" spans="3:27" x14ac:dyDescent="0.25">
      <c r="C96" s="93">
        <v>86</v>
      </c>
      <c r="D96" t="str">
        <f t="shared" si="30"/>
        <v/>
      </c>
      <c r="E96" t="str">
        <f t="shared" si="30"/>
        <v/>
      </c>
      <c r="F96" t="str">
        <f t="shared" si="30"/>
        <v/>
      </c>
      <c r="G96" t="str">
        <f t="shared" si="30"/>
        <v/>
      </c>
      <c r="H96" t="str">
        <f t="shared" si="30"/>
        <v/>
      </c>
      <c r="I96" t="str">
        <f t="shared" si="30"/>
        <v/>
      </c>
      <c r="J96" t="str">
        <f t="shared" si="21"/>
        <v/>
      </c>
      <c r="K96" t="str">
        <f t="shared" si="21"/>
        <v/>
      </c>
      <c r="L96" s="48" t="str">
        <f t="shared" si="30"/>
        <v/>
      </c>
      <c r="M96" t="str">
        <f t="shared" si="30"/>
        <v/>
      </c>
      <c r="N96" t="str">
        <f t="shared" si="30"/>
        <v/>
      </c>
      <c r="O96" t="str">
        <f t="shared" si="30"/>
        <v/>
      </c>
      <c r="P96" t="str">
        <f t="shared" si="30"/>
        <v/>
      </c>
      <c r="Q96" t="str">
        <f t="shared" si="19"/>
        <v/>
      </c>
      <c r="R96" t="str">
        <f t="shared" si="20"/>
        <v/>
      </c>
      <c r="S96" t="str">
        <f>IF(OR(ISBLANK('FSE IDs'!C94),C96&gt;$C$10),"",'FSE IDs'!C94)</f>
        <v/>
      </c>
      <c r="T96" t="e">
        <f t="shared" si="22"/>
        <v>#VALUE!</v>
      </c>
      <c r="U96" t="e">
        <f t="shared" si="23"/>
        <v>#VALUE!</v>
      </c>
      <c r="V96" t="e">
        <f t="shared" si="24"/>
        <v>#VALUE!</v>
      </c>
      <c r="W96" t="e">
        <f t="shared" si="25"/>
        <v>#VALUE!</v>
      </c>
      <c r="X96" t="e">
        <f t="shared" si="26"/>
        <v>#VALUE!</v>
      </c>
      <c r="Y96" s="49" t="e">
        <f t="shared" si="27"/>
        <v>#VALUE!</v>
      </c>
      <c r="Z96" s="45" t="e">
        <f t="shared" si="28"/>
        <v>#VALUE!</v>
      </c>
      <c r="AA96" s="45" t="e">
        <f t="shared" si="29"/>
        <v>#VALUE!</v>
      </c>
    </row>
    <row r="97" spans="3:27" x14ac:dyDescent="0.25">
      <c r="C97" s="93">
        <v>87</v>
      </c>
      <c r="D97" t="str">
        <f t="shared" si="30"/>
        <v/>
      </c>
      <c r="E97" t="str">
        <f t="shared" si="30"/>
        <v/>
      </c>
      <c r="F97" t="str">
        <f t="shared" si="30"/>
        <v/>
      </c>
      <c r="G97" t="str">
        <f t="shared" si="30"/>
        <v/>
      </c>
      <c r="H97" t="str">
        <f t="shared" si="30"/>
        <v/>
      </c>
      <c r="I97" t="str">
        <f t="shared" si="30"/>
        <v/>
      </c>
      <c r="J97" t="str">
        <f t="shared" si="21"/>
        <v/>
      </c>
      <c r="K97" t="str">
        <f t="shared" si="21"/>
        <v/>
      </c>
      <c r="L97" s="48" t="str">
        <f t="shared" si="30"/>
        <v/>
      </c>
      <c r="M97" t="str">
        <f t="shared" si="30"/>
        <v/>
      </c>
      <c r="N97" t="str">
        <f t="shared" si="30"/>
        <v/>
      </c>
      <c r="O97" t="str">
        <f t="shared" si="30"/>
        <v/>
      </c>
      <c r="P97" t="str">
        <f t="shared" si="30"/>
        <v/>
      </c>
      <c r="Q97" t="str">
        <f t="shared" si="19"/>
        <v/>
      </c>
      <c r="R97" t="str">
        <f t="shared" si="20"/>
        <v/>
      </c>
      <c r="S97" t="str">
        <f>IF(OR(ISBLANK('FSE IDs'!C95),C97&gt;$C$10),"",'FSE IDs'!C95)</f>
        <v/>
      </c>
      <c r="T97" t="e">
        <f t="shared" si="22"/>
        <v>#VALUE!</v>
      </c>
      <c r="U97" t="e">
        <f t="shared" si="23"/>
        <v>#VALUE!</v>
      </c>
      <c r="V97" t="e">
        <f t="shared" si="24"/>
        <v>#VALUE!</v>
      </c>
      <c r="W97" t="e">
        <f t="shared" si="25"/>
        <v>#VALUE!</v>
      </c>
      <c r="X97" t="e">
        <f t="shared" si="26"/>
        <v>#VALUE!</v>
      </c>
      <c r="Y97" s="49" t="e">
        <f t="shared" si="27"/>
        <v>#VALUE!</v>
      </c>
      <c r="Z97" s="45" t="e">
        <f t="shared" si="28"/>
        <v>#VALUE!</v>
      </c>
      <c r="AA97" s="45" t="e">
        <f t="shared" si="29"/>
        <v>#VALUE!</v>
      </c>
    </row>
    <row r="98" spans="3:27" x14ac:dyDescent="0.25">
      <c r="C98" s="93">
        <v>88</v>
      </c>
      <c r="D98" t="str">
        <f t="shared" si="30"/>
        <v/>
      </c>
      <c r="E98" t="str">
        <f t="shared" si="30"/>
        <v/>
      </c>
      <c r="F98" t="str">
        <f t="shared" si="30"/>
        <v/>
      </c>
      <c r="G98" t="str">
        <f t="shared" si="30"/>
        <v/>
      </c>
      <c r="H98" t="str">
        <f t="shared" si="30"/>
        <v/>
      </c>
      <c r="I98" t="str">
        <f t="shared" si="30"/>
        <v/>
      </c>
      <c r="J98" t="str">
        <f t="shared" si="21"/>
        <v/>
      </c>
      <c r="K98" t="str">
        <f t="shared" si="21"/>
        <v/>
      </c>
      <c r="L98" s="48" t="str">
        <f t="shared" si="30"/>
        <v/>
      </c>
      <c r="M98" t="str">
        <f t="shared" si="30"/>
        <v/>
      </c>
      <c r="N98" t="str">
        <f t="shared" si="30"/>
        <v/>
      </c>
      <c r="O98" t="str">
        <f t="shared" si="30"/>
        <v/>
      </c>
      <c r="P98" t="str">
        <f t="shared" si="30"/>
        <v/>
      </c>
      <c r="Q98" t="str">
        <f t="shared" si="19"/>
        <v/>
      </c>
      <c r="R98" t="str">
        <f t="shared" si="20"/>
        <v/>
      </c>
      <c r="S98" t="str">
        <f>IF(OR(ISBLANK('FSE IDs'!C96),C98&gt;$C$10),"",'FSE IDs'!C96)</f>
        <v/>
      </c>
      <c r="T98" t="e">
        <f t="shared" si="22"/>
        <v>#VALUE!</v>
      </c>
      <c r="U98" t="e">
        <f t="shared" si="23"/>
        <v>#VALUE!</v>
      </c>
      <c r="V98" t="e">
        <f t="shared" si="24"/>
        <v>#VALUE!</v>
      </c>
      <c r="W98" t="e">
        <f t="shared" si="25"/>
        <v>#VALUE!</v>
      </c>
      <c r="X98" t="e">
        <f t="shared" si="26"/>
        <v>#VALUE!</v>
      </c>
      <c r="Y98" s="49" t="e">
        <f t="shared" si="27"/>
        <v>#VALUE!</v>
      </c>
      <c r="Z98" s="45" t="e">
        <f t="shared" si="28"/>
        <v>#VALUE!</v>
      </c>
      <c r="AA98" s="45" t="e">
        <f t="shared" si="29"/>
        <v>#VALUE!</v>
      </c>
    </row>
    <row r="99" spans="3:27" x14ac:dyDescent="0.25">
      <c r="C99" s="93">
        <v>89</v>
      </c>
      <c r="D99" t="str">
        <f t="shared" si="30"/>
        <v/>
      </c>
      <c r="E99" t="str">
        <f t="shared" si="30"/>
        <v/>
      </c>
      <c r="F99" t="str">
        <f t="shared" si="30"/>
        <v/>
      </c>
      <c r="G99" t="str">
        <f t="shared" si="30"/>
        <v/>
      </c>
      <c r="H99" t="str">
        <f t="shared" si="30"/>
        <v/>
      </c>
      <c r="I99" t="str">
        <f t="shared" si="30"/>
        <v/>
      </c>
      <c r="J99" t="str">
        <f t="shared" si="21"/>
        <v/>
      </c>
      <c r="K99" t="str">
        <f t="shared" si="21"/>
        <v/>
      </c>
      <c r="L99" s="48" t="str">
        <f t="shared" si="30"/>
        <v/>
      </c>
      <c r="M99" t="str">
        <f t="shared" si="30"/>
        <v/>
      </c>
      <c r="N99" t="str">
        <f t="shared" si="30"/>
        <v/>
      </c>
      <c r="O99" t="str">
        <f t="shared" si="30"/>
        <v/>
      </c>
      <c r="P99" t="str">
        <f t="shared" si="30"/>
        <v/>
      </c>
      <c r="Q99" t="str">
        <f t="shared" si="19"/>
        <v/>
      </c>
      <c r="R99" t="str">
        <f t="shared" si="20"/>
        <v/>
      </c>
      <c r="S99" t="str">
        <f>IF(OR(ISBLANK('FSE IDs'!C97),C99&gt;$C$10),"",'FSE IDs'!C97)</f>
        <v/>
      </c>
      <c r="T99" t="e">
        <f t="shared" si="22"/>
        <v>#VALUE!</v>
      </c>
      <c r="U99" t="e">
        <f t="shared" si="23"/>
        <v>#VALUE!</v>
      </c>
      <c r="V99" t="e">
        <f t="shared" si="24"/>
        <v>#VALUE!</v>
      </c>
      <c r="W99" t="e">
        <f t="shared" si="25"/>
        <v>#VALUE!</v>
      </c>
      <c r="X99" t="e">
        <f t="shared" si="26"/>
        <v>#VALUE!</v>
      </c>
      <c r="Y99" s="49" t="e">
        <f t="shared" si="27"/>
        <v>#VALUE!</v>
      </c>
      <c r="Z99" s="45" t="e">
        <f t="shared" si="28"/>
        <v>#VALUE!</v>
      </c>
      <c r="AA99" s="45" t="e">
        <f t="shared" si="29"/>
        <v>#VALUE!</v>
      </c>
    </row>
    <row r="100" spans="3:27" x14ac:dyDescent="0.25">
      <c r="C100" s="93">
        <v>90</v>
      </c>
      <c r="D100" t="str">
        <f t="shared" si="30"/>
        <v/>
      </c>
      <c r="E100" t="str">
        <f t="shared" si="30"/>
        <v/>
      </c>
      <c r="F100" t="str">
        <f t="shared" si="30"/>
        <v/>
      </c>
      <c r="G100" t="str">
        <f t="shared" si="30"/>
        <v/>
      </c>
      <c r="H100" t="str">
        <f t="shared" si="30"/>
        <v/>
      </c>
      <c r="I100" t="str">
        <f t="shared" si="30"/>
        <v/>
      </c>
      <c r="J100" t="str">
        <f t="shared" si="21"/>
        <v/>
      </c>
      <c r="K100" t="str">
        <f t="shared" si="21"/>
        <v/>
      </c>
      <c r="L100" s="48" t="str">
        <f t="shared" si="30"/>
        <v/>
      </c>
      <c r="M100" t="str">
        <f t="shared" si="30"/>
        <v/>
      </c>
      <c r="N100" t="str">
        <f t="shared" si="30"/>
        <v/>
      </c>
      <c r="O100" t="str">
        <f t="shared" si="30"/>
        <v/>
      </c>
      <c r="P100" t="str">
        <f t="shared" si="30"/>
        <v/>
      </c>
      <c r="Q100" t="str">
        <f t="shared" si="19"/>
        <v/>
      </c>
      <c r="R100" t="str">
        <f t="shared" si="20"/>
        <v/>
      </c>
      <c r="S100" t="str">
        <f>IF(OR(ISBLANK('FSE IDs'!C98),C100&gt;$C$10),"",'FSE IDs'!C98)</f>
        <v/>
      </c>
      <c r="T100" t="e">
        <f t="shared" si="22"/>
        <v>#VALUE!</v>
      </c>
      <c r="U100" t="e">
        <f t="shared" si="23"/>
        <v>#VALUE!</v>
      </c>
      <c r="V100" t="e">
        <f t="shared" si="24"/>
        <v>#VALUE!</v>
      </c>
      <c r="W100" t="e">
        <f t="shared" si="25"/>
        <v>#VALUE!</v>
      </c>
      <c r="X100" t="e">
        <f t="shared" si="26"/>
        <v>#VALUE!</v>
      </c>
      <c r="Y100" s="49" t="e">
        <f t="shared" si="27"/>
        <v>#VALUE!</v>
      </c>
      <c r="Z100" s="45" t="e">
        <f t="shared" si="28"/>
        <v>#VALUE!</v>
      </c>
      <c r="AA100" s="45" t="e">
        <f t="shared" si="29"/>
        <v>#VALUE!</v>
      </c>
    </row>
    <row r="101" spans="3:27" x14ac:dyDescent="0.25">
      <c r="C101" s="93">
        <v>91</v>
      </c>
      <c r="D101" t="str">
        <f t="shared" si="30"/>
        <v/>
      </c>
      <c r="E101" t="str">
        <f t="shared" si="30"/>
        <v/>
      </c>
      <c r="F101" t="str">
        <f t="shared" si="30"/>
        <v/>
      </c>
      <c r="G101" t="str">
        <f t="shared" si="30"/>
        <v/>
      </c>
      <c r="H101" t="str">
        <f t="shared" si="30"/>
        <v/>
      </c>
      <c r="I101" t="str">
        <f t="shared" si="30"/>
        <v/>
      </c>
      <c r="J101" t="str">
        <f t="shared" si="21"/>
        <v/>
      </c>
      <c r="K101" t="str">
        <f t="shared" si="21"/>
        <v/>
      </c>
      <c r="L101" s="48" t="str">
        <f t="shared" si="30"/>
        <v/>
      </c>
      <c r="M101" t="str">
        <f t="shared" si="30"/>
        <v/>
      </c>
      <c r="N101" t="str">
        <f t="shared" si="30"/>
        <v/>
      </c>
      <c r="O101" t="str">
        <f t="shared" si="30"/>
        <v/>
      </c>
      <c r="P101" t="str">
        <f t="shared" si="30"/>
        <v/>
      </c>
      <c r="Q101" t="str">
        <f t="shared" si="19"/>
        <v/>
      </c>
      <c r="R101" t="str">
        <f t="shared" si="20"/>
        <v/>
      </c>
      <c r="S101" t="str">
        <f>IF(OR(ISBLANK('FSE IDs'!C99),C101&gt;$C$10),"",'FSE IDs'!C99)</f>
        <v/>
      </c>
      <c r="T101" t="e">
        <f t="shared" si="22"/>
        <v>#VALUE!</v>
      </c>
      <c r="U101" t="e">
        <f t="shared" si="23"/>
        <v>#VALUE!</v>
      </c>
      <c r="V101" t="e">
        <f t="shared" si="24"/>
        <v>#VALUE!</v>
      </c>
      <c r="W101" t="e">
        <f t="shared" si="25"/>
        <v>#VALUE!</v>
      </c>
      <c r="X101" t="e">
        <f t="shared" si="26"/>
        <v>#VALUE!</v>
      </c>
      <c r="Y101" s="49" t="e">
        <f t="shared" si="27"/>
        <v>#VALUE!</v>
      </c>
      <c r="Z101" s="45" t="e">
        <f t="shared" si="28"/>
        <v>#VALUE!</v>
      </c>
      <c r="AA101" s="45" t="e">
        <f t="shared" si="29"/>
        <v>#VALUE!</v>
      </c>
    </row>
    <row r="102" spans="3:27" x14ac:dyDescent="0.25">
      <c r="C102" s="93">
        <v>92</v>
      </c>
      <c r="D102" t="str">
        <f t="shared" si="30"/>
        <v/>
      </c>
      <c r="E102" t="str">
        <f t="shared" si="30"/>
        <v/>
      </c>
      <c r="F102" t="str">
        <f t="shared" si="30"/>
        <v/>
      </c>
      <c r="G102" t="str">
        <f t="shared" si="30"/>
        <v/>
      </c>
      <c r="H102" t="str">
        <f t="shared" si="30"/>
        <v/>
      </c>
      <c r="I102" t="str">
        <f t="shared" si="30"/>
        <v/>
      </c>
      <c r="J102" t="str">
        <f t="shared" si="21"/>
        <v/>
      </c>
      <c r="K102" t="str">
        <f t="shared" si="21"/>
        <v/>
      </c>
      <c r="L102" s="48" t="str">
        <f t="shared" si="30"/>
        <v/>
      </c>
      <c r="M102" t="str">
        <f t="shared" si="30"/>
        <v/>
      </c>
      <c r="N102" t="str">
        <f t="shared" si="30"/>
        <v/>
      </c>
      <c r="O102" t="str">
        <f t="shared" si="30"/>
        <v/>
      </c>
      <c r="P102" t="str">
        <f t="shared" si="30"/>
        <v/>
      </c>
      <c r="Q102" t="str">
        <f t="shared" si="19"/>
        <v/>
      </c>
      <c r="R102" t="str">
        <f t="shared" si="20"/>
        <v/>
      </c>
      <c r="S102" t="str">
        <f>IF(OR(ISBLANK('FSE IDs'!C100),C102&gt;$C$10),"",'FSE IDs'!C100)</f>
        <v/>
      </c>
      <c r="T102" t="e">
        <f t="shared" si="22"/>
        <v>#VALUE!</v>
      </c>
      <c r="U102" t="e">
        <f t="shared" si="23"/>
        <v>#VALUE!</v>
      </c>
      <c r="V102" t="e">
        <f t="shared" si="24"/>
        <v>#VALUE!</v>
      </c>
      <c r="W102" t="e">
        <f t="shared" si="25"/>
        <v>#VALUE!</v>
      </c>
      <c r="X102" t="e">
        <f t="shared" si="26"/>
        <v>#VALUE!</v>
      </c>
      <c r="Y102" s="49" t="e">
        <f t="shared" si="27"/>
        <v>#VALUE!</v>
      </c>
      <c r="Z102" s="45" t="e">
        <f t="shared" si="28"/>
        <v>#VALUE!</v>
      </c>
      <c r="AA102" s="45" t="e">
        <f t="shared" si="29"/>
        <v>#VALUE!</v>
      </c>
    </row>
    <row r="103" spans="3:27" x14ac:dyDescent="0.25">
      <c r="C103" s="93">
        <v>93</v>
      </c>
      <c r="D103" t="str">
        <f t="shared" si="30"/>
        <v/>
      </c>
      <c r="E103" t="str">
        <f t="shared" si="30"/>
        <v/>
      </c>
      <c r="F103" t="str">
        <f t="shared" si="30"/>
        <v/>
      </c>
      <c r="G103" t="str">
        <f t="shared" si="30"/>
        <v/>
      </c>
      <c r="H103" t="str">
        <f t="shared" si="30"/>
        <v/>
      </c>
      <c r="I103" t="str">
        <f t="shared" si="30"/>
        <v/>
      </c>
      <c r="J103" t="str">
        <f t="shared" si="21"/>
        <v/>
      </c>
      <c r="K103" t="str">
        <f t="shared" si="21"/>
        <v/>
      </c>
      <c r="L103" s="48" t="str">
        <f t="shared" si="30"/>
        <v/>
      </c>
      <c r="M103" t="str">
        <f t="shared" si="30"/>
        <v/>
      </c>
      <c r="N103" t="str">
        <f t="shared" si="30"/>
        <v/>
      </c>
      <c r="O103" t="str">
        <f t="shared" si="30"/>
        <v/>
      </c>
      <c r="P103" t="str">
        <f t="shared" si="30"/>
        <v/>
      </c>
      <c r="Q103" t="str">
        <f t="shared" si="19"/>
        <v/>
      </c>
      <c r="R103" t="str">
        <f t="shared" si="20"/>
        <v/>
      </c>
      <c r="S103" t="str">
        <f>IF(OR(ISBLANK('FSE IDs'!C101),C103&gt;$C$10),"",'FSE IDs'!C101)</f>
        <v/>
      </c>
      <c r="T103" t="e">
        <f t="shared" si="22"/>
        <v>#VALUE!</v>
      </c>
      <c r="U103" t="e">
        <f t="shared" si="23"/>
        <v>#VALUE!</v>
      </c>
      <c r="V103" t="e">
        <f t="shared" si="24"/>
        <v>#VALUE!</v>
      </c>
      <c r="W103" t="e">
        <f t="shared" si="25"/>
        <v>#VALUE!</v>
      </c>
      <c r="X103" t="e">
        <f t="shared" si="26"/>
        <v>#VALUE!</v>
      </c>
      <c r="Y103" s="49" t="e">
        <f t="shared" si="27"/>
        <v>#VALUE!</v>
      </c>
      <c r="Z103" s="45" t="e">
        <f t="shared" si="28"/>
        <v>#VALUE!</v>
      </c>
      <c r="AA103" s="45" t="e">
        <f t="shared" si="29"/>
        <v>#VALUE!</v>
      </c>
    </row>
    <row r="104" spans="3:27" x14ac:dyDescent="0.25">
      <c r="C104" s="93">
        <v>94</v>
      </c>
      <c r="D104" t="str">
        <f t="shared" si="30"/>
        <v/>
      </c>
      <c r="E104" t="str">
        <f t="shared" si="30"/>
        <v/>
      </c>
      <c r="F104" t="str">
        <f t="shared" si="30"/>
        <v/>
      </c>
      <c r="G104" t="str">
        <f t="shared" si="30"/>
        <v/>
      </c>
      <c r="H104" t="str">
        <f t="shared" si="30"/>
        <v/>
      </c>
      <c r="I104" t="str">
        <f t="shared" si="30"/>
        <v/>
      </c>
      <c r="J104" t="str">
        <f t="shared" si="21"/>
        <v/>
      </c>
      <c r="K104" t="str">
        <f t="shared" si="21"/>
        <v/>
      </c>
      <c r="L104" s="48" t="str">
        <f t="shared" si="30"/>
        <v/>
      </c>
      <c r="M104" t="str">
        <f t="shared" si="30"/>
        <v/>
      </c>
      <c r="N104" t="str">
        <f t="shared" si="30"/>
        <v/>
      </c>
      <c r="O104" t="str">
        <f t="shared" si="30"/>
        <v/>
      </c>
      <c r="P104" t="str">
        <f t="shared" si="30"/>
        <v/>
      </c>
      <c r="Q104" t="str">
        <f t="shared" si="19"/>
        <v/>
      </c>
      <c r="R104" t="str">
        <f t="shared" si="20"/>
        <v/>
      </c>
      <c r="S104" t="str">
        <f>IF(OR(ISBLANK('FSE IDs'!C102),C104&gt;$C$10),"",'FSE IDs'!C102)</f>
        <v/>
      </c>
      <c r="T104" t="e">
        <f t="shared" si="22"/>
        <v>#VALUE!</v>
      </c>
      <c r="U104" t="e">
        <f t="shared" si="23"/>
        <v>#VALUE!</v>
      </c>
      <c r="V104" t="e">
        <f t="shared" si="24"/>
        <v>#VALUE!</v>
      </c>
      <c r="W104" t="e">
        <f t="shared" si="25"/>
        <v>#VALUE!</v>
      </c>
      <c r="X104" t="e">
        <f t="shared" si="26"/>
        <v>#VALUE!</v>
      </c>
      <c r="Y104" s="49" t="e">
        <f t="shared" si="27"/>
        <v>#VALUE!</v>
      </c>
      <c r="Z104" s="45" t="e">
        <f t="shared" si="28"/>
        <v>#VALUE!</v>
      </c>
      <c r="AA104" s="45" t="e">
        <f t="shared" si="29"/>
        <v>#VALUE!</v>
      </c>
    </row>
    <row r="105" spans="3:27" x14ac:dyDescent="0.25">
      <c r="C105" s="93">
        <v>95</v>
      </c>
      <c r="D105" t="str">
        <f t="shared" si="30"/>
        <v/>
      </c>
      <c r="E105" t="str">
        <f t="shared" si="30"/>
        <v/>
      </c>
      <c r="F105" t="str">
        <f t="shared" si="30"/>
        <v/>
      </c>
      <c r="G105" t="str">
        <f t="shared" si="30"/>
        <v/>
      </c>
      <c r="H105" t="str">
        <f t="shared" si="30"/>
        <v/>
      </c>
      <c r="I105" t="str">
        <f t="shared" si="30"/>
        <v/>
      </c>
      <c r="J105" t="str">
        <f t="shared" si="21"/>
        <v/>
      </c>
      <c r="K105" t="str">
        <f t="shared" si="21"/>
        <v/>
      </c>
      <c r="L105" s="48" t="str">
        <f t="shared" ref="D105:P125" si="31">IF($C105&lt;=SUM($S$7,$AB$7,$AK$7),L$7,"")</f>
        <v/>
      </c>
      <c r="M105" t="str">
        <f t="shared" si="31"/>
        <v/>
      </c>
      <c r="N105" t="str">
        <f t="shared" si="31"/>
        <v/>
      </c>
      <c r="O105" t="str">
        <f t="shared" si="31"/>
        <v/>
      </c>
      <c r="P105" t="str">
        <f t="shared" si="31"/>
        <v/>
      </c>
      <c r="Q105" t="str">
        <f t="shared" si="19"/>
        <v/>
      </c>
      <c r="R105" t="str">
        <f t="shared" si="20"/>
        <v/>
      </c>
      <c r="S105" t="str">
        <f>IF(OR(ISBLANK('FSE IDs'!C103),C105&gt;$C$10),"",'FSE IDs'!C103)</f>
        <v/>
      </c>
      <c r="T105" t="e">
        <f t="shared" si="22"/>
        <v>#VALUE!</v>
      </c>
      <c r="U105" t="e">
        <f t="shared" si="23"/>
        <v>#VALUE!</v>
      </c>
      <c r="V105" t="e">
        <f t="shared" si="24"/>
        <v>#VALUE!</v>
      </c>
      <c r="W105" t="e">
        <f t="shared" si="25"/>
        <v>#VALUE!</v>
      </c>
      <c r="X105" t="e">
        <f t="shared" si="26"/>
        <v>#VALUE!</v>
      </c>
      <c r="Y105" s="49" t="e">
        <f t="shared" si="27"/>
        <v>#VALUE!</v>
      </c>
      <c r="Z105" s="45" t="e">
        <f t="shared" si="28"/>
        <v>#VALUE!</v>
      </c>
      <c r="AA105" s="45" t="e">
        <f t="shared" si="29"/>
        <v>#VALUE!</v>
      </c>
    </row>
    <row r="106" spans="3:27" x14ac:dyDescent="0.25">
      <c r="C106" s="93">
        <v>96</v>
      </c>
      <c r="D106" t="str">
        <f t="shared" si="31"/>
        <v/>
      </c>
      <c r="E106" t="str">
        <f t="shared" si="31"/>
        <v/>
      </c>
      <c r="F106" t="str">
        <f t="shared" si="31"/>
        <v/>
      </c>
      <c r="G106" t="str">
        <f t="shared" si="31"/>
        <v/>
      </c>
      <c r="H106" t="str">
        <f t="shared" si="31"/>
        <v/>
      </c>
      <c r="I106" t="str">
        <f t="shared" si="31"/>
        <v/>
      </c>
      <c r="J106" t="str">
        <f t="shared" si="21"/>
        <v/>
      </c>
      <c r="K106" t="str">
        <f t="shared" si="21"/>
        <v/>
      </c>
      <c r="L106" s="48" t="str">
        <f t="shared" si="31"/>
        <v/>
      </c>
      <c r="M106" t="str">
        <f t="shared" si="31"/>
        <v/>
      </c>
      <c r="N106" t="str">
        <f t="shared" si="31"/>
        <v/>
      </c>
      <c r="O106" t="str">
        <f t="shared" si="31"/>
        <v/>
      </c>
      <c r="P106" t="str">
        <f t="shared" si="31"/>
        <v/>
      </c>
      <c r="Q106" t="str">
        <f t="shared" si="19"/>
        <v/>
      </c>
      <c r="R106" t="str">
        <f t="shared" si="20"/>
        <v/>
      </c>
      <c r="S106" t="str">
        <f>IF(OR(ISBLANK('FSE IDs'!C104),C106&gt;$C$10),"",'FSE IDs'!C104)</f>
        <v/>
      </c>
      <c r="T106" t="e">
        <f t="shared" si="22"/>
        <v>#VALUE!</v>
      </c>
      <c r="U106" t="e">
        <f t="shared" si="23"/>
        <v>#VALUE!</v>
      </c>
      <c r="V106" t="e">
        <f t="shared" si="24"/>
        <v>#VALUE!</v>
      </c>
      <c r="W106" t="e">
        <f t="shared" si="25"/>
        <v>#VALUE!</v>
      </c>
      <c r="X106" t="e">
        <f t="shared" si="26"/>
        <v>#VALUE!</v>
      </c>
      <c r="Y106" s="49" t="e">
        <f t="shared" si="27"/>
        <v>#VALUE!</v>
      </c>
      <c r="Z106" s="45" t="e">
        <f t="shared" si="28"/>
        <v>#VALUE!</v>
      </c>
      <c r="AA106" s="45" t="e">
        <f t="shared" si="29"/>
        <v>#VALUE!</v>
      </c>
    </row>
    <row r="107" spans="3:27" x14ac:dyDescent="0.25">
      <c r="C107" s="93">
        <v>97</v>
      </c>
      <c r="D107" t="str">
        <f t="shared" si="31"/>
        <v/>
      </c>
      <c r="E107" t="str">
        <f t="shared" si="31"/>
        <v/>
      </c>
      <c r="F107" t="str">
        <f t="shared" si="31"/>
        <v/>
      </c>
      <c r="G107" t="str">
        <f t="shared" si="31"/>
        <v/>
      </c>
      <c r="H107" t="str">
        <f t="shared" si="31"/>
        <v/>
      </c>
      <c r="I107" t="str">
        <f t="shared" si="31"/>
        <v/>
      </c>
      <c r="J107" t="str">
        <f t="shared" si="21"/>
        <v/>
      </c>
      <c r="K107" t="str">
        <f t="shared" si="21"/>
        <v/>
      </c>
      <c r="L107" s="48" t="str">
        <f t="shared" si="31"/>
        <v/>
      </c>
      <c r="M107" t="str">
        <f t="shared" si="31"/>
        <v/>
      </c>
      <c r="N107" t="str">
        <f t="shared" si="31"/>
        <v/>
      </c>
      <c r="O107" t="str">
        <f t="shared" si="31"/>
        <v/>
      </c>
      <c r="P107" t="str">
        <f t="shared" si="31"/>
        <v/>
      </c>
      <c r="Q107" t="str">
        <f t="shared" si="19"/>
        <v/>
      </c>
      <c r="R107" t="str">
        <f t="shared" ref="R107:R130" si="32">IF($C107&lt;=SUM($S$7,$AB$7,$AK$7),Number_FSE,"")</f>
        <v/>
      </c>
      <c r="S107" t="str">
        <f>IF(OR(ISBLANK('FSE IDs'!C105),C107&gt;$C$10),"",'FSE IDs'!C105)</f>
        <v/>
      </c>
      <c r="T107" t="e">
        <f t="shared" si="22"/>
        <v>#VALUE!</v>
      </c>
      <c r="U107" t="e">
        <f t="shared" si="23"/>
        <v>#VALUE!</v>
      </c>
      <c r="V107" t="e">
        <f t="shared" si="24"/>
        <v>#VALUE!</v>
      </c>
      <c r="W107" t="e">
        <f t="shared" si="25"/>
        <v>#VALUE!</v>
      </c>
      <c r="X107" t="e">
        <f t="shared" si="26"/>
        <v>#VALUE!</v>
      </c>
      <c r="Y107" s="49" t="e">
        <f t="shared" si="27"/>
        <v>#VALUE!</v>
      </c>
      <c r="Z107" s="45" t="e">
        <f t="shared" si="28"/>
        <v>#VALUE!</v>
      </c>
      <c r="AA107" s="45" t="e">
        <f t="shared" si="29"/>
        <v>#VALUE!</v>
      </c>
    </row>
    <row r="108" spans="3:27" x14ac:dyDescent="0.25">
      <c r="C108" s="93">
        <v>98</v>
      </c>
      <c r="D108" t="str">
        <f t="shared" si="31"/>
        <v/>
      </c>
      <c r="E108" t="str">
        <f t="shared" si="31"/>
        <v/>
      </c>
      <c r="F108" t="str">
        <f t="shared" si="31"/>
        <v/>
      </c>
      <c r="G108" t="str">
        <f t="shared" si="31"/>
        <v/>
      </c>
      <c r="H108" t="str">
        <f t="shared" si="31"/>
        <v/>
      </c>
      <c r="I108" t="str">
        <f t="shared" si="31"/>
        <v/>
      </c>
      <c r="J108" t="str">
        <f t="shared" ref="J108:K130" si="33">IF($C108&lt;=SUM($S$7,$AB$7,$AK$7),J$7*1,"")</f>
        <v/>
      </c>
      <c r="K108" t="str">
        <f t="shared" si="33"/>
        <v/>
      </c>
      <c r="L108" s="48" t="str">
        <f t="shared" si="31"/>
        <v/>
      </c>
      <c r="M108" t="str">
        <f t="shared" si="31"/>
        <v/>
      </c>
      <c r="N108" t="str">
        <f t="shared" si="31"/>
        <v/>
      </c>
      <c r="O108" t="str">
        <f t="shared" si="31"/>
        <v/>
      </c>
      <c r="P108" t="str">
        <f t="shared" si="31"/>
        <v/>
      </c>
      <c r="Q108" t="str">
        <f t="shared" si="19"/>
        <v/>
      </c>
      <c r="R108" t="str">
        <f t="shared" si="32"/>
        <v/>
      </c>
      <c r="S108" t="str">
        <f>IF(OR(ISBLANK('FSE IDs'!C106),C108&gt;$C$10),"",'FSE IDs'!C106)</f>
        <v/>
      </c>
      <c r="T108" t="e">
        <f t="shared" si="22"/>
        <v>#VALUE!</v>
      </c>
      <c r="U108" t="e">
        <f t="shared" si="23"/>
        <v>#VALUE!</v>
      </c>
      <c r="V108" t="e">
        <f t="shared" si="24"/>
        <v>#VALUE!</v>
      </c>
      <c r="W108" t="e">
        <f t="shared" si="25"/>
        <v>#VALUE!</v>
      </c>
      <c r="X108" t="e">
        <f t="shared" si="26"/>
        <v>#VALUE!</v>
      </c>
      <c r="Y108" s="49" t="e">
        <f t="shared" si="27"/>
        <v>#VALUE!</v>
      </c>
      <c r="Z108" s="45" t="e">
        <f t="shared" si="28"/>
        <v>#VALUE!</v>
      </c>
      <c r="AA108" s="45" t="e">
        <f t="shared" si="29"/>
        <v>#VALUE!</v>
      </c>
    </row>
    <row r="109" spans="3:27" x14ac:dyDescent="0.25">
      <c r="C109" s="93">
        <v>99</v>
      </c>
      <c r="D109" t="str">
        <f t="shared" si="31"/>
        <v/>
      </c>
      <c r="E109" t="str">
        <f t="shared" si="31"/>
        <v/>
      </c>
      <c r="F109" t="str">
        <f t="shared" si="31"/>
        <v/>
      </c>
      <c r="G109" t="str">
        <f t="shared" si="31"/>
        <v/>
      </c>
      <c r="H109" t="str">
        <f t="shared" si="31"/>
        <v/>
      </c>
      <c r="I109" t="str">
        <f t="shared" si="31"/>
        <v/>
      </c>
      <c r="J109" t="str">
        <f t="shared" si="33"/>
        <v/>
      </c>
      <c r="K109" t="str">
        <f t="shared" si="33"/>
        <v/>
      </c>
      <c r="L109" s="48" t="str">
        <f t="shared" si="31"/>
        <v/>
      </c>
      <c r="M109" t="str">
        <f t="shared" si="31"/>
        <v/>
      </c>
      <c r="N109" t="str">
        <f t="shared" si="31"/>
        <v/>
      </c>
      <c r="O109" t="str">
        <f t="shared" si="31"/>
        <v/>
      </c>
      <c r="P109" t="str">
        <f t="shared" si="31"/>
        <v/>
      </c>
      <c r="Q109" t="str">
        <f t="shared" si="19"/>
        <v/>
      </c>
      <c r="R109" t="str">
        <f t="shared" si="32"/>
        <v/>
      </c>
      <c r="S109" t="str">
        <f>IF(OR(ISBLANK('FSE IDs'!C107),C109&gt;$C$10),"",'FSE IDs'!C107)</f>
        <v/>
      </c>
      <c r="T109" t="e">
        <f t="shared" si="22"/>
        <v>#VALUE!</v>
      </c>
      <c r="U109" t="e">
        <f t="shared" si="23"/>
        <v>#VALUE!</v>
      </c>
      <c r="V109" t="e">
        <f t="shared" si="24"/>
        <v>#VALUE!</v>
      </c>
      <c r="W109" t="e">
        <f t="shared" si="25"/>
        <v>#VALUE!</v>
      </c>
      <c r="X109" t="e">
        <f t="shared" si="26"/>
        <v>#VALUE!</v>
      </c>
      <c r="Y109" s="49" t="e">
        <f t="shared" si="27"/>
        <v>#VALUE!</v>
      </c>
      <c r="Z109" s="45" t="e">
        <f t="shared" si="28"/>
        <v>#VALUE!</v>
      </c>
      <c r="AA109" s="45" t="e">
        <f t="shared" si="29"/>
        <v>#VALUE!</v>
      </c>
    </row>
    <row r="110" spans="3:27" x14ac:dyDescent="0.25">
      <c r="C110" s="93">
        <v>100</v>
      </c>
      <c r="D110" t="str">
        <f t="shared" si="31"/>
        <v/>
      </c>
      <c r="E110" t="str">
        <f t="shared" si="31"/>
        <v/>
      </c>
      <c r="F110" t="str">
        <f t="shared" si="31"/>
        <v/>
      </c>
      <c r="G110" t="str">
        <f t="shared" si="31"/>
        <v/>
      </c>
      <c r="H110" t="str">
        <f t="shared" si="31"/>
        <v/>
      </c>
      <c r="I110" t="str">
        <f t="shared" si="31"/>
        <v/>
      </c>
      <c r="J110" t="str">
        <f t="shared" si="33"/>
        <v/>
      </c>
      <c r="K110" t="str">
        <f t="shared" si="33"/>
        <v/>
      </c>
      <c r="L110" s="48" t="str">
        <f t="shared" si="31"/>
        <v/>
      </c>
      <c r="M110" t="str">
        <f t="shared" si="31"/>
        <v/>
      </c>
      <c r="N110" t="str">
        <f t="shared" si="31"/>
        <v/>
      </c>
      <c r="O110" t="str">
        <f t="shared" si="31"/>
        <v/>
      </c>
      <c r="P110" t="str">
        <f t="shared" si="31"/>
        <v/>
      </c>
      <c r="Q110" t="str">
        <f t="shared" si="19"/>
        <v/>
      </c>
      <c r="R110" t="str">
        <f t="shared" si="32"/>
        <v/>
      </c>
      <c r="S110" t="str">
        <f>IF(OR(ISBLANK('FSE IDs'!C108),C110&gt;$C$10),"",'FSE IDs'!C108)</f>
        <v/>
      </c>
      <c r="T110" t="e">
        <f t="shared" si="22"/>
        <v>#VALUE!</v>
      </c>
      <c r="U110" t="e">
        <f t="shared" si="23"/>
        <v>#VALUE!</v>
      </c>
      <c r="V110" t="e">
        <f t="shared" si="24"/>
        <v>#VALUE!</v>
      </c>
      <c r="W110" t="e">
        <f t="shared" si="25"/>
        <v>#VALUE!</v>
      </c>
      <c r="X110" t="e">
        <f t="shared" si="26"/>
        <v>#VALUE!</v>
      </c>
      <c r="Y110" s="49" t="e">
        <f t="shared" si="27"/>
        <v>#VALUE!</v>
      </c>
      <c r="Z110" s="45" t="e">
        <f t="shared" si="28"/>
        <v>#VALUE!</v>
      </c>
      <c r="AA110" s="45" t="e">
        <f t="shared" si="29"/>
        <v>#VALUE!</v>
      </c>
    </row>
    <row r="111" spans="3:27" x14ac:dyDescent="0.25">
      <c r="C111" s="93">
        <v>101</v>
      </c>
      <c r="D111" t="str">
        <f t="shared" si="31"/>
        <v/>
      </c>
      <c r="E111" t="str">
        <f t="shared" si="31"/>
        <v/>
      </c>
      <c r="F111" t="str">
        <f t="shared" si="31"/>
        <v/>
      </c>
      <c r="G111" t="str">
        <f t="shared" si="31"/>
        <v/>
      </c>
      <c r="H111" t="str">
        <f t="shared" si="31"/>
        <v/>
      </c>
      <c r="I111" t="str">
        <f t="shared" si="31"/>
        <v/>
      </c>
      <c r="J111" t="str">
        <f t="shared" si="33"/>
        <v/>
      </c>
      <c r="K111" t="str">
        <f t="shared" si="33"/>
        <v/>
      </c>
      <c r="L111" s="48" t="str">
        <f t="shared" si="31"/>
        <v/>
      </c>
      <c r="M111" t="str">
        <f t="shared" si="31"/>
        <v/>
      </c>
      <c r="N111" t="str">
        <f t="shared" si="31"/>
        <v/>
      </c>
      <c r="O111" t="str">
        <f t="shared" si="31"/>
        <v/>
      </c>
      <c r="P111" t="str">
        <f t="shared" si="31"/>
        <v/>
      </c>
      <c r="Q111" t="str">
        <f t="shared" si="19"/>
        <v/>
      </c>
      <c r="R111" t="str">
        <f t="shared" si="32"/>
        <v/>
      </c>
      <c r="S111" t="str">
        <f>IF(OR(ISBLANK('FSE IDs'!C109),C111&gt;$C$10),"",'FSE IDs'!C109)</f>
        <v/>
      </c>
      <c r="T111" t="e">
        <f t="shared" si="22"/>
        <v>#VALUE!</v>
      </c>
      <c r="U111" t="e">
        <f t="shared" si="23"/>
        <v>#VALUE!</v>
      </c>
      <c r="V111" t="e">
        <f t="shared" si="24"/>
        <v>#VALUE!</v>
      </c>
      <c r="W111" t="e">
        <f t="shared" si="25"/>
        <v>#VALUE!</v>
      </c>
      <c r="X111" t="e">
        <f t="shared" si="26"/>
        <v>#VALUE!</v>
      </c>
      <c r="Y111" s="49" t="e">
        <f t="shared" si="27"/>
        <v>#VALUE!</v>
      </c>
      <c r="Z111" s="45" t="e">
        <f t="shared" si="28"/>
        <v>#VALUE!</v>
      </c>
      <c r="AA111" s="45" t="e">
        <f t="shared" si="29"/>
        <v>#VALUE!</v>
      </c>
    </row>
    <row r="112" spans="3:27" x14ac:dyDescent="0.25">
      <c r="C112" s="93">
        <v>102</v>
      </c>
      <c r="D112" t="str">
        <f t="shared" si="31"/>
        <v/>
      </c>
      <c r="E112" t="str">
        <f t="shared" si="31"/>
        <v/>
      </c>
      <c r="F112" t="str">
        <f t="shared" si="31"/>
        <v/>
      </c>
      <c r="G112" t="str">
        <f t="shared" si="31"/>
        <v/>
      </c>
      <c r="H112" t="str">
        <f t="shared" si="31"/>
        <v/>
      </c>
      <c r="I112" t="str">
        <f t="shared" si="31"/>
        <v/>
      </c>
      <c r="J112" t="str">
        <f t="shared" si="33"/>
        <v/>
      </c>
      <c r="K112" t="str">
        <f t="shared" si="33"/>
        <v/>
      </c>
      <c r="L112" s="48" t="str">
        <f t="shared" si="31"/>
        <v/>
      </c>
      <c r="M112" t="str">
        <f t="shared" si="31"/>
        <v/>
      </c>
      <c r="N112" t="str">
        <f t="shared" si="31"/>
        <v/>
      </c>
      <c r="O112" t="str">
        <f t="shared" si="31"/>
        <v/>
      </c>
      <c r="P112" t="str">
        <f t="shared" si="31"/>
        <v/>
      </c>
      <c r="Q112" t="str">
        <f t="shared" si="19"/>
        <v/>
      </c>
      <c r="R112" t="str">
        <f t="shared" si="32"/>
        <v/>
      </c>
      <c r="S112" t="str">
        <f>IF(OR(ISBLANK('FSE IDs'!C110),C112&gt;$C$10),"",'FSE IDs'!C110)</f>
        <v/>
      </c>
      <c r="T112" t="e">
        <f t="shared" si="22"/>
        <v>#VALUE!</v>
      </c>
      <c r="U112" t="e">
        <f t="shared" si="23"/>
        <v>#VALUE!</v>
      </c>
      <c r="V112" t="e">
        <f t="shared" si="24"/>
        <v>#VALUE!</v>
      </c>
      <c r="W112" t="e">
        <f t="shared" si="25"/>
        <v>#VALUE!</v>
      </c>
      <c r="X112" t="e">
        <f t="shared" si="26"/>
        <v>#VALUE!</v>
      </c>
      <c r="Y112" s="49" t="e">
        <f t="shared" si="27"/>
        <v>#VALUE!</v>
      </c>
      <c r="Z112" s="45" t="e">
        <f t="shared" si="28"/>
        <v>#VALUE!</v>
      </c>
      <c r="AA112" s="45" t="e">
        <f t="shared" si="29"/>
        <v>#VALUE!</v>
      </c>
    </row>
    <row r="113" spans="3:27" x14ac:dyDescent="0.25">
      <c r="C113" s="93">
        <v>103</v>
      </c>
      <c r="D113" t="str">
        <f t="shared" si="31"/>
        <v/>
      </c>
      <c r="E113" t="str">
        <f t="shared" si="31"/>
        <v/>
      </c>
      <c r="F113" t="str">
        <f t="shared" si="31"/>
        <v/>
      </c>
      <c r="G113" t="str">
        <f t="shared" si="31"/>
        <v/>
      </c>
      <c r="H113" t="str">
        <f t="shared" si="31"/>
        <v/>
      </c>
      <c r="I113" t="str">
        <f t="shared" si="31"/>
        <v/>
      </c>
      <c r="J113" t="str">
        <f t="shared" si="33"/>
        <v/>
      </c>
      <c r="K113" t="str">
        <f t="shared" si="33"/>
        <v/>
      </c>
      <c r="L113" s="48" t="str">
        <f t="shared" si="31"/>
        <v/>
      </c>
      <c r="M113" t="str">
        <f t="shared" si="31"/>
        <v/>
      </c>
      <c r="N113" t="str">
        <f t="shared" si="31"/>
        <v/>
      </c>
      <c r="O113" t="str">
        <f t="shared" si="31"/>
        <v/>
      </c>
      <c r="P113" t="str">
        <f t="shared" si="31"/>
        <v/>
      </c>
      <c r="Q113" t="str">
        <f t="shared" si="19"/>
        <v/>
      </c>
      <c r="R113" t="str">
        <f t="shared" si="32"/>
        <v/>
      </c>
      <c r="S113" t="str">
        <f>IF(OR(ISBLANK('FSE IDs'!C111),C113&gt;$C$10),"",'FSE IDs'!C111)</f>
        <v/>
      </c>
      <c r="T113" t="e">
        <f t="shared" si="22"/>
        <v>#VALUE!</v>
      </c>
      <c r="U113" t="e">
        <f t="shared" si="23"/>
        <v>#VALUE!</v>
      </c>
      <c r="V113" t="e">
        <f t="shared" si="24"/>
        <v>#VALUE!</v>
      </c>
      <c r="W113" t="e">
        <f t="shared" si="25"/>
        <v>#VALUE!</v>
      </c>
      <c r="X113" t="e">
        <f t="shared" si="26"/>
        <v>#VALUE!</v>
      </c>
      <c r="Y113" s="49" t="e">
        <f t="shared" si="27"/>
        <v>#VALUE!</v>
      </c>
      <c r="Z113" s="45" t="e">
        <f t="shared" si="28"/>
        <v>#VALUE!</v>
      </c>
      <c r="AA113" s="45" t="e">
        <f t="shared" si="29"/>
        <v>#VALUE!</v>
      </c>
    </row>
    <row r="114" spans="3:27" x14ac:dyDescent="0.25">
      <c r="C114" s="93">
        <v>104</v>
      </c>
      <c r="D114" t="str">
        <f t="shared" si="31"/>
        <v/>
      </c>
      <c r="E114" t="str">
        <f t="shared" si="31"/>
        <v/>
      </c>
      <c r="F114" t="str">
        <f t="shared" si="31"/>
        <v/>
      </c>
      <c r="G114" t="str">
        <f t="shared" si="31"/>
        <v/>
      </c>
      <c r="H114" t="str">
        <f t="shared" si="31"/>
        <v/>
      </c>
      <c r="I114" t="str">
        <f t="shared" si="31"/>
        <v/>
      </c>
      <c r="J114" t="str">
        <f t="shared" si="33"/>
        <v/>
      </c>
      <c r="K114" t="str">
        <f t="shared" si="33"/>
        <v/>
      </c>
      <c r="L114" s="48" t="str">
        <f t="shared" si="31"/>
        <v/>
      </c>
      <c r="M114" t="str">
        <f t="shared" si="31"/>
        <v/>
      </c>
      <c r="N114" t="str">
        <f t="shared" si="31"/>
        <v/>
      </c>
      <c r="O114" t="str">
        <f t="shared" si="31"/>
        <v/>
      </c>
      <c r="P114" t="str">
        <f t="shared" si="31"/>
        <v/>
      </c>
      <c r="Q114" t="str">
        <f t="shared" si="19"/>
        <v/>
      </c>
      <c r="R114" t="str">
        <f t="shared" si="32"/>
        <v/>
      </c>
      <c r="S114" t="str">
        <f>IF(OR(ISBLANK('FSE IDs'!C112),C114&gt;$C$10),"",'FSE IDs'!C112)</f>
        <v/>
      </c>
      <c r="T114" t="e">
        <f t="shared" si="22"/>
        <v>#VALUE!</v>
      </c>
      <c r="U114" t="e">
        <f t="shared" si="23"/>
        <v>#VALUE!</v>
      </c>
      <c r="V114" t="e">
        <f t="shared" si="24"/>
        <v>#VALUE!</v>
      </c>
      <c r="W114" t="e">
        <f t="shared" si="25"/>
        <v>#VALUE!</v>
      </c>
      <c r="X114" t="e">
        <f t="shared" si="26"/>
        <v>#VALUE!</v>
      </c>
      <c r="Y114" s="49" t="e">
        <f t="shared" si="27"/>
        <v>#VALUE!</v>
      </c>
      <c r="Z114" s="45" t="e">
        <f t="shared" si="28"/>
        <v>#VALUE!</v>
      </c>
      <c r="AA114" s="45" t="e">
        <f t="shared" si="29"/>
        <v>#VALUE!</v>
      </c>
    </row>
    <row r="115" spans="3:27" x14ac:dyDescent="0.25">
      <c r="C115" s="93">
        <v>105</v>
      </c>
      <c r="D115" t="str">
        <f t="shared" si="31"/>
        <v/>
      </c>
      <c r="E115" t="str">
        <f t="shared" si="31"/>
        <v/>
      </c>
      <c r="F115" t="str">
        <f t="shared" si="31"/>
        <v/>
      </c>
      <c r="G115" t="str">
        <f t="shared" si="31"/>
        <v/>
      </c>
      <c r="H115" t="str">
        <f t="shared" si="31"/>
        <v/>
      </c>
      <c r="I115" t="str">
        <f t="shared" si="31"/>
        <v/>
      </c>
      <c r="J115" t="str">
        <f t="shared" si="33"/>
        <v/>
      </c>
      <c r="K115" t="str">
        <f t="shared" si="33"/>
        <v/>
      </c>
      <c r="L115" s="48" t="str">
        <f t="shared" si="31"/>
        <v/>
      </c>
      <c r="M115" t="str">
        <f t="shared" si="31"/>
        <v/>
      </c>
      <c r="N115" t="str">
        <f t="shared" si="31"/>
        <v/>
      </c>
      <c r="O115" t="str">
        <f t="shared" si="31"/>
        <v/>
      </c>
      <c r="P115" t="str">
        <f t="shared" si="31"/>
        <v/>
      </c>
      <c r="Q115" t="str">
        <f t="shared" si="19"/>
        <v/>
      </c>
      <c r="R115" t="str">
        <f t="shared" si="32"/>
        <v/>
      </c>
      <c r="S115" t="str">
        <f>IF(OR(ISBLANK('FSE IDs'!C113),C115&gt;$C$10),"",'FSE IDs'!C113)</f>
        <v/>
      </c>
      <c r="T115" t="e">
        <f t="shared" si="22"/>
        <v>#VALUE!</v>
      </c>
      <c r="U115" t="e">
        <f t="shared" si="23"/>
        <v>#VALUE!</v>
      </c>
      <c r="V115" t="e">
        <f t="shared" si="24"/>
        <v>#VALUE!</v>
      </c>
      <c r="W115" t="e">
        <f t="shared" si="25"/>
        <v>#VALUE!</v>
      </c>
      <c r="X115" t="e">
        <f t="shared" si="26"/>
        <v>#VALUE!</v>
      </c>
      <c r="Y115" s="49" t="e">
        <f t="shared" si="27"/>
        <v>#VALUE!</v>
      </c>
      <c r="Z115" s="45" t="e">
        <f t="shared" si="28"/>
        <v>#VALUE!</v>
      </c>
      <c r="AA115" s="45" t="e">
        <f t="shared" si="29"/>
        <v>#VALUE!</v>
      </c>
    </row>
    <row r="116" spans="3:27" x14ac:dyDescent="0.25">
      <c r="C116" s="93">
        <v>106</v>
      </c>
      <c r="D116" t="str">
        <f t="shared" si="31"/>
        <v/>
      </c>
      <c r="E116" t="str">
        <f t="shared" si="31"/>
        <v/>
      </c>
      <c r="F116" t="str">
        <f t="shared" si="31"/>
        <v/>
      </c>
      <c r="G116" t="str">
        <f t="shared" si="31"/>
        <v/>
      </c>
      <c r="H116" t="str">
        <f t="shared" si="31"/>
        <v/>
      </c>
      <c r="I116" t="str">
        <f t="shared" si="31"/>
        <v/>
      </c>
      <c r="J116" t="str">
        <f t="shared" si="33"/>
        <v/>
      </c>
      <c r="K116" t="str">
        <f t="shared" si="33"/>
        <v/>
      </c>
      <c r="L116" s="48" t="str">
        <f t="shared" si="31"/>
        <v/>
      </c>
      <c r="M116" t="str">
        <f t="shared" si="31"/>
        <v/>
      </c>
      <c r="N116" t="str">
        <f t="shared" si="31"/>
        <v/>
      </c>
      <c r="O116" t="str">
        <f t="shared" si="31"/>
        <v/>
      </c>
      <c r="P116" t="str">
        <f t="shared" si="31"/>
        <v/>
      </c>
      <c r="Q116" t="str">
        <f t="shared" si="19"/>
        <v/>
      </c>
      <c r="R116" t="str">
        <f t="shared" si="32"/>
        <v/>
      </c>
      <c r="S116" t="str">
        <f>IF(OR(ISBLANK('FSE IDs'!C114),C116&gt;$C$10),"",'FSE IDs'!C114)</f>
        <v/>
      </c>
      <c r="T116" t="e">
        <f t="shared" si="22"/>
        <v>#VALUE!</v>
      </c>
      <c r="U116" t="e">
        <f t="shared" si="23"/>
        <v>#VALUE!</v>
      </c>
      <c r="V116" t="e">
        <f t="shared" si="24"/>
        <v>#VALUE!</v>
      </c>
      <c r="W116" t="e">
        <f t="shared" si="25"/>
        <v>#VALUE!</v>
      </c>
      <c r="X116" t="e">
        <f t="shared" si="26"/>
        <v>#VALUE!</v>
      </c>
      <c r="Y116" s="49" t="e">
        <f t="shared" si="27"/>
        <v>#VALUE!</v>
      </c>
      <c r="Z116" s="45" t="e">
        <f t="shared" si="28"/>
        <v>#VALUE!</v>
      </c>
      <c r="AA116" s="45" t="e">
        <f t="shared" si="29"/>
        <v>#VALUE!</v>
      </c>
    </row>
    <row r="117" spans="3:27" x14ac:dyDescent="0.25">
      <c r="C117" s="93">
        <v>107</v>
      </c>
      <c r="D117" t="str">
        <f t="shared" si="31"/>
        <v/>
      </c>
      <c r="E117" t="str">
        <f t="shared" si="31"/>
        <v/>
      </c>
      <c r="F117" t="str">
        <f t="shared" si="31"/>
        <v/>
      </c>
      <c r="G117" t="str">
        <f t="shared" si="31"/>
        <v/>
      </c>
      <c r="H117" t="str">
        <f t="shared" si="31"/>
        <v/>
      </c>
      <c r="I117" t="str">
        <f t="shared" si="31"/>
        <v/>
      </c>
      <c r="J117" t="str">
        <f t="shared" si="33"/>
        <v/>
      </c>
      <c r="K117" t="str">
        <f t="shared" si="33"/>
        <v/>
      </c>
      <c r="L117" s="48" t="str">
        <f t="shared" si="31"/>
        <v/>
      </c>
      <c r="M117" t="str">
        <f t="shared" si="31"/>
        <v/>
      </c>
      <c r="N117" t="str">
        <f t="shared" si="31"/>
        <v/>
      </c>
      <c r="O117" t="str">
        <f t="shared" si="31"/>
        <v/>
      </c>
      <c r="P117" t="str">
        <f t="shared" si="31"/>
        <v/>
      </c>
      <c r="Q117" t="str">
        <f t="shared" si="19"/>
        <v/>
      </c>
      <c r="R117" t="str">
        <f t="shared" si="32"/>
        <v/>
      </c>
      <c r="S117" t="str">
        <f>IF(OR(ISBLANK('FSE IDs'!C115),C117&gt;$C$10),"",'FSE IDs'!C115)</f>
        <v/>
      </c>
      <c r="T117" t="e">
        <f t="shared" si="22"/>
        <v>#VALUE!</v>
      </c>
      <c r="U117" t="e">
        <f t="shared" si="23"/>
        <v>#VALUE!</v>
      </c>
      <c r="V117" t="e">
        <f t="shared" si="24"/>
        <v>#VALUE!</v>
      </c>
      <c r="W117" t="e">
        <f t="shared" si="25"/>
        <v>#VALUE!</v>
      </c>
      <c r="X117" t="e">
        <f t="shared" si="26"/>
        <v>#VALUE!</v>
      </c>
      <c r="Y117" s="49" t="e">
        <f t="shared" si="27"/>
        <v>#VALUE!</v>
      </c>
      <c r="Z117" s="45" t="e">
        <f t="shared" si="28"/>
        <v>#VALUE!</v>
      </c>
      <c r="AA117" s="45" t="e">
        <f t="shared" si="29"/>
        <v>#VALUE!</v>
      </c>
    </row>
    <row r="118" spans="3:27" x14ac:dyDescent="0.25">
      <c r="C118" s="93">
        <v>108</v>
      </c>
      <c r="D118" t="str">
        <f t="shared" si="31"/>
        <v/>
      </c>
      <c r="E118" t="str">
        <f t="shared" si="31"/>
        <v/>
      </c>
      <c r="F118" t="str">
        <f t="shared" si="31"/>
        <v/>
      </c>
      <c r="G118" t="str">
        <f t="shared" si="31"/>
        <v/>
      </c>
      <c r="H118" t="str">
        <f t="shared" si="31"/>
        <v/>
      </c>
      <c r="I118" t="str">
        <f t="shared" si="31"/>
        <v/>
      </c>
      <c r="J118" t="str">
        <f t="shared" si="33"/>
        <v/>
      </c>
      <c r="K118" t="str">
        <f t="shared" si="33"/>
        <v/>
      </c>
      <c r="L118" s="48" t="str">
        <f t="shared" si="31"/>
        <v/>
      </c>
      <c r="M118" t="str">
        <f t="shared" si="31"/>
        <v/>
      </c>
      <c r="N118" t="str">
        <f t="shared" si="31"/>
        <v/>
      </c>
      <c r="O118" t="str">
        <f t="shared" si="31"/>
        <v/>
      </c>
      <c r="P118" t="str">
        <f t="shared" si="31"/>
        <v/>
      </c>
      <c r="Q118" t="str">
        <f t="shared" si="19"/>
        <v/>
      </c>
      <c r="R118" t="str">
        <f t="shared" si="32"/>
        <v/>
      </c>
      <c r="S118" t="str">
        <f>IF(OR(ISBLANK('FSE IDs'!C116),C118&gt;$C$10),"",'FSE IDs'!C116)</f>
        <v/>
      </c>
      <c r="T118" t="e">
        <f t="shared" si="22"/>
        <v>#VALUE!</v>
      </c>
      <c r="U118" t="e">
        <f t="shared" si="23"/>
        <v>#VALUE!</v>
      </c>
      <c r="V118" t="e">
        <f t="shared" si="24"/>
        <v>#VALUE!</v>
      </c>
      <c r="W118" t="e">
        <f t="shared" si="25"/>
        <v>#VALUE!</v>
      </c>
      <c r="X118" t="e">
        <f t="shared" si="26"/>
        <v>#VALUE!</v>
      </c>
      <c r="Y118" s="49" t="e">
        <f t="shared" si="27"/>
        <v>#VALUE!</v>
      </c>
      <c r="Z118" s="45" t="e">
        <f t="shared" si="28"/>
        <v>#VALUE!</v>
      </c>
      <c r="AA118" s="45" t="e">
        <f t="shared" si="29"/>
        <v>#VALUE!</v>
      </c>
    </row>
    <row r="119" spans="3:27" x14ac:dyDescent="0.25">
      <c r="C119" s="93">
        <v>109</v>
      </c>
      <c r="D119" t="str">
        <f t="shared" si="31"/>
        <v/>
      </c>
      <c r="E119" t="str">
        <f t="shared" si="31"/>
        <v/>
      </c>
      <c r="F119" t="str">
        <f t="shared" si="31"/>
        <v/>
      </c>
      <c r="G119" t="str">
        <f t="shared" si="31"/>
        <v/>
      </c>
      <c r="H119" t="str">
        <f t="shared" si="31"/>
        <v/>
      </c>
      <c r="I119" t="str">
        <f t="shared" si="31"/>
        <v/>
      </c>
      <c r="J119" t="str">
        <f t="shared" si="33"/>
        <v/>
      </c>
      <c r="K119" t="str">
        <f t="shared" si="33"/>
        <v/>
      </c>
      <c r="L119" s="48" t="str">
        <f t="shared" si="31"/>
        <v/>
      </c>
      <c r="M119" t="str">
        <f t="shared" si="31"/>
        <v/>
      </c>
      <c r="N119" t="str">
        <f t="shared" si="31"/>
        <v/>
      </c>
      <c r="O119" t="str">
        <f t="shared" si="31"/>
        <v/>
      </c>
      <c r="P119" t="str">
        <f t="shared" si="31"/>
        <v/>
      </c>
      <c r="Q119" t="str">
        <f t="shared" si="19"/>
        <v/>
      </c>
      <c r="R119" t="str">
        <f t="shared" si="32"/>
        <v/>
      </c>
      <c r="S119" t="str">
        <f>IF(OR(ISBLANK('FSE IDs'!C117),C119&gt;$C$10),"",'FSE IDs'!C117)</f>
        <v/>
      </c>
      <c r="T119" t="e">
        <f t="shared" si="22"/>
        <v>#VALUE!</v>
      </c>
      <c r="U119" t="e">
        <f t="shared" si="23"/>
        <v>#VALUE!</v>
      </c>
      <c r="V119" t="e">
        <f t="shared" si="24"/>
        <v>#VALUE!</v>
      </c>
      <c r="W119" t="e">
        <f t="shared" si="25"/>
        <v>#VALUE!</v>
      </c>
      <c r="X119" t="e">
        <f t="shared" si="26"/>
        <v>#VALUE!</v>
      </c>
      <c r="Y119" s="49" t="e">
        <f t="shared" si="27"/>
        <v>#VALUE!</v>
      </c>
      <c r="Z119" s="45" t="e">
        <f t="shared" si="28"/>
        <v>#VALUE!</v>
      </c>
      <c r="AA119" s="45" t="e">
        <f t="shared" si="29"/>
        <v>#VALUE!</v>
      </c>
    </row>
    <row r="120" spans="3:27" x14ac:dyDescent="0.25">
      <c r="C120" s="93">
        <v>110</v>
      </c>
      <c r="D120" t="str">
        <f t="shared" si="31"/>
        <v/>
      </c>
      <c r="E120" t="str">
        <f t="shared" si="31"/>
        <v/>
      </c>
      <c r="F120" t="str">
        <f t="shared" si="31"/>
        <v/>
      </c>
      <c r="G120" t="str">
        <f t="shared" si="31"/>
        <v/>
      </c>
      <c r="H120" t="str">
        <f t="shared" si="31"/>
        <v/>
      </c>
      <c r="I120" t="str">
        <f t="shared" si="31"/>
        <v/>
      </c>
      <c r="J120" t="str">
        <f t="shared" si="33"/>
        <v/>
      </c>
      <c r="K120" t="str">
        <f t="shared" si="33"/>
        <v/>
      </c>
      <c r="L120" s="48" t="str">
        <f t="shared" si="31"/>
        <v/>
      </c>
      <c r="M120" t="str">
        <f t="shared" si="31"/>
        <v/>
      </c>
      <c r="N120" t="str">
        <f t="shared" si="31"/>
        <v/>
      </c>
      <c r="O120" t="str">
        <f t="shared" si="31"/>
        <v/>
      </c>
      <c r="P120" t="str">
        <f t="shared" si="31"/>
        <v/>
      </c>
      <c r="Q120" t="str">
        <f t="shared" si="19"/>
        <v/>
      </c>
      <c r="R120" t="str">
        <f t="shared" si="32"/>
        <v/>
      </c>
      <c r="S120" t="str">
        <f>IF(OR(ISBLANK('FSE IDs'!C118),C120&gt;$C$10),"",'FSE IDs'!C118)</f>
        <v/>
      </c>
      <c r="T120" t="e">
        <f t="shared" si="22"/>
        <v>#VALUE!</v>
      </c>
      <c r="U120" t="e">
        <f t="shared" si="23"/>
        <v>#VALUE!</v>
      </c>
      <c r="V120" t="e">
        <f t="shared" si="24"/>
        <v>#VALUE!</v>
      </c>
      <c r="W120" t="e">
        <f t="shared" si="25"/>
        <v>#VALUE!</v>
      </c>
      <c r="X120" t="e">
        <f t="shared" si="26"/>
        <v>#VALUE!</v>
      </c>
      <c r="Y120" s="49" t="e">
        <f t="shared" si="27"/>
        <v>#VALUE!</v>
      </c>
      <c r="Z120" s="45" t="e">
        <f t="shared" si="28"/>
        <v>#VALUE!</v>
      </c>
      <c r="AA120" s="45" t="e">
        <f t="shared" si="29"/>
        <v>#VALUE!</v>
      </c>
    </row>
    <row r="121" spans="3:27" x14ac:dyDescent="0.25">
      <c r="C121" s="93">
        <v>111</v>
      </c>
      <c r="D121" t="str">
        <f t="shared" si="31"/>
        <v/>
      </c>
      <c r="E121" t="str">
        <f t="shared" si="31"/>
        <v/>
      </c>
      <c r="F121" t="str">
        <f t="shared" si="31"/>
        <v/>
      </c>
      <c r="G121" t="str">
        <f t="shared" si="31"/>
        <v/>
      </c>
      <c r="H121" t="str">
        <f t="shared" si="31"/>
        <v/>
      </c>
      <c r="I121" t="str">
        <f t="shared" si="31"/>
        <v/>
      </c>
      <c r="J121" t="str">
        <f t="shared" si="33"/>
        <v/>
      </c>
      <c r="K121" t="str">
        <f t="shared" si="33"/>
        <v/>
      </c>
      <c r="L121" s="48" t="str">
        <f t="shared" si="31"/>
        <v/>
      </c>
      <c r="M121" t="str">
        <f t="shared" si="31"/>
        <v/>
      </c>
      <c r="N121" t="str">
        <f t="shared" si="31"/>
        <v/>
      </c>
      <c r="O121" t="str">
        <f t="shared" si="31"/>
        <v/>
      </c>
      <c r="P121" t="str">
        <f t="shared" si="31"/>
        <v/>
      </c>
      <c r="Q121" t="str">
        <f t="shared" si="19"/>
        <v/>
      </c>
      <c r="R121" t="str">
        <f t="shared" si="32"/>
        <v/>
      </c>
      <c r="S121" t="str">
        <f>IF(OR(ISBLANK('FSE IDs'!C119),C121&gt;$C$10),"",'FSE IDs'!C119)</f>
        <v/>
      </c>
      <c r="T121" t="e">
        <f t="shared" si="22"/>
        <v>#VALUE!</v>
      </c>
      <c r="U121" t="e">
        <f t="shared" si="23"/>
        <v>#VALUE!</v>
      </c>
      <c r="V121" t="e">
        <f t="shared" si="24"/>
        <v>#VALUE!</v>
      </c>
      <c r="W121" t="e">
        <f t="shared" si="25"/>
        <v>#VALUE!</v>
      </c>
      <c r="X121" t="e">
        <f t="shared" si="26"/>
        <v>#VALUE!</v>
      </c>
      <c r="Y121" s="49" t="e">
        <f t="shared" si="27"/>
        <v>#VALUE!</v>
      </c>
      <c r="Z121" s="45" t="e">
        <f t="shared" si="28"/>
        <v>#VALUE!</v>
      </c>
      <c r="AA121" s="45" t="e">
        <f t="shared" si="29"/>
        <v>#VALUE!</v>
      </c>
    </row>
    <row r="122" spans="3:27" x14ac:dyDescent="0.25">
      <c r="C122" s="93">
        <v>112</v>
      </c>
      <c r="D122" t="str">
        <f t="shared" si="31"/>
        <v/>
      </c>
      <c r="E122" t="str">
        <f t="shared" si="31"/>
        <v/>
      </c>
      <c r="F122" t="str">
        <f t="shared" si="31"/>
        <v/>
      </c>
      <c r="G122" t="str">
        <f t="shared" si="31"/>
        <v/>
      </c>
      <c r="H122" t="str">
        <f t="shared" si="31"/>
        <v/>
      </c>
      <c r="I122" t="str">
        <f t="shared" si="31"/>
        <v/>
      </c>
      <c r="J122" t="str">
        <f t="shared" si="33"/>
        <v/>
      </c>
      <c r="K122" t="str">
        <f t="shared" si="33"/>
        <v/>
      </c>
      <c r="L122" s="48" t="str">
        <f t="shared" si="31"/>
        <v/>
      </c>
      <c r="M122" t="str">
        <f t="shared" si="31"/>
        <v/>
      </c>
      <c r="N122" t="str">
        <f t="shared" si="31"/>
        <v/>
      </c>
      <c r="O122" t="str">
        <f t="shared" si="31"/>
        <v/>
      </c>
      <c r="P122" t="str">
        <f t="shared" si="31"/>
        <v/>
      </c>
      <c r="Q122" t="str">
        <f t="shared" si="19"/>
        <v/>
      </c>
      <c r="R122" t="str">
        <f t="shared" si="32"/>
        <v/>
      </c>
      <c r="S122" t="str">
        <f>IF(OR(ISBLANK('FSE IDs'!C120),C122&gt;$C$10),"",'FSE IDs'!C120)</f>
        <v/>
      </c>
      <c r="T122" t="e">
        <f t="shared" si="22"/>
        <v>#VALUE!</v>
      </c>
      <c r="U122" t="e">
        <f t="shared" si="23"/>
        <v>#VALUE!</v>
      </c>
      <c r="V122" t="e">
        <f t="shared" si="24"/>
        <v>#VALUE!</v>
      </c>
      <c r="W122" t="e">
        <f t="shared" si="25"/>
        <v>#VALUE!</v>
      </c>
      <c r="X122" t="e">
        <f t="shared" si="26"/>
        <v>#VALUE!</v>
      </c>
      <c r="Y122" s="49" t="e">
        <f t="shared" si="27"/>
        <v>#VALUE!</v>
      </c>
      <c r="Z122" s="45" t="e">
        <f t="shared" si="28"/>
        <v>#VALUE!</v>
      </c>
      <c r="AA122" s="45" t="e">
        <f t="shared" si="29"/>
        <v>#VALUE!</v>
      </c>
    </row>
    <row r="123" spans="3:27" x14ac:dyDescent="0.25">
      <c r="C123" s="93">
        <v>113</v>
      </c>
      <c r="D123" t="str">
        <f t="shared" si="31"/>
        <v/>
      </c>
      <c r="E123" t="str">
        <f t="shared" si="31"/>
        <v/>
      </c>
      <c r="F123" t="str">
        <f t="shared" si="31"/>
        <v/>
      </c>
      <c r="G123" t="str">
        <f t="shared" si="31"/>
        <v/>
      </c>
      <c r="H123" t="str">
        <f t="shared" si="31"/>
        <v/>
      </c>
      <c r="I123" t="str">
        <f t="shared" si="31"/>
        <v/>
      </c>
      <c r="J123" t="str">
        <f t="shared" si="33"/>
        <v/>
      </c>
      <c r="K123" t="str">
        <f t="shared" si="33"/>
        <v/>
      </c>
      <c r="L123" s="48" t="str">
        <f t="shared" si="31"/>
        <v/>
      </c>
      <c r="M123" t="str">
        <f t="shared" si="31"/>
        <v/>
      </c>
      <c r="N123" t="str">
        <f t="shared" si="31"/>
        <v/>
      </c>
      <c r="O123" t="str">
        <f t="shared" si="31"/>
        <v/>
      </c>
      <c r="P123" t="str">
        <f t="shared" si="31"/>
        <v/>
      </c>
      <c r="Q123" t="str">
        <f t="shared" si="19"/>
        <v/>
      </c>
      <c r="R123" t="str">
        <f t="shared" si="32"/>
        <v/>
      </c>
      <c r="S123" t="str">
        <f>IF(OR(ISBLANK('FSE IDs'!C121),C123&gt;$C$10),"",'FSE IDs'!C121)</f>
        <v/>
      </c>
      <c r="T123" t="e">
        <f t="shared" si="22"/>
        <v>#VALUE!</v>
      </c>
      <c r="U123" t="e">
        <f t="shared" si="23"/>
        <v>#VALUE!</v>
      </c>
      <c r="V123" t="e">
        <f t="shared" si="24"/>
        <v>#VALUE!</v>
      </c>
      <c r="W123" t="e">
        <f t="shared" si="25"/>
        <v>#VALUE!</v>
      </c>
      <c r="X123" t="e">
        <f t="shared" si="26"/>
        <v>#VALUE!</v>
      </c>
      <c r="Y123" s="49" t="e">
        <f t="shared" si="27"/>
        <v>#VALUE!</v>
      </c>
      <c r="Z123" s="45" t="e">
        <f t="shared" si="28"/>
        <v>#VALUE!</v>
      </c>
      <c r="AA123" s="45" t="e">
        <f t="shared" si="29"/>
        <v>#VALUE!</v>
      </c>
    </row>
    <row r="124" spans="3:27" x14ac:dyDescent="0.25">
      <c r="C124" s="93">
        <v>114</v>
      </c>
      <c r="D124" t="str">
        <f t="shared" si="31"/>
        <v/>
      </c>
      <c r="E124" t="str">
        <f t="shared" si="31"/>
        <v/>
      </c>
      <c r="F124" t="str">
        <f t="shared" si="31"/>
        <v/>
      </c>
      <c r="G124" t="str">
        <f t="shared" si="31"/>
        <v/>
      </c>
      <c r="H124" t="str">
        <f t="shared" si="31"/>
        <v/>
      </c>
      <c r="I124" t="str">
        <f t="shared" si="31"/>
        <v/>
      </c>
      <c r="J124" t="str">
        <f t="shared" si="33"/>
        <v/>
      </c>
      <c r="K124" t="str">
        <f t="shared" si="33"/>
        <v/>
      </c>
      <c r="L124" s="48" t="str">
        <f t="shared" si="31"/>
        <v/>
      </c>
      <c r="M124" t="str">
        <f t="shared" si="31"/>
        <v/>
      </c>
      <c r="N124" t="str">
        <f t="shared" si="31"/>
        <v/>
      </c>
      <c r="O124" t="str">
        <f t="shared" si="31"/>
        <v/>
      </c>
      <c r="P124" t="str">
        <f t="shared" si="31"/>
        <v/>
      </c>
      <c r="Q124" t="str">
        <f t="shared" si="19"/>
        <v/>
      </c>
      <c r="R124" t="str">
        <f t="shared" si="32"/>
        <v/>
      </c>
      <c r="S124" t="str">
        <f>IF(OR(ISBLANK('FSE IDs'!C122),C124&gt;$C$10),"",'FSE IDs'!C122)</f>
        <v/>
      </c>
      <c r="T124" t="e">
        <f t="shared" si="22"/>
        <v>#VALUE!</v>
      </c>
      <c r="U124" t="e">
        <f t="shared" si="23"/>
        <v>#VALUE!</v>
      </c>
      <c r="V124" t="e">
        <f t="shared" si="24"/>
        <v>#VALUE!</v>
      </c>
      <c r="W124" t="e">
        <f t="shared" si="25"/>
        <v>#VALUE!</v>
      </c>
      <c r="X124" t="e">
        <f t="shared" si="26"/>
        <v>#VALUE!</v>
      </c>
      <c r="Y124" s="49" t="e">
        <f t="shared" si="27"/>
        <v>#VALUE!</v>
      </c>
      <c r="Z124" s="45" t="e">
        <f t="shared" si="28"/>
        <v>#VALUE!</v>
      </c>
      <c r="AA124" s="45" t="e">
        <f t="shared" si="29"/>
        <v>#VALUE!</v>
      </c>
    </row>
    <row r="125" spans="3:27" x14ac:dyDescent="0.25">
      <c r="C125" s="93">
        <v>115</v>
      </c>
      <c r="D125" t="str">
        <f t="shared" si="31"/>
        <v/>
      </c>
      <c r="E125" t="str">
        <f t="shared" ref="D125:P130" si="34">IF($C125&lt;=SUM($S$7,$AB$7,$AK$7),E$7,"")</f>
        <v/>
      </c>
      <c r="F125" t="str">
        <f t="shared" si="34"/>
        <v/>
      </c>
      <c r="G125" t="str">
        <f t="shared" si="34"/>
        <v/>
      </c>
      <c r="H125" t="str">
        <f t="shared" si="34"/>
        <v/>
      </c>
      <c r="I125" t="str">
        <f t="shared" si="34"/>
        <v/>
      </c>
      <c r="J125" t="str">
        <f t="shared" si="33"/>
        <v/>
      </c>
      <c r="K125" t="str">
        <f t="shared" si="33"/>
        <v/>
      </c>
      <c r="L125" s="48" t="str">
        <f t="shared" si="34"/>
        <v/>
      </c>
      <c r="M125" t="str">
        <f t="shared" si="34"/>
        <v/>
      </c>
      <c r="N125" t="str">
        <f t="shared" si="34"/>
        <v/>
      </c>
      <c r="O125" t="str">
        <f t="shared" si="34"/>
        <v/>
      </c>
      <c r="P125" t="str">
        <f t="shared" si="34"/>
        <v/>
      </c>
      <c r="Q125" t="str">
        <f t="shared" si="19"/>
        <v/>
      </c>
      <c r="R125" t="str">
        <f t="shared" si="32"/>
        <v/>
      </c>
      <c r="S125" t="str">
        <f>IF(OR(ISBLANK('FSE IDs'!C123),C125&gt;$C$10),"",'FSE IDs'!C123)</f>
        <v/>
      </c>
      <c r="T125" t="e">
        <f t="shared" si="22"/>
        <v>#VALUE!</v>
      </c>
      <c r="U125" t="e">
        <f t="shared" si="23"/>
        <v>#VALUE!</v>
      </c>
      <c r="V125" t="e">
        <f t="shared" si="24"/>
        <v>#VALUE!</v>
      </c>
      <c r="W125" t="e">
        <f t="shared" si="25"/>
        <v>#VALUE!</v>
      </c>
      <c r="X125" t="e">
        <f t="shared" si="26"/>
        <v>#VALUE!</v>
      </c>
      <c r="Y125" s="49" t="e">
        <f t="shared" si="27"/>
        <v>#VALUE!</v>
      </c>
      <c r="Z125" s="45" t="e">
        <f t="shared" si="28"/>
        <v>#VALUE!</v>
      </c>
      <c r="AA125" s="45" t="e">
        <f t="shared" si="29"/>
        <v>#VALUE!</v>
      </c>
    </row>
    <row r="126" spans="3:27" x14ac:dyDescent="0.25">
      <c r="C126" s="93">
        <v>116</v>
      </c>
      <c r="D126" t="str">
        <f t="shared" si="34"/>
        <v/>
      </c>
      <c r="E126" t="str">
        <f t="shared" si="34"/>
        <v/>
      </c>
      <c r="F126" t="str">
        <f t="shared" si="34"/>
        <v/>
      </c>
      <c r="G126" t="str">
        <f t="shared" si="34"/>
        <v/>
      </c>
      <c r="H126" t="str">
        <f t="shared" si="34"/>
        <v/>
      </c>
      <c r="I126" t="str">
        <f t="shared" si="34"/>
        <v/>
      </c>
      <c r="J126" t="str">
        <f t="shared" si="33"/>
        <v/>
      </c>
      <c r="K126" t="str">
        <f t="shared" si="33"/>
        <v/>
      </c>
      <c r="L126" s="48" t="str">
        <f t="shared" si="34"/>
        <v/>
      </c>
      <c r="M126" t="str">
        <f t="shared" si="34"/>
        <v/>
      </c>
      <c r="N126" t="str">
        <f t="shared" si="34"/>
        <v/>
      </c>
      <c r="O126" t="str">
        <f t="shared" si="34"/>
        <v/>
      </c>
      <c r="P126" t="str">
        <f t="shared" si="34"/>
        <v/>
      </c>
      <c r="Q126" t="str">
        <f t="shared" si="19"/>
        <v/>
      </c>
      <c r="R126" t="str">
        <f t="shared" si="32"/>
        <v/>
      </c>
      <c r="S126" t="str">
        <f>IF(OR(ISBLANK('FSE IDs'!C124),C126&gt;$C$10),"",'FSE IDs'!C124)</f>
        <v/>
      </c>
      <c r="T126" t="e">
        <f t="shared" si="22"/>
        <v>#VALUE!</v>
      </c>
      <c r="U126" t="e">
        <f t="shared" si="23"/>
        <v>#VALUE!</v>
      </c>
      <c r="V126" t="e">
        <f t="shared" si="24"/>
        <v>#VALUE!</v>
      </c>
      <c r="W126" t="e">
        <f t="shared" si="25"/>
        <v>#VALUE!</v>
      </c>
      <c r="X126" t="e">
        <f t="shared" si="26"/>
        <v>#VALUE!</v>
      </c>
      <c r="Y126" s="49" t="e">
        <f t="shared" si="27"/>
        <v>#VALUE!</v>
      </c>
      <c r="Z126" s="45" t="e">
        <f t="shared" si="28"/>
        <v>#VALUE!</v>
      </c>
      <c r="AA126" s="45" t="e">
        <f t="shared" si="29"/>
        <v>#VALUE!</v>
      </c>
    </row>
    <row r="127" spans="3:27" x14ac:dyDescent="0.25">
      <c r="C127" s="93">
        <v>117</v>
      </c>
      <c r="D127" t="str">
        <f t="shared" si="34"/>
        <v/>
      </c>
      <c r="E127" t="str">
        <f t="shared" si="34"/>
        <v/>
      </c>
      <c r="F127" t="str">
        <f t="shared" si="34"/>
        <v/>
      </c>
      <c r="G127" t="str">
        <f t="shared" si="34"/>
        <v/>
      </c>
      <c r="H127" t="str">
        <f t="shared" si="34"/>
        <v/>
      </c>
      <c r="I127" t="str">
        <f t="shared" si="34"/>
        <v/>
      </c>
      <c r="J127" t="str">
        <f t="shared" si="33"/>
        <v/>
      </c>
      <c r="K127" t="str">
        <f t="shared" si="33"/>
        <v/>
      </c>
      <c r="L127" s="48" t="str">
        <f t="shared" si="34"/>
        <v/>
      </c>
      <c r="M127" t="str">
        <f t="shared" si="34"/>
        <v/>
      </c>
      <c r="N127" t="str">
        <f t="shared" si="34"/>
        <v/>
      </c>
      <c r="O127" t="str">
        <f t="shared" si="34"/>
        <v/>
      </c>
      <c r="P127" t="str">
        <f t="shared" si="34"/>
        <v/>
      </c>
      <c r="Q127" t="str">
        <f t="shared" si="19"/>
        <v/>
      </c>
      <c r="R127" t="str">
        <f t="shared" si="32"/>
        <v/>
      </c>
      <c r="S127" t="str">
        <f>IF(OR(ISBLANK('FSE IDs'!C125),C127&gt;$C$10),"",'FSE IDs'!C125)</f>
        <v/>
      </c>
      <c r="T127" t="e">
        <f t="shared" si="22"/>
        <v>#VALUE!</v>
      </c>
      <c r="U127" t="e">
        <f t="shared" si="23"/>
        <v>#VALUE!</v>
      </c>
      <c r="V127" t="e">
        <f t="shared" si="24"/>
        <v>#VALUE!</v>
      </c>
      <c r="W127" t="e">
        <f t="shared" si="25"/>
        <v>#VALUE!</v>
      </c>
      <c r="X127" t="e">
        <f t="shared" si="26"/>
        <v>#VALUE!</v>
      </c>
      <c r="Y127" s="49" t="e">
        <f t="shared" si="27"/>
        <v>#VALUE!</v>
      </c>
      <c r="Z127" s="45" t="e">
        <f t="shared" si="28"/>
        <v>#VALUE!</v>
      </c>
      <c r="AA127" s="45" t="e">
        <f t="shared" si="29"/>
        <v>#VALUE!</v>
      </c>
    </row>
    <row r="128" spans="3:27" x14ac:dyDescent="0.25">
      <c r="C128" s="93">
        <v>118</v>
      </c>
      <c r="D128" t="str">
        <f t="shared" si="34"/>
        <v/>
      </c>
      <c r="E128" t="str">
        <f t="shared" si="34"/>
        <v/>
      </c>
      <c r="F128" t="str">
        <f t="shared" si="34"/>
        <v/>
      </c>
      <c r="G128" t="str">
        <f t="shared" si="34"/>
        <v/>
      </c>
      <c r="H128" t="str">
        <f t="shared" si="34"/>
        <v/>
      </c>
      <c r="I128" t="str">
        <f t="shared" si="34"/>
        <v/>
      </c>
      <c r="J128" t="str">
        <f t="shared" si="33"/>
        <v/>
      </c>
      <c r="K128" t="str">
        <f t="shared" si="33"/>
        <v/>
      </c>
      <c r="L128" s="48" t="str">
        <f t="shared" si="34"/>
        <v/>
      </c>
      <c r="M128" t="str">
        <f t="shared" si="34"/>
        <v/>
      </c>
      <c r="N128" t="str">
        <f t="shared" si="34"/>
        <v/>
      </c>
      <c r="O128" t="str">
        <f t="shared" si="34"/>
        <v/>
      </c>
      <c r="P128" t="str">
        <f t="shared" si="34"/>
        <v/>
      </c>
      <c r="Q128" t="str">
        <f t="shared" si="19"/>
        <v/>
      </c>
      <c r="R128" t="str">
        <f t="shared" si="32"/>
        <v/>
      </c>
      <c r="S128" t="str">
        <f>IF(OR(ISBLANK('FSE IDs'!C126),C128&gt;$C$10),"",'FSE IDs'!C126)</f>
        <v/>
      </c>
      <c r="T128" t="e">
        <f t="shared" si="22"/>
        <v>#VALUE!</v>
      </c>
      <c r="U128" t="e">
        <f t="shared" si="23"/>
        <v>#VALUE!</v>
      </c>
      <c r="V128" t="e">
        <f t="shared" si="24"/>
        <v>#VALUE!</v>
      </c>
      <c r="W128" t="e">
        <f t="shared" si="25"/>
        <v>#VALUE!</v>
      </c>
      <c r="X128" t="e">
        <f t="shared" si="26"/>
        <v>#VALUE!</v>
      </c>
      <c r="Y128" s="49" t="e">
        <f t="shared" si="27"/>
        <v>#VALUE!</v>
      </c>
      <c r="Z128" s="45" t="e">
        <f t="shared" si="28"/>
        <v>#VALUE!</v>
      </c>
      <c r="AA128" s="45" t="e">
        <f t="shared" si="29"/>
        <v>#VALUE!</v>
      </c>
    </row>
    <row r="129" spans="3:27" x14ac:dyDescent="0.25">
      <c r="C129" s="93">
        <v>119</v>
      </c>
      <c r="D129" t="str">
        <f t="shared" si="34"/>
        <v/>
      </c>
      <c r="E129" t="str">
        <f t="shared" si="34"/>
        <v/>
      </c>
      <c r="F129" t="str">
        <f t="shared" si="34"/>
        <v/>
      </c>
      <c r="G129" t="str">
        <f t="shared" si="34"/>
        <v/>
      </c>
      <c r="H129" t="str">
        <f t="shared" si="34"/>
        <v/>
      </c>
      <c r="I129" t="str">
        <f t="shared" si="34"/>
        <v/>
      </c>
      <c r="J129" t="str">
        <f t="shared" si="33"/>
        <v/>
      </c>
      <c r="K129" t="str">
        <f t="shared" si="33"/>
        <v/>
      </c>
      <c r="L129" s="48" t="str">
        <f t="shared" si="34"/>
        <v/>
      </c>
      <c r="M129" t="str">
        <f t="shared" si="34"/>
        <v/>
      </c>
      <c r="N129" t="str">
        <f t="shared" si="34"/>
        <v/>
      </c>
      <c r="O129" t="str">
        <f t="shared" si="34"/>
        <v/>
      </c>
      <c r="P129" t="str">
        <f t="shared" si="34"/>
        <v/>
      </c>
      <c r="Q129" t="str">
        <f t="shared" si="19"/>
        <v/>
      </c>
      <c r="R129" t="str">
        <f t="shared" si="32"/>
        <v/>
      </c>
      <c r="S129" t="str">
        <f>IF(OR(ISBLANK('FSE IDs'!C127),C129&gt;$C$10),"",'FSE IDs'!C127)</f>
        <v/>
      </c>
      <c r="T129" t="e">
        <f t="shared" si="22"/>
        <v>#VALUE!</v>
      </c>
      <c r="U129" t="e">
        <f t="shared" si="23"/>
        <v>#VALUE!</v>
      </c>
      <c r="V129" t="e">
        <f t="shared" si="24"/>
        <v>#VALUE!</v>
      </c>
      <c r="W129" t="e">
        <f t="shared" si="25"/>
        <v>#VALUE!</v>
      </c>
      <c r="X129" t="e">
        <f t="shared" si="26"/>
        <v>#VALUE!</v>
      </c>
      <c r="Y129" s="49" t="e">
        <f t="shared" si="27"/>
        <v>#VALUE!</v>
      </c>
      <c r="Z129" s="45" t="e">
        <f t="shared" si="28"/>
        <v>#VALUE!</v>
      </c>
      <c r="AA129" s="45" t="e">
        <f t="shared" si="29"/>
        <v>#VALUE!</v>
      </c>
    </row>
    <row r="130" spans="3:27" x14ac:dyDescent="0.25">
      <c r="C130" s="93">
        <v>120</v>
      </c>
      <c r="D130" t="str">
        <f t="shared" si="34"/>
        <v/>
      </c>
      <c r="E130" t="str">
        <f t="shared" si="34"/>
        <v/>
      </c>
      <c r="F130" t="str">
        <f t="shared" si="34"/>
        <v/>
      </c>
      <c r="G130" t="str">
        <f t="shared" si="34"/>
        <v/>
      </c>
      <c r="H130" t="str">
        <f t="shared" si="34"/>
        <v/>
      </c>
      <c r="I130" t="str">
        <f t="shared" si="34"/>
        <v/>
      </c>
      <c r="J130" t="str">
        <f t="shared" si="33"/>
        <v/>
      </c>
      <c r="K130" t="str">
        <f t="shared" si="33"/>
        <v/>
      </c>
      <c r="L130" s="48" t="str">
        <f t="shared" si="34"/>
        <v/>
      </c>
      <c r="M130" t="str">
        <f t="shared" si="34"/>
        <v/>
      </c>
      <c r="N130" t="str">
        <f t="shared" si="34"/>
        <v/>
      </c>
      <c r="O130" t="str">
        <f t="shared" si="34"/>
        <v/>
      </c>
      <c r="P130" t="str">
        <f t="shared" si="34"/>
        <v/>
      </c>
      <c r="Q130" t="str">
        <f t="shared" si="19"/>
        <v/>
      </c>
      <c r="R130" t="str">
        <f t="shared" si="32"/>
        <v/>
      </c>
      <c r="S130" t="str">
        <f>IF(OR(ISBLANK('FSE IDs'!C128),C130&gt;$C$10),"",'FSE IDs'!C128)</f>
        <v/>
      </c>
      <c r="T130" t="e">
        <f t="shared" si="22"/>
        <v>#VALUE!</v>
      </c>
      <c r="U130" t="e">
        <f t="shared" si="23"/>
        <v>#VALUE!</v>
      </c>
      <c r="V130" t="e">
        <f t="shared" si="24"/>
        <v>#VALUE!</v>
      </c>
      <c r="W130" t="e">
        <f t="shared" si="25"/>
        <v>#VALUE!</v>
      </c>
      <c r="X130" t="e">
        <f t="shared" si="26"/>
        <v>#VALUE!</v>
      </c>
      <c r="Y130" s="49" t="e">
        <f t="shared" si="27"/>
        <v>#VALUE!</v>
      </c>
      <c r="Z130" s="45" t="e">
        <f t="shared" si="28"/>
        <v>#VALUE!</v>
      </c>
      <c r="AA130" s="45" t="e">
        <f t="shared" si="29"/>
        <v>#VALUE!</v>
      </c>
    </row>
  </sheetData>
  <conditionalFormatting sqref="C11:C130">
    <cfRule type="expression" dxfId="2" priority="5">
      <formula>NOT(D11="")</formula>
    </cfRule>
  </conditionalFormatting>
  <conditionalFormatting sqref="AB11:AB130">
    <cfRule type="expression" dxfId="1" priority="4">
      <formula>NOT(AA11="")</formula>
    </cfRule>
  </conditionalFormatting>
  <conditionalFormatting sqref="D11:AB131">
    <cfRule type="expression" dxfId="0" priority="1">
      <formula>AND($D11="",NOT($D10=""))</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968EB58721E548B5C1A70D68CCD60B" ma:contentTypeVersion="1135" ma:contentTypeDescription="Create a new document." ma:contentTypeScope="" ma:versionID="9c2b1703e8f6012dee2f1b105ac1aa79">
  <xsd:schema xmlns:xsd="http://www.w3.org/2001/XMLSchema" xmlns:xs="http://www.w3.org/2001/XMLSchema" xmlns:p="http://schemas.microsoft.com/office/2006/metadata/properties" xmlns:ns1="http://schemas.microsoft.com/sharepoint/v3" xmlns:ns2="d984f0e9-e9c6-4806-950e-acfdeaf4bf7f" xmlns:ns3="a53cf8a9-81ff-4583-b76a-f8057a43c85c" targetNamespace="http://schemas.microsoft.com/office/2006/metadata/properties" ma:root="true" ma:fieldsID="385af1129dacfbf127851a59ed308c24" ns1:_="" ns2:_="" ns3:_="">
    <xsd:import namespace="http://schemas.microsoft.com/sharepoint/v3"/>
    <xsd:import namespace="d984f0e9-e9c6-4806-950e-acfdeaf4bf7f"/>
    <xsd:import namespace="a53cf8a9-81ff-4583-b76a-f8057a43c85c"/>
    <xsd:element name="properties">
      <xsd:complexType>
        <xsd:sequence>
          <xsd:element name="documentManagement">
            <xsd:complexType>
              <xsd:all>
                <xsd:element ref="ns2:Document_x0020_Type" minOccurs="0"/>
                <xsd:element ref="ns2:Lead_x0020_Staff" minOccurs="0"/>
                <xsd:element ref="ns2:Reviewed_x0020_By" minOccurs="0"/>
                <xsd:element ref="ns2:Approved_x0020_By" minOccurs="0"/>
                <xsd:element ref="ns2:Archive" minOccurs="0"/>
                <xsd:element ref="ns2:Due_x0020_Date" minOccurs="0"/>
                <xsd:element ref="ns2:Status" minOccurs="0"/>
                <xsd:element ref="ns2:SharedWithUsers" minOccurs="0"/>
                <xsd:element ref="ns3:_dlc_DocIdPersistId" minOccurs="0"/>
                <xsd:element ref="ns3:_dlc_DocId" minOccurs="0"/>
                <xsd:element ref="ns3:_dlc_DocIdUrl" minOccurs="0"/>
                <xsd:element ref="ns2:MediaServiceMetadata" minOccurs="0"/>
                <xsd:element ref="ns2:MediaServiceFastMetadat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84f0e9-e9c6-4806-950e-acfdeaf4bf7f"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15-day Changes"/>
          <xsd:enumeration value="Board Hearing"/>
          <xsd:enumeration value="Briefings"/>
          <xsd:enumeration value="CA-GREET Models"/>
          <xsd:enumeration value="CEQA"/>
          <xsd:enumeration value="Economic Analysis"/>
          <xsd:enumeration value="FSOR"/>
          <xsd:enumeration value="ISOR"/>
          <xsd:enumeration value="Legal"/>
          <xsd:enumeration value="Planning"/>
          <xsd:enumeration value="References"/>
          <xsd:enumeration value="Regulation Order"/>
          <xsd:enumeration value="System Development"/>
          <xsd:enumeration value="Workshops"/>
        </xsd:restriction>
      </xsd:simpleType>
    </xsd:element>
    <xsd:element name="Lead_x0020_Staff" ma:index="3" nillable="true" ma:displayName="Lead Staff" ma:description="Enter the lead staff that is responsible for this document." ma:list="UserInfo" ma:SharePointGroup="0" ma:internalName="Lead_x0020_Staff"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d_x0020_By" ma:index="4" nillable="true" ma:displayName="Reviewed By" ma:description="Enter the name of the person who reviewed the document." ma:list="UserInfo" ma:SharePointGroup="0" ma:internalName="Review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d_x0020_By" ma:index="5" nillable="true" ma:displayName="Approved By" ma:description="Enter the name of the person who approved the document." ma:list="UserInfo" ma:SharePointGroup="0" ma:internalName="Approv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 ma:index="6" nillable="true" ma:displayName="Archive" ma:default="0" ma:internalName="Archive">
      <xsd:simpleType>
        <xsd:restriction base="dms:Boolean"/>
      </xsd:simpleType>
    </xsd:element>
    <xsd:element name="Due_x0020_Date" ma:index="7" nillable="true" ma:displayName="Due Date" ma:format="DateOnly" ma:internalName="Due_x0020_Date">
      <xsd:simpleType>
        <xsd:restriction base="dms:DateTime"/>
      </xsd:simpleType>
    </xsd:element>
    <xsd:element name="Status" ma:index="8" nillable="true" ma:displayName="Status" ma:format="Dropdown" ma:internalName="Status">
      <xsd:simpleType>
        <xsd:restriction base="dms:Choice">
          <xsd:enumeration value="In Progress"/>
          <xsd:enumeration value="Under Review"/>
          <xsd:enumeration value="Approved"/>
        </xsd:restriction>
      </xsd:simpleType>
    </xsd:element>
    <xsd:element name="SharedWithUsers" ma:index="9"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ad_x0020_Staff xmlns="d984f0e9-e9c6-4806-950e-acfdeaf4bf7f">
      <UserInfo>
        <DisplayName>Nicholson, Benjamin@ARB</DisplayName>
        <AccountId>934</AccountId>
        <AccountType/>
      </UserInfo>
    </Lead_x0020_Staff>
    <Status xmlns="d984f0e9-e9c6-4806-950e-acfdeaf4bf7f">Approved</Status>
    <Document_x0020_Type xmlns="d984f0e9-e9c6-4806-950e-acfdeaf4bf7f">System Development</Document_x0020_Type>
    <Approved_x0020_By xmlns="d984f0e9-e9c6-4806-950e-acfdeaf4bf7f">
      <UserInfo>
        <DisplayName/>
        <AccountId xsi:nil="true"/>
        <AccountType/>
      </UserInfo>
    </Approved_x0020_By>
    <SharedWithUsers xmlns="d984f0e9-e9c6-4806-950e-acfdeaf4bf7f">
      <UserInfo>
        <DisplayName/>
        <AccountId xsi:nil="true"/>
        <AccountType/>
      </UserInfo>
    </SharedWithUsers>
    <Archive xmlns="d984f0e9-e9c6-4806-950e-acfdeaf4bf7f">false</Archive>
    <Due_x0020_Date xmlns="d984f0e9-e9c6-4806-950e-acfdeaf4bf7f" xsi:nil="true"/>
    <Reviewed_x0020_By xmlns="d984f0e9-e9c6-4806-950e-acfdeaf4bf7f">
      <UserInfo>
        <DisplayName>Zhang-Tillman, Christina@ARB</DisplayName>
        <AccountId>430</AccountId>
        <AccountType/>
      </UserInfo>
    </Reviewed_x0020_By>
    <PublishingExpirationDate xmlns="http://schemas.microsoft.com/sharepoint/v3" xsi:nil="true"/>
    <PublishingStartDate xmlns="http://schemas.microsoft.com/sharepoint/v3" xsi:nil="true"/>
    <_dlc_DocId xmlns="a53cf8a9-81ff-4583-b76a-f8057a43c85c">55EAVHMDKNRW-855839510-15</_dlc_DocId>
    <_dlc_DocIdUrl xmlns="a53cf8a9-81ff-4583-b76a-f8057a43c85c">
      <Url>https://carb.sharepoint.com/ISD/shared%20services/LCFS/lcfsrulemaking/_layouts/15/DocIdRedir.aspx?ID=55EAVHMDKNRW-855839510-15</Url>
      <Description>55EAVHMDKNRW-855839510-15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0044EC-E737-4F49-8610-EA5B35175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84f0e9-e9c6-4806-950e-acfdeaf4bf7f"/>
    <ds:schemaRef ds:uri="a53cf8a9-81ff-4583-b76a-f8057a43c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04F4CE-D2F9-4845-9AFE-72AD5CB9ABCE}">
  <ds:schemaRefs>
    <ds:schemaRef ds:uri="http://schemas.microsoft.com/sharepoint/v3"/>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a53cf8a9-81ff-4583-b76a-f8057a43c85c"/>
    <ds:schemaRef ds:uri="d984f0e9-e9c6-4806-950e-acfdeaf4bf7f"/>
  </ds:schemaRefs>
</ds:datastoreItem>
</file>

<file path=customXml/itemProps3.xml><?xml version="1.0" encoding="utf-8"?>
<ds:datastoreItem xmlns:ds="http://schemas.openxmlformats.org/officeDocument/2006/customXml" ds:itemID="{1B25CBC8-1138-49CD-ADB0-1BA61CF801D0}">
  <ds:schemaRefs>
    <ds:schemaRef ds:uri="http://schemas.microsoft.com/sharepoint/v3/contenttype/forms"/>
  </ds:schemaRefs>
</ds:datastoreItem>
</file>

<file path=customXml/itemProps4.xml><?xml version="1.0" encoding="utf-8"?>
<ds:datastoreItem xmlns:ds="http://schemas.openxmlformats.org/officeDocument/2006/customXml" ds:itemID="{392E197E-FE68-4EA3-9639-9C466A81BBA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vt:lpstr>
      <vt:lpstr>Application</vt:lpstr>
      <vt:lpstr>Site Availability</vt:lpstr>
      <vt:lpstr>Attestation</vt:lpstr>
      <vt:lpstr>FSE IDs</vt:lpstr>
      <vt:lpstr>&lt;24 hrs</vt:lpstr>
      <vt:lpstr>&gt;2500kW</vt:lpstr>
      <vt:lpstr>HIDE Report</vt:lpstr>
      <vt:lpstr>Number_FSE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FCI Template used for SP upload and shareholder distribution</dc:title>
  <dc:creator>Nicholson, Benjamin@ARB</dc:creator>
  <cp:lastModifiedBy>Nicholson, Benjamin@ARB</cp:lastModifiedBy>
  <dcterms:created xsi:type="dcterms:W3CDTF">2015-06-05T18:17:20Z</dcterms:created>
  <dcterms:modified xsi:type="dcterms:W3CDTF">2023-04-11T23:09:45Z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0x010100A9968EB58721E548B5C1A70D68CCD60B</vt:lpwstr>
  </property>
  <property fmtid="{D5CDD505-2E9C-101B-9397-08002B2CF9AE}" pid="3" name="_dlc_DocIdItemGuid">
    <vt:lpwstr>d7cf7143-93b3-41a3-9bed-ae716ac8a4bb</vt:lpwstr>
  </property>
</Properties>
</file>