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D:\Users\Wente\Desktop\"/>
    </mc:Choice>
  </mc:AlternateContent>
  <xr:revisionPtr revIDLastSave="0" documentId="13_ncr:1_{39AAE5AF-93E0-4CA6-B967-7900F99E7DDE}" xr6:coauthVersionLast="45" xr6:coauthVersionMax="45" xr10:uidLastSave="{00000000-0000-0000-0000-000000000000}"/>
  <bookViews>
    <workbookView xWindow="5505" yWindow="2070" windowWidth="20400" windowHeight="12660" activeTab="1" xr2:uid="{00000000-000D-0000-FFFF-FFFF00000000}"/>
  </bookViews>
  <sheets>
    <sheet name="Intro" sheetId="7" r:id="rId1"/>
    <sheet name="BEV-EMA" sheetId="6" r:id="rId2"/>
    <sheet name="BEV-CARB" sheetId="2" r:id="rId3"/>
    <sheet name="FCEV-EMA" sheetId="3" r:id="rId4"/>
    <sheet name="FCEV-CARB" sheetId="4" r:id="rId5"/>
    <sheet name="FCEV vs BEV Sales" sheetId="5" r:id="rId6"/>
  </sheets>
  <definedNames>
    <definedName name="_xlnm._FilterDatabase" localSheetId="2" hidden="1">'BEV-CARB'!$A$2:$AD$2</definedName>
    <definedName name="_xlnm._FilterDatabase" localSheetId="1" hidden="1">'BEV-EMA'!$A$2:$T$2</definedName>
    <definedName name="_xlnm._FilterDatabase" localSheetId="4" hidden="1">'FCEV-CARB'!$A$2:$AH$2</definedName>
    <definedName name="_xlnm._FilterDatabase" localSheetId="3" hidden="1">'FCEV-EMA'!$A$2:$O$2</definedName>
    <definedName name="_xlnm.Print_Titles" localSheetId="2">'BEV-CARB'!$2:$2</definedName>
    <definedName name="_xlnm.Print_Titles" localSheetId="4">'FCEV-CARB'!$2:$2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4" i="4" l="1"/>
  <c r="T5" i="4"/>
  <c r="T6" i="4"/>
  <c r="T7" i="4"/>
  <c r="T8" i="4"/>
  <c r="T9" i="4"/>
  <c r="T10" i="4"/>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T47" i="4"/>
  <c r="T48" i="4"/>
  <c r="T49" i="4"/>
  <c r="T50" i="4"/>
  <c r="T51" i="4"/>
  <c r="T52" i="4"/>
  <c r="T53" i="4"/>
  <c r="T54" i="4"/>
  <c r="T55" i="4"/>
  <c r="T56" i="4"/>
  <c r="T57" i="4"/>
  <c r="T58" i="4"/>
  <c r="T59" i="4"/>
  <c r="T60" i="4"/>
  <c r="T61" i="4"/>
  <c r="T62" i="4"/>
  <c r="T63" i="4"/>
  <c r="T64" i="4"/>
  <c r="T65" i="4"/>
  <c r="T66" i="4"/>
  <c r="T67" i="4"/>
  <c r="T68" i="4"/>
  <c r="T69" i="4"/>
  <c r="T70" i="4"/>
  <c r="T71" i="4"/>
  <c r="T72" i="4"/>
  <c r="T73" i="4"/>
  <c r="T74" i="4"/>
  <c r="T75" i="4"/>
  <c r="T76" i="4"/>
  <c r="T77" i="4"/>
  <c r="T78" i="4"/>
  <c r="T79" i="4"/>
  <c r="T80" i="4"/>
  <c r="T81" i="4"/>
  <c r="T82" i="4"/>
  <c r="T83" i="4"/>
  <c r="T84" i="4"/>
  <c r="T85" i="4"/>
  <c r="T86" i="4"/>
  <c r="T87" i="4"/>
  <c r="T88" i="4"/>
  <c r="T89" i="4"/>
  <c r="T3" i="4"/>
  <c r="AC4" i="2" l="1"/>
  <c r="AD4" i="2" s="1"/>
  <c r="AC5" i="2"/>
  <c r="AD5" i="2" s="1"/>
  <c r="AC6" i="2"/>
  <c r="AD6" i="2" s="1"/>
  <c r="AC7" i="2"/>
  <c r="AD7" i="2" s="1"/>
  <c r="AC8" i="2"/>
  <c r="AD8" i="2" s="1"/>
  <c r="AC9" i="2"/>
  <c r="AD9" i="2" s="1"/>
  <c r="AC10" i="2"/>
  <c r="AD10" i="2" s="1"/>
  <c r="AC11" i="2"/>
  <c r="AD11" i="2" s="1"/>
  <c r="AC12" i="2"/>
  <c r="AD12" i="2" s="1"/>
  <c r="AC13" i="2"/>
  <c r="AD13" i="2" s="1"/>
  <c r="AC14" i="2"/>
  <c r="AD14" i="2" s="1"/>
  <c r="AC15" i="2"/>
  <c r="AD15" i="2" s="1"/>
  <c r="AC16" i="2"/>
  <c r="AD16" i="2" s="1"/>
  <c r="AC17" i="2"/>
  <c r="AD17" i="2" s="1"/>
  <c r="AC18" i="2"/>
  <c r="AD18" i="2" s="1"/>
  <c r="AC19" i="2"/>
  <c r="AD19" i="2" s="1"/>
  <c r="AC20" i="2"/>
  <c r="AD20" i="2" s="1"/>
  <c r="AC21" i="2"/>
  <c r="AD21" i="2" s="1"/>
  <c r="AC22" i="2"/>
  <c r="AD22" i="2" s="1"/>
  <c r="AC23" i="2"/>
  <c r="AD23" i="2" s="1"/>
  <c r="AC24" i="2"/>
  <c r="AD24" i="2" s="1"/>
  <c r="AC25" i="2"/>
  <c r="AD25" i="2" s="1"/>
  <c r="AC26" i="2"/>
  <c r="AD26" i="2" s="1"/>
  <c r="AC27" i="2"/>
  <c r="AD27" i="2" s="1"/>
  <c r="AC28" i="2"/>
  <c r="AD28" i="2" s="1"/>
  <c r="AC29" i="2"/>
  <c r="AD29" i="2" s="1"/>
  <c r="AC30" i="2"/>
  <c r="AD30" i="2" s="1"/>
  <c r="AC31" i="2"/>
  <c r="AD31" i="2" s="1"/>
  <c r="AC32" i="2"/>
  <c r="AD32" i="2" s="1"/>
  <c r="AC33" i="2"/>
  <c r="AD33" i="2" s="1"/>
  <c r="AC34" i="2"/>
  <c r="AD34" i="2" s="1"/>
  <c r="AC35" i="2"/>
  <c r="AD35" i="2" s="1"/>
  <c r="AC36" i="2"/>
  <c r="AD36" i="2" s="1"/>
  <c r="AC37" i="2"/>
  <c r="AD37" i="2" s="1"/>
  <c r="AC38" i="2"/>
  <c r="AD38" i="2" s="1"/>
  <c r="AC39" i="2"/>
  <c r="AD39" i="2" s="1"/>
  <c r="AC40" i="2"/>
  <c r="AD40" i="2" s="1"/>
  <c r="AC41" i="2"/>
  <c r="AD41" i="2" s="1"/>
  <c r="AC42" i="2"/>
  <c r="AD42" i="2" s="1"/>
  <c r="AC43" i="2"/>
  <c r="AD43" i="2" s="1"/>
  <c r="AC44" i="2"/>
  <c r="AD44" i="2" s="1"/>
  <c r="AC45" i="2"/>
  <c r="AD45" i="2" s="1"/>
  <c r="AC46" i="2"/>
  <c r="AD46" i="2" s="1"/>
  <c r="AC47" i="2"/>
  <c r="AD47" i="2" s="1"/>
  <c r="AC48" i="2"/>
  <c r="AD48" i="2" s="1"/>
  <c r="AC49" i="2"/>
  <c r="AD49" i="2" s="1"/>
  <c r="AC50" i="2"/>
  <c r="AD50" i="2" s="1"/>
  <c r="AC51" i="2"/>
  <c r="AD51" i="2" s="1"/>
  <c r="AC52" i="2"/>
  <c r="AD52" i="2" s="1"/>
  <c r="AC53" i="2"/>
  <c r="AD53" i="2" s="1"/>
  <c r="AC54" i="2"/>
  <c r="AD54" i="2" s="1"/>
  <c r="AC55" i="2"/>
  <c r="AD55" i="2" s="1"/>
  <c r="AC56" i="2"/>
  <c r="AD56" i="2" s="1"/>
  <c r="AC57" i="2"/>
  <c r="AD57" i="2" s="1"/>
  <c r="AC58" i="2"/>
  <c r="AD58" i="2" s="1"/>
  <c r="AC59" i="2"/>
  <c r="AD59" i="2" s="1"/>
  <c r="AC60" i="2"/>
  <c r="AD60" i="2" s="1"/>
  <c r="AC61" i="2"/>
  <c r="AD61" i="2" s="1"/>
  <c r="AC62" i="2"/>
  <c r="AD62" i="2" s="1"/>
  <c r="AC63" i="2"/>
  <c r="AD63" i="2" s="1"/>
  <c r="AC64" i="2"/>
  <c r="AD64" i="2" s="1"/>
  <c r="AC65" i="2"/>
  <c r="AD65" i="2" s="1"/>
  <c r="AC66" i="2"/>
  <c r="AD66" i="2" s="1"/>
  <c r="AC67" i="2"/>
  <c r="AD67" i="2" s="1"/>
  <c r="AC68" i="2"/>
  <c r="AD68" i="2" s="1"/>
  <c r="AC69" i="2"/>
  <c r="AD69" i="2" s="1"/>
  <c r="AC70" i="2"/>
  <c r="AD70" i="2" s="1"/>
  <c r="AC71" i="2"/>
  <c r="AD71" i="2" s="1"/>
  <c r="AC72" i="2"/>
  <c r="AD72" i="2" s="1"/>
  <c r="AC73" i="2"/>
  <c r="AD73" i="2" s="1"/>
  <c r="AC74" i="2"/>
  <c r="AD74" i="2" s="1"/>
  <c r="AC75" i="2"/>
  <c r="AD75" i="2" s="1"/>
  <c r="AC76" i="2"/>
  <c r="AD76" i="2" s="1"/>
  <c r="AC77" i="2"/>
  <c r="AD77" i="2" s="1"/>
  <c r="AC78" i="2"/>
  <c r="AD78" i="2" s="1"/>
  <c r="AC79" i="2"/>
  <c r="AD79" i="2" s="1"/>
  <c r="AC80" i="2"/>
  <c r="AD80" i="2" s="1"/>
  <c r="AC81" i="2"/>
  <c r="AD81" i="2" s="1"/>
  <c r="AC82" i="2"/>
  <c r="AD82" i="2" s="1"/>
  <c r="AC83" i="2"/>
  <c r="AD83" i="2" s="1"/>
  <c r="AC84" i="2"/>
  <c r="AD84" i="2" s="1"/>
  <c r="AC85" i="2"/>
  <c r="AD85" i="2" s="1"/>
  <c r="AC86" i="2"/>
  <c r="AD86" i="2" s="1"/>
  <c r="AC87" i="2"/>
  <c r="AD87" i="2" s="1"/>
  <c r="AC88" i="2"/>
  <c r="AD88" i="2" s="1"/>
  <c r="AC89" i="2"/>
  <c r="AD89" i="2" s="1"/>
  <c r="AC3" i="2"/>
  <c r="AD3" i="2" s="1"/>
  <c r="T89" i="2"/>
  <c r="B89" i="2"/>
  <c r="T88" i="2"/>
  <c r="B88" i="2"/>
  <c r="T87" i="2"/>
  <c r="B87" i="2"/>
  <c r="T86" i="2"/>
  <c r="B86" i="2"/>
  <c r="T85" i="2"/>
  <c r="B85" i="2"/>
  <c r="T84" i="2"/>
  <c r="B84" i="2"/>
  <c r="T83" i="2"/>
  <c r="B83" i="2"/>
  <c r="T82" i="2"/>
  <c r="B82" i="2"/>
  <c r="T81" i="2"/>
  <c r="B81" i="2"/>
  <c r="T80" i="2"/>
  <c r="B80" i="2"/>
  <c r="T79" i="2"/>
  <c r="B79" i="2"/>
  <c r="T78" i="2"/>
  <c r="B78" i="2"/>
  <c r="T77" i="2"/>
  <c r="B77" i="2"/>
  <c r="T76" i="2"/>
  <c r="B76" i="2"/>
  <c r="T75" i="2"/>
  <c r="B75" i="2"/>
  <c r="T74" i="2"/>
  <c r="B74" i="2"/>
  <c r="T73" i="2"/>
  <c r="B73" i="2"/>
  <c r="T72" i="2"/>
  <c r="B72" i="2"/>
  <c r="T71" i="2"/>
  <c r="B71" i="2"/>
  <c r="T70" i="2"/>
  <c r="B70" i="2"/>
  <c r="T69" i="2"/>
  <c r="B69" i="2"/>
  <c r="T68" i="2"/>
  <c r="B68" i="2"/>
  <c r="T67" i="2"/>
  <c r="B67" i="2"/>
  <c r="T66" i="2"/>
  <c r="B66" i="2"/>
  <c r="T65" i="2"/>
  <c r="B65" i="2"/>
  <c r="T64" i="2"/>
  <c r="B64" i="2"/>
  <c r="T63" i="2"/>
  <c r="B63" i="2"/>
  <c r="T62" i="2"/>
  <c r="B62" i="2"/>
  <c r="T61" i="2"/>
  <c r="B61" i="2"/>
  <c r="T60" i="2"/>
  <c r="B60" i="2"/>
  <c r="T59" i="2"/>
  <c r="B59" i="2"/>
  <c r="T58" i="2"/>
  <c r="B58" i="2"/>
  <c r="T57" i="2"/>
  <c r="B57" i="2"/>
  <c r="T56" i="2"/>
  <c r="B56" i="2"/>
  <c r="T55" i="2"/>
  <c r="B55" i="2"/>
  <c r="T54" i="2"/>
  <c r="B54" i="2"/>
  <c r="T53" i="2"/>
  <c r="B53" i="2"/>
  <c r="T52" i="2"/>
  <c r="B52" i="2"/>
  <c r="T51" i="2"/>
  <c r="B51" i="2"/>
  <c r="T50" i="2"/>
  <c r="B50" i="2"/>
  <c r="T49" i="2"/>
  <c r="B49" i="2"/>
  <c r="T48" i="2"/>
  <c r="B48" i="2"/>
  <c r="T47" i="2"/>
  <c r="B47" i="2"/>
  <c r="T46" i="2"/>
  <c r="B46" i="2"/>
  <c r="T45" i="2"/>
  <c r="B45" i="2"/>
  <c r="T44" i="2"/>
  <c r="B44" i="2"/>
  <c r="T43" i="2"/>
  <c r="B43" i="2"/>
  <c r="T42" i="2"/>
  <c r="B42" i="2"/>
  <c r="T41" i="2"/>
  <c r="B41" i="2"/>
  <c r="T40" i="2"/>
  <c r="B40" i="2"/>
  <c r="T39" i="2"/>
  <c r="B39" i="2"/>
  <c r="T38" i="2"/>
  <c r="B38" i="2"/>
  <c r="T37" i="2"/>
  <c r="B37" i="2"/>
  <c r="T36" i="2"/>
  <c r="B36" i="2"/>
  <c r="T35" i="2"/>
  <c r="B35" i="2"/>
  <c r="T34" i="2"/>
  <c r="B34" i="2"/>
  <c r="T33" i="2"/>
  <c r="B33" i="2"/>
  <c r="T32" i="2"/>
  <c r="B32" i="2"/>
  <c r="T31" i="2"/>
  <c r="B31" i="2"/>
  <c r="T30" i="2"/>
  <c r="B30" i="2"/>
  <c r="T29" i="2"/>
  <c r="B29" i="2"/>
  <c r="T28" i="2"/>
  <c r="B28" i="2"/>
  <c r="T27" i="2"/>
  <c r="B27" i="2"/>
  <c r="T26" i="2"/>
  <c r="B26" i="2"/>
  <c r="T25" i="2"/>
  <c r="B25" i="2"/>
  <c r="T24" i="2"/>
  <c r="B24" i="2"/>
  <c r="T23" i="2"/>
  <c r="B23" i="2"/>
  <c r="T22" i="2"/>
  <c r="B22" i="2"/>
  <c r="T21" i="2"/>
  <c r="B21" i="2"/>
  <c r="T20" i="2"/>
  <c r="B20" i="2"/>
  <c r="T19" i="2"/>
  <c r="B19" i="2"/>
  <c r="T18" i="2"/>
  <c r="B18" i="2"/>
  <c r="T17" i="2"/>
  <c r="B17" i="2"/>
  <c r="T16" i="2"/>
  <c r="B16" i="2"/>
  <c r="T15" i="2"/>
  <c r="B15" i="2"/>
  <c r="T14" i="2"/>
  <c r="B14" i="2"/>
  <c r="T13" i="2"/>
  <c r="B13" i="2"/>
  <c r="T12" i="2"/>
  <c r="B12" i="2"/>
  <c r="T11" i="2"/>
  <c r="B11" i="2"/>
  <c r="T10" i="2"/>
  <c r="B10" i="2"/>
  <c r="T9" i="2"/>
  <c r="B9" i="2"/>
  <c r="I94" i="2" s="1"/>
  <c r="T8" i="2"/>
  <c r="B8" i="2"/>
  <c r="T7" i="2"/>
  <c r="B7" i="2"/>
  <c r="T6" i="2"/>
  <c r="B6" i="2"/>
  <c r="T5" i="2"/>
  <c r="B5" i="2"/>
  <c r="T4" i="2"/>
  <c r="B4" i="2"/>
  <c r="T3" i="2"/>
  <c r="B3" i="2"/>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G92" i="4" s="1"/>
  <c r="B17" i="4"/>
  <c r="B16" i="4"/>
  <c r="B15" i="4"/>
  <c r="B14" i="4"/>
  <c r="B13" i="4"/>
  <c r="B12" i="4"/>
  <c r="B11" i="4"/>
  <c r="B10" i="4"/>
  <c r="B9" i="4"/>
  <c r="B8" i="4"/>
  <c r="B7" i="4"/>
  <c r="B6" i="4"/>
  <c r="B5" i="4"/>
  <c r="B4" i="4"/>
  <c r="B3" i="4"/>
  <c r="G94" i="4" s="1"/>
  <c r="H94" i="4" l="1"/>
  <c r="E93" i="4"/>
  <c r="F93" i="4"/>
  <c r="D92" i="4"/>
  <c r="I92" i="4"/>
  <c r="I92" i="2"/>
  <c r="E92" i="2"/>
  <c r="D93" i="2"/>
  <c r="E93" i="2"/>
  <c r="G94" i="2"/>
  <c r="G93" i="2"/>
  <c r="F94" i="2"/>
  <c r="E92" i="4"/>
  <c r="G93" i="4"/>
  <c r="G95" i="4" s="1"/>
  <c r="I94" i="4"/>
  <c r="F92" i="4"/>
  <c r="H93" i="4"/>
  <c r="H92" i="4"/>
  <c r="D94" i="4"/>
  <c r="I93" i="4"/>
  <c r="E94" i="4"/>
  <c r="D93" i="4"/>
  <c r="F94" i="4"/>
  <c r="D92" i="2"/>
  <c r="F93" i="2"/>
  <c r="H94" i="2"/>
  <c r="H93" i="2"/>
  <c r="F92" i="2"/>
  <c r="G92" i="2"/>
  <c r="I93" i="2"/>
  <c r="I95" i="2" s="1"/>
  <c r="H92" i="2"/>
  <c r="D94" i="2"/>
  <c r="E94" i="2"/>
  <c r="D95" i="4" l="1"/>
  <c r="E95" i="2"/>
  <c r="I95" i="4"/>
  <c r="G95" i="2"/>
  <c r="E95" i="4"/>
  <c r="H95" i="4"/>
  <c r="F95" i="4"/>
  <c r="F95" i="2"/>
  <c r="D95" i="2"/>
  <c r="H95" i="2"/>
</calcChain>
</file>

<file path=xl/sharedStrings.xml><?xml version="1.0" encoding="utf-8"?>
<sst xmlns="http://schemas.openxmlformats.org/spreadsheetml/2006/main" count="2756" uniqueCount="501">
  <si>
    <t>Battery-Electric Suitability Factors</t>
  </si>
  <si>
    <t>Number</t>
  </si>
  <si>
    <t>Suitability</t>
  </si>
  <si>
    <t>Market Segment</t>
  </si>
  <si>
    <t>Class</t>
  </si>
  <si>
    <t>Total CA Sales</t>
  </si>
  <si>
    <t>Percentile Gov Misc</t>
  </si>
  <si>
    <t>CA Gov't Sales</t>
  </si>
  <si>
    <t>Percentile Quasi Govt</t>
  </si>
  <si>
    <t>Quasi-Gov't Sales</t>
  </si>
  <si>
    <t>Vehicle Specifications</t>
  </si>
  <si>
    <t>Complete/ Incomplete</t>
  </si>
  <si>
    <t>Loading</t>
  </si>
  <si>
    <t>Routes/Range</t>
  </si>
  <si>
    <t>Infrastructure/ Charging</t>
  </si>
  <si>
    <t>Battery Space Constraints</t>
  </si>
  <si>
    <t>Miscellaneous 1</t>
  </si>
  <si>
    <t>Miscellaneous 2</t>
  </si>
  <si>
    <t>Miscellaneous 3</t>
  </si>
  <si>
    <t>Miscellaneous 4</t>
  </si>
  <si>
    <t>H-D Van - Parcel Delivery Class 2B-3)</t>
  </si>
  <si>
    <t>2B-3</t>
  </si>
  <si>
    <t>Cutaway van. RWD, Class 2b-3, 4x2, deal rear wheels</t>
  </si>
  <si>
    <t>I</t>
  </si>
  <si>
    <t>Light</t>
  </si>
  <si>
    <t>50-300 miles per day, Medium route variability</t>
  </si>
  <si>
    <t>Centralized, at night</t>
  </si>
  <si>
    <t>Constrained</t>
  </si>
  <si>
    <t>High fleet management</t>
  </si>
  <si>
    <t>Fast growing segment</t>
  </si>
  <si>
    <t>Driver training should not be an issue for BEV nor FCEV; decolorized until we understand more.</t>
  </si>
  <si>
    <t>H-D Van - Contractor</t>
  </si>
  <si>
    <t>Cargo van, RWD, Class 2b-3, 4x2, dual rear wheels</t>
  </si>
  <si>
    <t>C</t>
  </si>
  <si>
    <t>Heavy</t>
  </si>
  <si>
    <t>50-150 miles per day, High route variability</t>
  </si>
  <si>
    <t>Some central dispatch, many go with driver o/n</t>
  </si>
  <si>
    <t>Low fleet management</t>
  </si>
  <si>
    <t>H-D Van - Shuttle</t>
  </si>
  <si>
    <t>Step van, RWD, Class 2b-3, 4x2, dual rear wheels</t>
  </si>
  <si>
    <t>Centralized, but 24/7 operation</t>
  </si>
  <si>
    <t>Open</t>
  </si>
  <si>
    <t>Medium fleet management</t>
  </si>
  <si>
    <t>H-D Van - Refrigerated</t>
  </si>
  <si>
    <t>Box van, RWD, Class 2b-3, 4x2, dual rear wheels</t>
  </si>
  <si>
    <t>200-300 miles per day. Refrigeration reduces range, High route variability</t>
  </si>
  <si>
    <t>We need to understand why mission critical is a negative; decolorized until further review.</t>
  </si>
  <si>
    <t>H-D Van - School Bus</t>
  </si>
  <si>
    <t>65 miles per day, Low route variability</t>
  </si>
  <si>
    <t>H-D Van - Motor Home</t>
  </si>
  <si>
    <t>Cutaway van, RWD, Class 2b-3, 4x2, dual rear wheels</t>
  </si>
  <si>
    <t>300-450 miles per day, High route variability</t>
  </si>
  <si>
    <t>Dispersed, or infrastructure dependent</t>
  </si>
  <si>
    <t>Varies by application is vague, decolorized until further review.</t>
  </si>
  <si>
    <t>Pickup Truck - Agriculture</t>
  </si>
  <si>
    <t>Class 2b-3
Regular, Super, Crew Cabs
4x4
130" - 200" WB
200-500 hp
200-1000 ft-lbs torque</t>
  </si>
  <si>
    <t>C or I</t>
  </si>
  <si>
    <t>Variable--dependent on type of agriculture.</t>
  </si>
  <si>
    <t>Assume set routes, &lt;100 miles per day, may have extended idling.  Likely extended operation</t>
  </si>
  <si>
    <t>Centralized</t>
  </si>
  <si>
    <t>long routes should be accounted for in range column; contradicts range column.</t>
  </si>
  <si>
    <t>Battery thermal stress due to start/stop assumed to be a design issue; decolorizing.</t>
  </si>
  <si>
    <t>PTO duty cycles should not be a separate capability issue for BEV nor FCEV; decolorizing. Possibly needs to be accounted for in Range column</t>
  </si>
  <si>
    <t>Pickup Truck - Contractor</t>
  </si>
  <si>
    <t>Moderate to heavy</t>
  </si>
  <si>
    <t>Variable</t>
  </si>
  <si>
    <t>long routes should be accounted for in range column; contradicts range column</t>
  </si>
  <si>
    <t>Pickup Truck - Towing</t>
  </si>
  <si>
    <t xml:space="preserve">C or I </t>
  </si>
  <si>
    <t>Variable--expect several will have long distance (~500 mile) routes.   Towing will significantly shorten available EV range.</t>
  </si>
  <si>
    <t>Much larger battery required to go 100-500 miles.</t>
  </si>
  <si>
    <t>Pickup Truck - 4WD Off Road</t>
  </si>
  <si>
    <t>Light to moderate</t>
  </si>
  <si>
    <t>Variable--expect some will have long distance routes.</t>
  </si>
  <si>
    <t>Variable--off road usage will likely be away from EV grid. Off-highway usage and extended operation will make charging impossible for extended offroad operation.</t>
  </si>
  <si>
    <t>Pickup Truck - PTO Equipped</t>
  </si>
  <si>
    <t>Assume set routes, &lt;100 miles per day, may have extended idling.</t>
  </si>
  <si>
    <t>PTO operation will be low mileage but high loads that will deplete the battery when in PTO modes.</t>
  </si>
  <si>
    <t>Much larger battery required to go 100 miles.</t>
  </si>
  <si>
    <t>Farm Service - Truck</t>
  </si>
  <si>
    <t>Conventional Truck, 4x2, 6x4, 8x4, 8x6, 440-8407mm wheelbase, 2600-8800 lbs GVWR, 200-560 HP, 520-1850 ft-lb torque</t>
  </si>
  <si>
    <t>Heavy (almost like a dump truck) May be restricted on weight due to heavy produce and need to operate in ag fields</t>
  </si>
  <si>
    <t>Fixed, but can be long distance from farm to city</t>
  </si>
  <si>
    <t>Centralized but in rural area at night</t>
  </si>
  <si>
    <t>Untrained driver (driving is not main job)</t>
  </si>
  <si>
    <t>Not all vehicles in a fleet would be deployed in emergency operations, so this should not be red for the whole category. Decolorized for now.</t>
  </si>
  <si>
    <t>Airport Service</t>
  </si>
  <si>
    <t>Class 3/4  Cutaway cab, RWD, 4x2, duel rear wheels, custom shuttle body
300-400 hp
400 - 1000 ft-lbs torque
150" - 250" WB</t>
  </si>
  <si>
    <t>Set routes, &lt;100 miles per day</t>
  </si>
  <si>
    <t>Centralized, Close proximity to charging infrastructure</t>
  </si>
  <si>
    <t>Route variability should be accounted for in the Range column, moved.</t>
  </si>
  <si>
    <t>We assume fleet management is not an issue for BEV; decolorized.</t>
  </si>
  <si>
    <t>Rail Service</t>
  </si>
  <si>
    <t>Class 2b-3.  Either complete or incomplete pickup truck, 4x2 or 4x4, single rear wheel configuration, rail wheel conversion kit installed. If incomplete pickup, will have rear upfitter body installed.
300 - 400 hp
400 - 1000 ft-lbs torque
130" - 200" WB</t>
  </si>
  <si>
    <t>Expected long distance routes</t>
  </si>
  <si>
    <t>Constrained.  Need physical space to mount rail wheels, lift mechanism, and upfitter body.</t>
  </si>
  <si>
    <t>Safety critical for positive propulsion.  Risk of train collision with stranded vehicle and no easy way to remove from track.</t>
  </si>
  <si>
    <t>May need to tow equipment and/or remove rail cars in yards</t>
  </si>
  <si>
    <t>H-D Van - Emergency</t>
  </si>
  <si>
    <t>High route variability</t>
  </si>
  <si>
    <t>Mission critical</t>
  </si>
  <si>
    <t>Pickup Truck - Personal Use</t>
  </si>
  <si>
    <t>Moderate     Limited cargo carrying capacity to offset battery pack weights.  Most people upgrade to the class 2b-3 pickup over a class 2a pickup for either load carrying or towing needs.</t>
  </si>
  <si>
    <t>Variable; Towing will significantly shorten available EV range.</t>
  </si>
  <si>
    <t>Centralized charging at residence/business</t>
  </si>
  <si>
    <t>H-D Van - Passenger</t>
  </si>
  <si>
    <t>Passenger van, RWD, Class 2b-3, 4x2</t>
  </si>
  <si>
    <t>Refridgeration range issues should be accounted for in range column.</t>
  </si>
  <si>
    <t>School Bus - Class C (Longer Rural Routes)</t>
  </si>
  <si>
    <t>4-7</t>
  </si>
  <si>
    <t>Conventional 4x2,23K-33K GVWR, Automatic, 200-260 HP / 520-660 Ft-lbs.  Diesel, CNG, LPG and Gasoline</t>
  </si>
  <si>
    <t>125 miles per day</t>
  </si>
  <si>
    <t>Centralized, at night and during the day</t>
  </si>
  <si>
    <t>School Bus - Class C (Shorter Urban Routes)</t>
  </si>
  <si>
    <t>Conventional 4x2, 23K-33K GVWR, Automatic, 200-260 HP / 520-660 Ft-lbs.  Diesel, CNG, LPG and Gasoline</t>
  </si>
  <si>
    <t>&lt;75 miles per day</t>
  </si>
  <si>
    <t>School Bus - Class C (Special Needs - ADA)</t>
  </si>
  <si>
    <t xml:space="preserve">Conventional 4x2, 23K-33K GVWR, Automatic, 200-260 HP / 520-660 Ft-lbs.  Diesel, CNG, LPG and Gasoline
</t>
  </si>
  <si>
    <t>50-150 miles per day</t>
  </si>
  <si>
    <t>Mission critical operation</t>
  </si>
  <si>
    <t>School Bus - Class C (Long distance - Field Trip, special Events - just a bus)</t>
  </si>
  <si>
    <t>125 miles per day Multiple uses, fixed and flexible routes</t>
  </si>
  <si>
    <t>School Bus - Class Rear Engine (Transit Style)  All</t>
  </si>
  <si>
    <t>Transit Style Rear Engine, 4x2, 32K-37K GVWR, Automatic, 260-300HP/720-860 Ft-lbs. Diesel</t>
  </si>
  <si>
    <t>Light to medium.  Higher capacity.</t>
  </si>
  <si>
    <t>Varied Occassional use on long routes</t>
  </si>
  <si>
    <t xml:space="preserve">Centralized, at night and during the day </t>
  </si>
  <si>
    <t>Varies by application</t>
  </si>
  <si>
    <t>Step Van - Parcel Delivery</t>
  </si>
  <si>
    <t>Walk-in van, 4x2, 3505-7602mm wheelbase, 14990-30000 lbs GVWR, 200-308 HP, 367-660 ft-lb torque</t>
  </si>
  <si>
    <t>Fixed, 50 miles per day</t>
  </si>
  <si>
    <t>Step Van - Municipal Fleet</t>
  </si>
  <si>
    <t>Can be heavy (like electrician or plumber)</t>
  </si>
  <si>
    <t>Can be highly variable, local some days potentially to many sites around municipality in same day</t>
  </si>
  <si>
    <t>Centralized, at night Can have a need for emergency service (e.g., storms) that force long drives and long hours away from chargin</t>
  </si>
  <si>
    <t>Can have a need for emergency service (e.g., storms) that force long drives and long hours away from charging</t>
  </si>
  <si>
    <t>H-D Van - Parcel Delivery (Class 4,5)</t>
  </si>
  <si>
    <t>Cutaway van. RWD, Class 4-5, 4x2, deal rear wheels</t>
  </si>
  <si>
    <t>Box Truck - Pickup &amp; Delivery (Fixed Light &lt;100 Miles per Day)</t>
  </si>
  <si>
    <t>Conventional or COE, 4x2, 23K-33K GVWR, Automatic, 200-260 HP / 520-660 Ft-lbs.  Diesel</t>
  </si>
  <si>
    <t>Variable &lt;100 miles per day</t>
  </si>
  <si>
    <t>Box Truck - Pickup &amp; Delivery (Medium to Heavy Load &gt;100 Miles per Day)</t>
  </si>
  <si>
    <t>Medium to heavy</t>
  </si>
  <si>
    <t>Variable &gt;100 miles per day</t>
  </si>
  <si>
    <t>Box Truck - Pickup &amp; Delivery (Medium to Heavy Load &gt;200 Miles per Day)</t>
  </si>
  <si>
    <t>Variable &gt;200 miles per day</t>
  </si>
  <si>
    <t>Centralized or remote</t>
  </si>
  <si>
    <t>Box Truck - Leasing (Daily Rental)</t>
  </si>
  <si>
    <t>Box Truck - Leasing (Fixed Customer and Application)</t>
  </si>
  <si>
    <t>Light to medium</t>
  </si>
  <si>
    <t>We do not believe gradability as a capability is an issue for BEV nor FCEV; decolorized until this issue is understood further.</t>
  </si>
  <si>
    <t>Multi-shift charging issues should be accounted for in infrastructure column</t>
  </si>
  <si>
    <t>Medium to heavy GVWR limited</t>
  </si>
  <si>
    <t>Box Truck - Refrigerated</t>
  </si>
  <si>
    <t>Medium to heavy load</t>
  </si>
  <si>
    <t>Constrained if equipped with diesel TRU</t>
  </si>
  <si>
    <t>Flatbed - Stake/Platform</t>
  </si>
  <si>
    <t xml:space="preserve">Variable </t>
  </si>
  <si>
    <t>Regional Tractor - Short Haul</t>
  </si>
  <si>
    <t>4x2, 6x4 tractor, 12K/21K-23k axles, day cab, 350-500 hp engine</t>
  </si>
  <si>
    <t>Variable, up to 80K GCW</t>
  </si>
  <si>
    <t>Variable, &lt;100 miles per day</t>
  </si>
  <si>
    <t>Centralized, at night.   Multiple shift operations impact charging times</t>
  </si>
  <si>
    <t>Constrained - short wheelbase</t>
  </si>
  <si>
    <t>6 to 8 percent grade</t>
  </si>
  <si>
    <t xml:space="preserve"> </t>
  </si>
  <si>
    <t>Regional Tractor - Medium Haul</t>
  </si>
  <si>
    <t>4x2, 6x4 tractor, 12K/21-23K axles, day cab, 350-500 hp engine</t>
  </si>
  <si>
    <t>Variable, 100-300 miles per day</t>
  </si>
  <si>
    <t>Constrained, short wheelbase</t>
  </si>
  <si>
    <t>We do not understand why downhill energy dissapation is an issue. Decolorizing.</t>
  </si>
  <si>
    <t>Regional Tractor - Long Haul</t>
  </si>
  <si>
    <t>4x2, 6x4 tractor, 12K/21K-23k / 12K/40K axles, day cab or sleeper cab, 400-500 hp engine</t>
  </si>
  <si>
    <t>Variable, &gt;200 miles per day</t>
  </si>
  <si>
    <t>Future retail charging network?  Multiple shift operations impact charging times</t>
  </si>
  <si>
    <t>Constrained - short wheelbase, fairings</t>
  </si>
  <si>
    <t>Long down hill energy dissipation</t>
  </si>
  <si>
    <t>Extended operation is a range issue, and should not be an issue for BEV Moving to range column</t>
  </si>
  <si>
    <t>Line Haul Tractor</t>
  </si>
  <si>
    <t>4x2 tractor, 12K/21K-23k axles, sleeper cab, 400-500 hp engine</t>
  </si>
  <si>
    <t>Variable; 500+ mile days</t>
  </si>
  <si>
    <t>Utility/Lube Service</t>
  </si>
  <si>
    <t>Walk-in van, Conventional Truck, 4x2, 3505-7602mm wheelbase, 14990-30000 lbs GVWR, 200-308 HP, 367-660 ft-lb torque</t>
  </si>
  <si>
    <t>Centralized, at night Can have a need for emergency service (e.g., storms)</t>
  </si>
  <si>
    <t>Towing here specifically affects range, and should be accounted for in the range column.</t>
  </si>
  <si>
    <t>Battery size for range should be accounted for in Space Constraint column; this applies across all vehicle types with space contraints. Decolorizing.</t>
  </si>
  <si>
    <t>Tow/Wrecker</t>
  </si>
  <si>
    <t>Chassis-cab, duel rear wheels, 4x4 or 4x2 configuration, rear body installed by tow/wrecker upfitter</t>
  </si>
  <si>
    <t>Centralized when not in use</t>
  </si>
  <si>
    <t>Constrained.  Need space for bed/hoist and hydraulic mechanisms between the frame rails where batteries would be installed</t>
  </si>
  <si>
    <t>Towing when in use</t>
  </si>
  <si>
    <t>Car Carrier - Class 6/7 (Roll Back)</t>
  </si>
  <si>
    <t>Conventional 4x2, 23K-37K GVWR, Automatic, 260-300HP/720-860 Ft-lbs. Diesel</t>
  </si>
  <si>
    <t>Variable, local</t>
  </si>
  <si>
    <t>Centralized Variable origin and destination pairs</t>
  </si>
  <si>
    <t>Utility Service - Private (Class 6-7)</t>
  </si>
  <si>
    <t>High</t>
  </si>
  <si>
    <t>Variable + remote Extended operation off road</t>
  </si>
  <si>
    <t>Range already accounted for in Range column.</t>
  </si>
  <si>
    <t>Utility Service - Private Trouble Truck (Class 4-5)</t>
  </si>
  <si>
    <t>Conventional 4x2, 4x4, 14K-19.5K GVWR, Automatic, 280-400 Hp/400-750 Ft-lbs. Gasoline or Diesel</t>
  </si>
  <si>
    <t>Variable + remote Extended remote operation</t>
  </si>
  <si>
    <t>Utility Service - Public (Class 6-7)</t>
  </si>
  <si>
    <t>Conventional 4x2, 4x4, 23K-33K GVWR, Automatic, 200-260 HP / 520-660 Ft-lbs.  Diesel</t>
  </si>
  <si>
    <t>Variable Extended operation off road</t>
  </si>
  <si>
    <t>Offroad travel should be accounted for in Infrastructure column for lack of access to fueling.</t>
  </si>
  <si>
    <t>Dirt environment should be no issue for BEV, and should be same as diesel for FCEV.</t>
  </si>
  <si>
    <t>Utility Service - Public (Class 4-5)</t>
  </si>
  <si>
    <t>Variable   Extended remote operation</t>
  </si>
  <si>
    <t>Not sure how this is any more of an issue for BEV/FCEV than diesel. Decolorizing.</t>
  </si>
  <si>
    <t>Recreational Vehicle</t>
  </si>
  <si>
    <t>Either stripped chassis (Class A) or cutaway (Class C), RWD, 4x2, dual rear wheels, custom body</t>
  </si>
  <si>
    <t>Non-centralized</t>
  </si>
  <si>
    <t>Likely towing</t>
  </si>
  <si>
    <t>Do not understand how high torque/high speed loads are a negative for BEV/FCEV. Decolorizing.</t>
  </si>
  <si>
    <t>Shuttle Bus</t>
  </si>
  <si>
    <t>Variable, light</t>
  </si>
  <si>
    <t>Fixed &lt;100 miles per day</t>
  </si>
  <si>
    <t>Armored Car</t>
  </si>
  <si>
    <t>Class 4-6.  Either stripped chassis or cutaway, RWD, 4x2, dual rear wheels, armor reinforcements added, complete or rear upfitter body installed
300-400 hp
400 - 1000 ft-lbs torque
150" - 250" WB</t>
  </si>
  <si>
    <t>Variable (depends on drop-off or pick-up work)</t>
  </si>
  <si>
    <t>Constrained.  Armor plating and security defenses would take up underbody battery storage opportunities</t>
  </si>
  <si>
    <t>Mobile Laboratory</t>
  </si>
  <si>
    <t xml:space="preserve"> Class 4-6.  Either stripped chassis or cutaway, RWD, 4x2, dual rear wheels, complete or rear upfitter body installed
300-400 hp
400 - 1000 ft-lbs torque
150" - 250" WB</t>
  </si>
  <si>
    <t>Variable (depends on use requirements)</t>
  </si>
  <si>
    <t>No central charging available when in use Occasional use on long routes and dependent on deployment needs</t>
  </si>
  <si>
    <t>Offroad use at job site should not be an issue for BEV/FCEV capability. Decolorizing.</t>
  </si>
  <si>
    <t>Digger Derrick</t>
  </si>
  <si>
    <t>Conventional 4x2, 4x4, 6x2, 6x4, 20K-50K GVWR, 200-450HP/520-1800 ft-lbs. Diesel</t>
  </si>
  <si>
    <t>Extended operation off road</t>
  </si>
  <si>
    <t>Municipal Dump</t>
  </si>
  <si>
    <t>Class 7 conventional vocational 4x2</t>
  </si>
  <si>
    <t>50% laden, 50% unladen, mixed light to heavy</t>
  </si>
  <si>
    <t>Variable, 50 miles per day</t>
  </si>
  <si>
    <t>Somewhat constrained</t>
  </si>
  <si>
    <t>Mobile Command Center</t>
  </si>
  <si>
    <t>Conventional Truck, 4x2,6x4, 3600-9000 mm wheelbase, 19000-60000 lbs GVWR, 200-505 HP, 520-1850 ft-lb torque</t>
  </si>
  <si>
    <t>Moderate heavy fixed load</t>
  </si>
  <si>
    <t>Mostly short, unpredictable (mission dependent)</t>
  </si>
  <si>
    <t>Generally centralized, may need to be charged while on mission; there may not be enough time for recharge between missions</t>
  </si>
  <si>
    <t>Mission Critical</t>
  </si>
  <si>
    <t>Unpredictable duration/energy consumers at emergency site</t>
  </si>
  <si>
    <t>Ambulance</t>
  </si>
  <si>
    <t>Cutaway van, 4x2</t>
  </si>
  <si>
    <t>Centralized, opportunity charging when possible; need to be fully charged and ready with no notice (e.g., conventional vehicles have quick disconnect air hoses to keep air brake tanks full, and similar would be required for electrical); there may not be enough time for recharge between missions</t>
  </si>
  <si>
    <t>Constrained (due to equipment installation)</t>
  </si>
  <si>
    <t>Towing as a capability is not an issue for BEV nor FCEV; decolorizing until understood which primary column this affects.</t>
  </si>
  <si>
    <t>Crane</t>
  </si>
  <si>
    <t>Class 6-7, Conventional, 4x2, 212-271 wheelbase, MHD/HHD engine 230-260 hp/520-660 ft-lbs, AllisonAT with PTO</t>
  </si>
  <si>
    <t>Average &lt;70 miles per day</t>
  </si>
  <si>
    <t>Limited</t>
  </si>
  <si>
    <t>Dump</t>
  </si>
  <si>
    <t>Class 4-7, Conventional, Low Cab Forward, 4x2, 138-271 wheelbase, LHD/MHD/HHD engine, 210-260 hp/440-660 ft-lbs, AllisonAT with PTO</t>
  </si>
  <si>
    <t>Weight restriction should be accounted for in weight column, moving to weight column</t>
  </si>
  <si>
    <t>Refuse/Recycling</t>
  </si>
  <si>
    <t>Class 5-7, Conventional, Low Cab Forward, 4x2, 149-271 wheelbase, LHD/MHD/HHD engine 210-260 hp/440-660 ft-lbs, AllisonAT with PTO</t>
  </si>
  <si>
    <t>Start light, end day at max load</t>
  </si>
  <si>
    <t>Shredder</t>
  </si>
  <si>
    <t>Class 5-7, Conventional, Low Cab Forward, 4x2, 149-271 wheelbase, LHD/MHD/HHD engine, 210-260 hp/440-660 ft-lbs, Allison AT with PTO, Incomplete</t>
  </si>
  <si>
    <t>Beverage Tractor</t>
  </si>
  <si>
    <t>8</t>
  </si>
  <si>
    <t>Conventional Day Cab Tractor, 4x2 or 6x4, 3800-4600mm wheelbase, 33000-52000 lbs GVWR, 240-450 HP, 750-1650 ft-lb torque</t>
  </si>
  <si>
    <t>Start at max load, diminish throughout day</t>
  </si>
  <si>
    <t>Fixed, 100 miles per day</t>
  </si>
  <si>
    <t>Refuse, Automatic Side Loader (ASL), Residential Service</t>
  </si>
  <si>
    <t>Class 8 low cabover engine refuse vehicle, 63k GVWR+, 375-425 hp.</t>
  </si>
  <si>
    <t>Fixed, 75 miles per day. Occasional long routes</t>
  </si>
  <si>
    <t>Hard accel and decel may thermally stress batteries</t>
  </si>
  <si>
    <t>Lower brake maintenance</t>
  </si>
  <si>
    <t xml:space="preserve"> 100% PTO duty cycle</t>
  </si>
  <si>
    <t>Refuse, Front Loader, Commercial or High Density Residential Service</t>
  </si>
  <si>
    <t>Class 8 low cabover engine refuse vehicle, 63k GVWR+, 400-475 hp.</t>
  </si>
  <si>
    <t>Fixed, 100 miles per day. Occasional long routes</t>
  </si>
  <si>
    <t>Refuse, Rear Packer, Residential Service</t>
  </si>
  <si>
    <t>Class 8 low cabover engine, or conventional refuse vehicle, 63k GVWR+, 400-475 hp.</t>
  </si>
  <si>
    <t>Typically lower accel and decel rates compared to ASL</t>
  </si>
  <si>
    <t>100% PTO Duty cycle</t>
  </si>
  <si>
    <t>Remote operation should be accounted for in Infrastructure column</t>
  </si>
  <si>
    <t>Refuse Hauler (roll on/roll off)</t>
  </si>
  <si>
    <t xml:space="preserve">Class 8 conventional construction vehicle with typical GVWR from 53 klbs-80klbs., 450-525 hp. </t>
  </si>
  <si>
    <t>50% laden, 50% unladen, highly variable from lightly loaded to grossed out.</t>
  </si>
  <si>
    <t>Variable, up to 250 miles per day</t>
  </si>
  <si>
    <t>Limited PTO duty cycle</t>
  </si>
  <si>
    <t>Straight Truck  Pickup &amp; Delivery (Heavy Load &gt;100 Miles per Day)</t>
  </si>
  <si>
    <t>Conventional or COE, 4x2, 6x2  &gt;33K GVWR, Automatic, &gt;300 HP /&gt;800 Ft-lbs.  Diesel</t>
  </si>
  <si>
    <t>6x4 tractor, 12K/40K axles, day cab, 350-500 hp engine</t>
  </si>
  <si>
    <t>6x4 tractor, 12K/40K axles, day cab or sleeper cab, 400-500 hp engine</t>
  </si>
  <si>
    <t>Variable, 200-500+ miles per day</t>
  </si>
  <si>
    <t>Port Drayage</t>
  </si>
  <si>
    <t>6x4 tractor, day cab, 80K GCWR</t>
  </si>
  <si>
    <t>Variable, 100-500 miles per day</t>
  </si>
  <si>
    <t xml:space="preserve">Variable / Centralized, depending on owner.  Multiple shift operations impact charging times </t>
  </si>
  <si>
    <t>Safety/train collision/stranded asset issues should be same as diesel.</t>
  </si>
  <si>
    <t>6x4 tractor, 12K/40K axles, sleeper cab, 400-500 hp engine</t>
  </si>
  <si>
    <t>Logging</t>
  </si>
  <si>
    <t>6x4 tractor, 14.6K-20k/46K-52k axles, day cab, 400-605 hp engine, 80K-100k+ GCWR</t>
  </si>
  <si>
    <t>Variable, Long off-road travel</t>
  </si>
  <si>
    <t>Constrained, ground clearance</t>
  </si>
  <si>
    <t>Greater than 6 percent grades</t>
  </si>
  <si>
    <t>High dirt environment</t>
  </si>
  <si>
    <t>Concrete Mixer</t>
  </si>
  <si>
    <t>Class 8 Conventional construction vehicle, 66k GCWR and up, 375-450 hp</t>
  </si>
  <si>
    <t>Typically 50% empty, 5-% grossed out</t>
  </si>
  <si>
    <t>Highly variable</t>
  </si>
  <si>
    <t>Highly constrained due to body equipment and weight</t>
  </si>
  <si>
    <t>Drum must rotate at all times when laden to avoid concrete curing</t>
  </si>
  <si>
    <t>Concrete Pumper</t>
  </si>
  <si>
    <t>Class 8 Low Cab Over Engine, from 4 to 10 axles, 500+ hp</t>
  </si>
  <si>
    <t>Due to weight of pumping equipment the vehicle is always heavily loaded</t>
  </si>
  <si>
    <t>Vehicle may remain at construction site for multiple days</t>
  </si>
  <si>
    <t>Highly constrained</t>
  </si>
  <si>
    <t>Engine runs at high torque/hp while pumping</t>
  </si>
  <si>
    <t>Mining Hauler</t>
  </si>
  <si>
    <t>6x4 or larger, day cab, dump truck, very heavy front and rear axles,20k-23k/46k+</t>
  </si>
  <si>
    <t>Fixed</t>
  </si>
  <si>
    <t>Centralized; Long off-road travel</t>
  </si>
  <si>
    <t>Mining Service</t>
  </si>
  <si>
    <t>6x4 tractor, day cab, service body</t>
  </si>
  <si>
    <t>Medium - fixed</t>
  </si>
  <si>
    <t>Constrained, due to body</t>
  </si>
  <si>
    <t>Heavy Equipment Transport</t>
  </si>
  <si>
    <t>6x4 or larger tractor, 500-605 hp engine, day cab or sleeper cab, heavy front 20k and 46k-52k+ rear axles</t>
  </si>
  <si>
    <t>Low speed/ high torque plus high load/high speed</t>
  </si>
  <si>
    <t>Down hill heavy load energy dissipation</t>
  </si>
  <si>
    <t>Some off road use at job site</t>
  </si>
  <si>
    <t>We do not believe frequent start/stop, vibration/suspension issues are  issues for BEV,  decolorized.</t>
  </si>
  <si>
    <t>Oil Field Rig Mover</t>
  </si>
  <si>
    <t>Class 8 heavy haul tractor, 120k+ GCWR, 500-600 hp</t>
  </si>
  <si>
    <t>Extremely high</t>
  </si>
  <si>
    <t>May be enroute/onsite multiple days</t>
  </si>
  <si>
    <t>Oil Field Well Servicing</t>
  </si>
  <si>
    <t>Class 7/8 rigid conventional constructions vehicle, 4x2/6x4 with body, tools, and equipment (lift arm, compressor, etc.)</t>
  </si>
  <si>
    <t>Always loaded at or near GVWR</t>
  </si>
  <si>
    <t>Mixed locations, could need to charge during peak times Many of these vehicles are for off-road use only.</t>
  </si>
  <si>
    <t>Farm Service - Tractor</t>
  </si>
  <si>
    <t>Conventional Day Cab Tractor, 6x4, 4575-6223 mm wheelbase, 26000-87240 lbs GVWR, 190-600 HP, 495-1850 ft-lb torque</t>
  </si>
  <si>
    <t>Constrained (short wheelbase)</t>
  </si>
  <si>
    <t>Tanker Truck - Liquids or Gases</t>
  </si>
  <si>
    <t>Conventional Truck, 4x2, 6x4, 3900-9000 mm wheelbase, 19000-60000 lbs GVWR, 200-505 HP, 520-1850 ft-lb torque</t>
  </si>
  <si>
    <t>Start at max load, may diminish throughout day</t>
  </si>
  <si>
    <t>Fixed, but can be long distance from depot to destination</t>
  </si>
  <si>
    <t>Constrained due to effort to maximize payload</t>
  </si>
  <si>
    <t>May operate as haz mat, which may restrict max voltage (unknown)</t>
  </si>
  <si>
    <t>Car Carrier - Class 8</t>
  </si>
  <si>
    <t xml:space="preserve">6x4, 80K GVWR, Automatic, 400-450 HP/1400-1700 Ft-lbs. Diesel </t>
  </si>
  <si>
    <t>Utility Service - Private (Class 8)</t>
  </si>
  <si>
    <t>Conventional 6x2, 6x4,6x6, 20K-50K GVWR, 200-450HP/520-1800 ft-lbs. Diesel</t>
  </si>
  <si>
    <t>Utility Service - Public (Class 8)</t>
  </si>
  <si>
    <t>Construction Dump</t>
  </si>
  <si>
    <t>Class 8 conventional vocational vehicle, 66k GVWR +, 450-500 hp.</t>
  </si>
  <si>
    <t>50% laden (typically to GVWR), 50% unladen</t>
  </si>
  <si>
    <t>Highly variable, but typically 150-250 miles per day</t>
  </si>
  <si>
    <t>High vibration environment due to high percentage of off-road use.</t>
  </si>
  <si>
    <t>Yard Tractor - Purpose Built (Warehouse/Rail)</t>
  </si>
  <si>
    <t xml:space="preserve"> i. Cab configuration: Single person cab offset to engine side
ii. Axle configuration: Mostly 4x2, some 6x4
iii. Wheelbase range: 116" (most common), 118", 126", 128", 146", 152"
iv. GVWR range: 65k - 140k lbs
v. Torque range: 520-770 lb-ft
vi. HP range: 146-250 hp
Engine: Both on-road and off-road engine options available</t>
  </si>
  <si>
    <t>Heavy (65K - 85K lbs).  Light-duty cycle.  Load on/load off</t>
  </si>
  <si>
    <t>&lt;100 miles per day, &lt;1 route (Predictable), 8-10 hours per day Accessory loads: high heating and cooling requirements, hydraulics to raise and lower 5th wheel</t>
  </si>
  <si>
    <t>Constrained, for shorter wheelbase</t>
  </si>
  <si>
    <t>Frequent stops and starts</t>
  </si>
  <si>
    <t>Lack of suspension resulting in harsh vibration -&gt; durability/life impacts</t>
  </si>
  <si>
    <t>Yard Tractor - Purpose Built (Port)</t>
  </si>
  <si>
    <t>i. Cab configuration: Single person cab offset to engine side
ii. Axle configuration: Mostly 4x2, some 6x4
iii. Wheelbase range: 116" (most common), 118", 126", 128", 146", 152"
iv. GVWR range: 65k - 140k lbs
v. Torque range: 520-770 lb-ft
vi. HP range: 146-250 hp
Engine: Both on-road and off-road engine options available</t>
  </si>
  <si>
    <t>Heavy (120K 0 140K lbs.).  Load on/Load off</t>
  </si>
  <si>
    <t>&lt;200 miles per day, 1-2 mile routes (predictable), &gt;10 hours per day Accessory loads: high heating and cooling requirements, hydraulics to raise and lower 5th wheel</t>
  </si>
  <si>
    <t>Opportunity charging but port dependent.  May need to remove from fleet for charging</t>
  </si>
  <si>
    <t>Constrained for shorter wheelbase.  Constrained for port applications due to hours of operation</t>
  </si>
  <si>
    <t>Fire Truck</t>
  </si>
  <si>
    <t>Conventional Truck, 4x2, 6x4, 390-8075 mm wheelbase, 26000-74000 lbs GVWR, 270-550 HP, 660-1650 ft-lb torque</t>
  </si>
  <si>
    <t>Start at high/max load, may diminish slightly throughout day</t>
  </si>
  <si>
    <t>Mostly short, unpredictable (mission dependent).  May be fueled by wet hose when operating continuously at a fire site.</t>
  </si>
  <si>
    <t>Snow Plow</t>
  </si>
  <si>
    <t>Conventional Truck, 4x2, 6x4, 4400-6500 mm wheelbase, 54000-68000 lbs GVWR, 300-470 HP, 860-1650 ft-lb torque</t>
  </si>
  <si>
    <t>varied, unpredictable (weather dependent)</t>
  </si>
  <si>
    <t>Centralized, opportunity charging when possible; there may not be enough time for recharge between missions</t>
  </si>
  <si>
    <t>Score 1</t>
  </si>
  <si>
    <r>
      <t xml:space="preserve">Score </t>
    </r>
    <r>
      <rPr>
        <b/>
        <sz val="11"/>
        <color theme="1"/>
        <rFont val="Calibri"/>
        <family val="2"/>
      </rPr>
      <t>≤ 2</t>
    </r>
  </si>
  <si>
    <r>
      <t xml:space="preserve">Score </t>
    </r>
    <r>
      <rPr>
        <b/>
        <sz val="11"/>
        <color theme="1"/>
        <rFont val="Calibri"/>
        <family val="2"/>
      </rPr>
      <t>≤ 3</t>
    </r>
  </si>
  <si>
    <r>
      <t xml:space="preserve">Score </t>
    </r>
    <r>
      <rPr>
        <b/>
        <sz val="11"/>
        <color theme="1"/>
        <rFont val="Calibri"/>
        <family val="2"/>
      </rPr>
      <t>≤ 4</t>
    </r>
  </si>
  <si>
    <r>
      <t xml:space="preserve">Score </t>
    </r>
    <r>
      <rPr>
        <b/>
        <sz val="11"/>
        <color theme="1"/>
        <rFont val="Calibri"/>
        <family val="2"/>
      </rPr>
      <t>≤ 5</t>
    </r>
  </si>
  <si>
    <t>All</t>
  </si>
  <si>
    <t>Total</t>
  </si>
  <si>
    <t>Fuel-Cell Electric Suitability Factors</t>
  </si>
  <si>
    <t>Assigned</t>
  </si>
  <si>
    <t>CA Sales</t>
  </si>
  <si>
    <t>Routes</t>
  </si>
  <si>
    <t>Refueling</t>
  </si>
  <si>
    <t>Fuel Tanks</t>
  </si>
  <si>
    <t>Miscellaneous</t>
  </si>
  <si>
    <t>P</t>
  </si>
  <si>
    <t>4x2, 12K/21K-23k axles, day cab or sleeper cab, 400-500 hp engine</t>
  </si>
  <si>
    <t xml:space="preserve"> Retail</t>
  </si>
  <si>
    <t>300 total miles with 60 kg hydrogen (~5 mpge)</t>
  </si>
  <si>
    <t>System cost today for FC and batteries is &gt;$400K.  Future could be  $150K-$200K when using pass car FCs.</t>
  </si>
  <si>
    <t>$10-$15 per kg hydrogen today. Long term could be $4-$5.</t>
  </si>
  <si>
    <t>Retail</t>
  </si>
  <si>
    <t>301 total miles with 60 kg hydrogen (~5 mpge)</t>
  </si>
  <si>
    <t>FCEV Suitability Factors</t>
  </si>
  <si>
    <t>Index</t>
  </si>
  <si>
    <t>Fueling Infrastructure</t>
  </si>
  <si>
    <t>Vehicle Space Constraints</t>
  </si>
  <si>
    <t>Fixed, 75 miles per day</t>
  </si>
  <si>
    <t>Occasional long routes</t>
  </si>
  <si>
    <t>PTO duty cycles should not be a separate capability issue for BEV nor FCEV; decolorizing.</t>
  </si>
  <si>
    <t>50-300 miles per day</t>
  </si>
  <si>
    <t>Medium route variability</t>
  </si>
  <si>
    <t>We do not believe route variability is an issue for FCEV, decolorized.</t>
  </si>
  <si>
    <t>We assume fleet management is not an issue for FCEV; decolorized.</t>
  </si>
  <si>
    <t>Low route variability</t>
  </si>
  <si>
    <t>200-300 miles per day. Refrigeration reduces range</t>
  </si>
  <si>
    <t>65 miles per day</t>
  </si>
  <si>
    <t>300-450 miles per day</t>
  </si>
  <si>
    <t>Multi-shift charging issues should be accounted for in infrastructure column, should not be issue for FCEV.</t>
  </si>
  <si>
    <t>Extended operation is a range issue, and should not be an issue for FCEV. Moving to range column</t>
  </si>
  <si>
    <t>Long off-road travel</t>
  </si>
  <si>
    <t>We do not believe frequent start/stop, vibration/suspension issues, nor accessory loads are  issues for FCEV, decolorized.</t>
  </si>
  <si>
    <t>&lt;100 miles per day, &lt;1 route (Predictable), 8-10 hours per day</t>
  </si>
  <si>
    <t>Accessory loads: high heating and cooling requirements, hydraulics to raise and lower 5th wheel</t>
  </si>
  <si>
    <t>i. Cab configuration: Single person cab offset to engine side
ii. Axle configuration: Mostly 4x2, some 6x4
iii. Wheelbase range: 116" (most common), 118", 126", 128", 146", 152"
iv. GVWR range: 65k - 140k lbs
v. Torque range: 520-770 lb-ft
vi. HP range: 146-250 hp
Engine: Both on-road and off-road engine options available</t>
  </si>
  <si>
    <t>&lt;200 miles per day, 1-2 mile routes (predictable), &gt;10 hours per day</t>
  </si>
  <si>
    <t>CARB Calc'd Weighted Scores</t>
  </si>
  <si>
    <t>CARB Analysis of Categories</t>
  </si>
  <si>
    <t>CARB Calc'd Average Score</t>
  </si>
  <si>
    <t>CARB Calc'd Suitability</t>
  </si>
  <si>
    <t>BEV Efficiency (kWh/mi)</t>
  </si>
  <si>
    <t>Range with 2000 lb battery</t>
  </si>
  <si>
    <t>Score ≤ 2</t>
  </si>
  <si>
    <t>Score ≤ 3</t>
  </si>
  <si>
    <t>Score ≤ 4</t>
  </si>
  <si>
    <t>Score ≤ 5</t>
  </si>
  <si>
    <t>CARB FCEV Sales Potential</t>
  </si>
  <si>
    <t>CARB BEV Sales Potential</t>
  </si>
  <si>
    <t>Charging</t>
  </si>
  <si>
    <t>Batteries</t>
  </si>
  <si>
    <t>Average</t>
  </si>
  <si>
    <t>Multiple uses, fixed and flexible routes</t>
  </si>
  <si>
    <t xml:space="preserve">Varied </t>
  </si>
  <si>
    <t>Occassional use on long routes</t>
  </si>
  <si>
    <t>200-300 miles per day</t>
  </si>
  <si>
    <t>Refrigeration reduces range</t>
  </si>
  <si>
    <t>GVWR limited</t>
  </si>
  <si>
    <t>Multiple shift operations impact charging times</t>
  </si>
  <si>
    <t>Future retail charging network?</t>
  </si>
  <si>
    <t>Variable / Centralized, depending on owner</t>
  </si>
  <si>
    <t>Likely extended operation</t>
  </si>
  <si>
    <t>Variable--expect several will have long distance (~500 mile) routes.</t>
  </si>
  <si>
    <t>Towing will significantly shorten available EV range.</t>
  </si>
  <si>
    <t>Variable--off road usage will likely be away from EV grid.</t>
  </si>
  <si>
    <t>Off-highway usage and extended operation will make charging impossible for extended offroad operation.</t>
  </si>
  <si>
    <t>500+ mile days</t>
  </si>
  <si>
    <t>Slip-seat operations &amp; team drivers impact charging times</t>
  </si>
  <si>
    <t>Can have a need for emergency service (e.g., storms)</t>
  </si>
  <si>
    <t>Mixed locations, could need to charge during peak times</t>
  </si>
  <si>
    <t>Many of these vehicles are for off-road use only.</t>
  </si>
  <si>
    <t>Heavy (almost like a dump truck)</t>
  </si>
  <si>
    <t>May be restricted on weight due to heavy produce and need to operate in ag fields</t>
  </si>
  <si>
    <t>Variable origin and destination pairs</t>
  </si>
  <si>
    <t>Variable + remote</t>
  </si>
  <si>
    <t>Extended remote operation</t>
  </si>
  <si>
    <t>Close proximity to charging infrastructure</t>
  </si>
  <si>
    <t>May need to two equipment and/or remove rail cars in yards</t>
  </si>
  <si>
    <t>No central charging available when in use</t>
  </si>
  <si>
    <t>Occasional use on long routes and dependent on deployment needs</t>
  </si>
  <si>
    <t>Battery life tradeoff with opportunity charge</t>
  </si>
  <si>
    <t>Moderate</t>
  </si>
  <si>
    <t>Limited cargo carrying capacity to offset battery pack weights.  Most people upgrade to the class 2b-3 pickup over a class 2a pickup for either load carrying or towing needs.</t>
  </si>
  <si>
    <t>Variable use cases for long distance</t>
  </si>
  <si>
    <t>Moving Range to yellow; BEV can do 125 mi, but unpredicatable long routes present challenges</t>
  </si>
  <si>
    <t xml:space="preserve">Refridgeration range issues should be accounted for in range column. </t>
  </si>
  <si>
    <t>Motorhomes not a likely target for early electrification</t>
  </si>
  <si>
    <t>Range to yellow, most trucks do under 150 mi/day</t>
  </si>
  <si>
    <t>Range to Yellow, most vehicles operate under 150 mi/day, but recognize refrigeration energy needs can reduce range</t>
  </si>
  <si>
    <t>Range to green, drayage activities mostly remain under 150 mi/day</t>
  </si>
  <si>
    <t>Range to yellow, most vehicles operate under 150 mi/day, but recognize towing energy needs can reduce range</t>
  </si>
  <si>
    <t xml:space="preserve">Simplistic approach of assuming same as BEV due to no difference in vehicle size in LD BEV vs FCEV, and no sacrifice in space for transit bus BEV vs FCEV, limited data for other MD/HD BEV vs FCEV trucks.  </t>
  </si>
  <si>
    <t>All Misc is decolorized for assessments, certain "double counted" categories rolled into appropriate columns</t>
  </si>
  <si>
    <t>Miscellaneous2</t>
  </si>
  <si>
    <t>Miscellaneous3</t>
  </si>
  <si>
    <t>Miscellaneous4</t>
  </si>
  <si>
    <t>Column5</t>
  </si>
  <si>
    <t>Column6</t>
  </si>
  <si>
    <t>Column7</t>
  </si>
  <si>
    <t>Assume same constraints as BEV right now. Assuming range is same as diesel. Assume any centralized fueling is green, Class 2B-3 non-centralized is yellow (due to existing LD infrastructure), all else is red (due to lack of widespread/public HD fueling inf</t>
  </si>
  <si>
    <t>Column8</t>
  </si>
  <si>
    <t>CARB Analysis Cont</t>
  </si>
  <si>
    <t>CARB Analysis Cont2</t>
  </si>
  <si>
    <t>CARB Analysis Cont3</t>
  </si>
  <si>
    <t>Weight Score</t>
  </si>
  <si>
    <t>Range Score</t>
  </si>
  <si>
    <t>Infr Score</t>
  </si>
  <si>
    <t>Space Score</t>
  </si>
  <si>
    <t>Marking Range column yellow to be consistent with field trip school bus use case; same range requirement.</t>
  </si>
  <si>
    <t>Electric Refuse trucks already exist, so space constraints are likely not an issue</t>
  </si>
  <si>
    <t>Utility trucks typically return to base and offroad use should not be an issue</t>
  </si>
  <si>
    <t xml:space="preserve">Constrained for shorter wheelbase.  </t>
  </si>
  <si>
    <t>Opportunity charging but port dependent.  May need to remove from fleet for charging. Constrained for port applications due to hours of operation</t>
  </si>
  <si>
    <t>Changing Infrastructure to yellow, port demos currently in progress</t>
  </si>
  <si>
    <t>Changing space constraints to yellow, for consistency with warehouse application</t>
  </si>
  <si>
    <t>Airport shuttle buses will have to be electric per regulation, space constraints will be resolved.</t>
  </si>
  <si>
    <t>Change Infrastructure to yellow, public utilities likely to install and own their own hydrogen fueling stations</t>
  </si>
  <si>
    <t>Opportunity charging but port dependent.  May need to remove from fleet for charging Constrained for port applications due to hours of operation</t>
  </si>
  <si>
    <t>Changing constraint to yellow to be consistent with warehouse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</si>
</sst>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sz val="11"/>
      <name val="Calibri"/>
      <family val="2"/>
      <scheme val="minor"/>
    </font>
    <font>
      <b/>
      <sz val="11"/>
      <color rgb="FF000000"/>
      <name val="Calibri"/>
      <family val="2"/>
      <scheme val="minor"/>
    </font>
    <font>
      <b/>
      <sz val="11"/>
      <color theme="1"/>
      <name val="Calibri"/>
      <family val="2"/>
    </font>
    <font>
      <sz val="14"/>
      <name val="Calibri"/>
      <family val="2"/>
      <scheme val="minor"/>
    </font>
    <font>
      <b/>
      <sz val="14"/>
      <name val="Calibri"/>
      <family val="2"/>
      <scheme val="minor"/>
    </font>
    <font>
      <b/>
      <sz val="16"/>
      <name val="Calibri"/>
      <family val="2"/>
      <scheme val="minor"/>
    </font>
    <font>
      <sz val="16"/>
      <name val="Calibri"/>
      <family val="2"/>
      <scheme val="minor"/>
    </font>
  </fonts>
  <fills count="11">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FFFF00"/>
        <bgColor rgb="FF000000"/>
      </patternFill>
    </fill>
    <fill>
      <patternFill patternType="solid">
        <fgColor rgb="FFFF0000"/>
        <bgColor rgb="FF000000"/>
      </patternFill>
    </fill>
    <fill>
      <patternFill patternType="solid">
        <fgColor rgb="FF00B050"/>
        <bgColor rgb="FF000000"/>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59">
    <xf numFmtId="0" fontId="0" fillId="0" borderId="0" xfId="0"/>
    <xf numFmtId="0" fontId="0" fillId="0" borderId="0" xfId="0"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applyAlignment="1">
      <alignment wrapText="1"/>
    </xf>
    <xf numFmtId="0" fontId="2" fillId="3" borderId="0" xfId="0" applyNumberFormat="1"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wrapText="1"/>
    </xf>
    <xf numFmtId="0" fontId="0" fillId="0" borderId="0" xfId="0" applyBorder="1" applyAlignment="1">
      <alignment wrapText="1"/>
    </xf>
    <xf numFmtId="0" fontId="2" fillId="0" borderId="0" xfId="0" applyFont="1" applyFill="1" applyBorder="1" applyAlignment="1">
      <alignment vertical="center" wrapText="1"/>
    </xf>
    <xf numFmtId="49" fontId="0" fillId="0" borderId="0" xfId="0" applyNumberFormat="1" applyFill="1" applyBorder="1" applyAlignment="1">
      <alignment horizontal="center" vertical="center" wrapText="1"/>
    </xf>
    <xf numFmtId="1" fontId="0" fillId="0" borderId="0" xfId="1" applyNumberFormat="1" applyFont="1" applyFill="1" applyBorder="1" applyAlignment="1">
      <alignment horizontal="center" vertical="center" wrapText="1"/>
    </xf>
    <xf numFmtId="9" fontId="0" fillId="0" borderId="0" xfId="2" applyFont="1" applyFill="1" applyBorder="1" applyAlignment="1">
      <alignment horizontal="center" vertical="center" wrapText="1"/>
    </xf>
    <xf numFmtId="0" fontId="0" fillId="0" borderId="0" xfId="0" applyFill="1" applyBorder="1" applyAlignment="1">
      <alignment vertical="top" wrapText="1"/>
    </xf>
    <xf numFmtId="0" fontId="0" fillId="0" borderId="0" xfId="0" applyFill="1" applyBorder="1" applyAlignment="1">
      <alignment horizontal="center" vertical="center" wrapText="1"/>
    </xf>
    <xf numFmtId="0" fontId="0" fillId="4" borderId="0" xfId="0" applyFill="1" applyBorder="1" applyAlignment="1">
      <alignment vertical="top" wrapText="1"/>
    </xf>
    <xf numFmtId="0" fontId="0" fillId="5" borderId="0" xfId="0" applyFill="1" applyBorder="1" applyAlignment="1">
      <alignment vertical="top" wrapText="1"/>
    </xf>
    <xf numFmtId="0" fontId="0" fillId="6" borderId="0" xfId="0" applyFill="1" applyBorder="1" applyAlignment="1">
      <alignment vertical="top" wrapText="1"/>
    </xf>
    <xf numFmtId="0" fontId="3" fillId="0" borderId="0" xfId="0" applyFont="1" applyFill="1" applyBorder="1" applyAlignment="1">
      <alignment vertical="top" wrapText="1"/>
    </xf>
    <xf numFmtId="0" fontId="3" fillId="7" borderId="0" xfId="0" applyFont="1" applyFill="1" applyBorder="1" applyAlignment="1">
      <alignment vertical="top" wrapText="1"/>
    </xf>
    <xf numFmtId="0" fontId="3" fillId="8" borderId="0" xfId="0" applyFont="1" applyFill="1" applyBorder="1" applyAlignment="1">
      <alignment vertical="top" wrapText="1"/>
    </xf>
    <xf numFmtId="0" fontId="0" fillId="0" borderId="0" xfId="0" applyBorder="1" applyAlignment="1">
      <alignment horizontal="left" vertical="center" wrapText="1"/>
    </xf>
    <xf numFmtId="0" fontId="0" fillId="0" borderId="0" xfId="0" applyNumberFormat="1" applyFill="1" applyBorder="1" applyAlignment="1">
      <alignment horizontal="center" vertical="center" wrapTex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3" fillId="0" borderId="0" xfId="0" applyFont="1" applyFill="1" applyBorder="1" applyAlignment="1">
      <alignment vertical="center" wrapText="1"/>
    </xf>
    <xf numFmtId="0" fontId="0" fillId="0" borderId="0" xfId="0" applyBorder="1" applyAlignment="1">
      <alignment vertical="top" wrapText="1"/>
    </xf>
    <xf numFmtId="0" fontId="0" fillId="0" borderId="0" xfId="0" applyFill="1" applyAlignment="1">
      <alignment wrapText="1"/>
    </xf>
    <xf numFmtId="0" fontId="0" fillId="0" borderId="0" xfId="0" applyAlignment="1">
      <alignment horizontal="center" vertical="center" wrapText="1"/>
    </xf>
    <xf numFmtId="0" fontId="0" fillId="0" borderId="0" xfId="0" applyNumberFormat="1" applyFill="1" applyBorder="1" applyAlignment="1">
      <alignment textRotation="45" wrapText="1"/>
    </xf>
    <xf numFmtId="1" fontId="0" fillId="0" borderId="0" xfId="1" applyNumberFormat="1" applyFont="1" applyFill="1" applyBorder="1" applyAlignment="1">
      <alignment horizontal="center" vertical="center" textRotation="45" wrapText="1"/>
    </xf>
    <xf numFmtId="9" fontId="0" fillId="0" borderId="0" xfId="2" applyFont="1" applyFill="1" applyBorder="1" applyAlignment="1">
      <alignment horizontal="center" vertical="center" textRotation="45" wrapText="1"/>
    </xf>
    <xf numFmtId="0" fontId="0" fillId="0" borderId="0" xfId="0" applyAlignment="1">
      <alignment vertical="top" wrapText="1"/>
    </xf>
    <xf numFmtId="0" fontId="0" fillId="0" borderId="0" xfId="0" applyFill="1" applyAlignment="1">
      <alignment vertical="top" wrapText="1"/>
    </xf>
    <xf numFmtId="49" fontId="2" fillId="0" borderId="0" xfId="0" applyNumberFormat="1" applyFont="1" applyFill="1" applyBorder="1" applyAlignment="1">
      <alignment horizontal="center" vertical="center" wrapText="1"/>
    </xf>
    <xf numFmtId="1" fontId="2" fillId="0" borderId="0" xfId="1" applyNumberFormat="1" applyFont="1" applyFill="1" applyBorder="1" applyAlignment="1">
      <alignment horizontal="center" vertical="center" wrapText="1"/>
    </xf>
    <xf numFmtId="9" fontId="2" fillId="0" borderId="0" xfId="2" applyFont="1" applyAlignment="1">
      <alignment horizontal="center" vertical="center" wrapText="1"/>
    </xf>
    <xf numFmtId="3" fontId="0" fillId="0" borderId="0" xfId="2" applyNumberFormat="1" applyFont="1" applyFill="1" applyBorder="1" applyAlignment="1">
      <alignment horizontal="center" vertical="center" wrapText="1"/>
    </xf>
    <xf numFmtId="49" fontId="2" fillId="0" borderId="0" xfId="0" applyNumberFormat="1" applyFont="1" applyAlignment="1">
      <alignment horizontal="center" vertical="center" wrapText="1"/>
    </xf>
    <xf numFmtId="9" fontId="0" fillId="0" borderId="0" xfId="2" applyFont="1" applyAlignment="1">
      <alignment horizontal="center" vertical="center" textRotation="45" wrapText="1"/>
    </xf>
    <xf numFmtId="1" fontId="0" fillId="0" borderId="0" xfId="1" applyNumberFormat="1" applyFont="1" applyAlignment="1">
      <alignment horizontal="center" vertical="center" textRotation="45" wrapText="1"/>
    </xf>
    <xf numFmtId="0" fontId="0" fillId="0" borderId="0" xfId="0" applyAlignment="1">
      <alignment vertical="center" wrapText="1"/>
    </xf>
    <xf numFmtId="0" fontId="0" fillId="0" borderId="0" xfId="0" applyAlignment="1">
      <alignment textRotation="45" wrapText="1"/>
    </xf>
    <xf numFmtId="0" fontId="2" fillId="2" borderId="5" xfId="0" applyFont="1" applyFill="1" applyBorder="1" applyAlignment="1">
      <alignment horizontal="center" vertical="center" textRotation="90" wrapText="1"/>
    </xf>
    <xf numFmtId="0" fontId="2" fillId="2" borderId="5" xfId="0" applyFont="1" applyFill="1" applyBorder="1" applyAlignment="1">
      <alignment horizontal="center" vertical="center" wrapText="1"/>
    </xf>
    <xf numFmtId="0" fontId="2" fillId="0" borderId="0" xfId="0" applyFont="1" applyAlignment="1">
      <alignment vertical="center" wrapText="1"/>
    </xf>
    <xf numFmtId="0" fontId="0" fillId="0" borderId="0" xfId="0" applyNumberFormat="1" applyAlignment="1">
      <alignment horizontal="left" vertical="top" wrapText="1"/>
    </xf>
    <xf numFmtId="49" fontId="0" fillId="0" borderId="0" xfId="0" applyNumberFormat="1" applyAlignment="1">
      <alignment horizontal="center" vertical="center" wrapText="1"/>
    </xf>
    <xf numFmtId="0" fontId="0" fillId="5" borderId="0" xfId="0" applyFill="1" applyAlignment="1">
      <alignment vertical="top" wrapText="1"/>
    </xf>
    <xf numFmtId="0" fontId="0" fillId="6" borderId="0" xfId="0" applyFill="1" applyAlignment="1">
      <alignment vertical="top" wrapText="1"/>
    </xf>
    <xf numFmtId="0" fontId="4" fillId="0" borderId="0" xfId="0" applyFont="1" applyAlignment="1">
      <alignment vertical="top" wrapText="1"/>
    </xf>
    <xf numFmtId="0" fontId="0" fillId="0" borderId="0" xfId="0" applyNumberFormat="1" applyAlignment="1">
      <alignment textRotation="45" wrapText="1"/>
    </xf>
    <xf numFmtId="0" fontId="0" fillId="0" borderId="0" xfId="0" applyFill="1" applyBorder="1" applyAlignment="1">
      <alignment wrapText="1"/>
    </xf>
    <xf numFmtId="0" fontId="0" fillId="0" borderId="0" xfId="0" applyAlignment="1">
      <alignment horizontal="center" vertical="center" textRotation="90" wrapText="1"/>
    </xf>
    <xf numFmtId="3" fontId="0" fillId="0" borderId="1" xfId="2" applyNumberFormat="1" applyFont="1" applyFill="1"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1" fontId="0" fillId="0" borderId="0" xfId="0" applyNumberFormat="1" applyAlignment="1">
      <alignment horizontal="center" vertical="center" wrapText="1"/>
    </xf>
    <xf numFmtId="0" fontId="0" fillId="0" borderId="0" xfId="0" applyFill="1" applyAlignment="1">
      <alignment horizontal="center" vertical="center" wrapText="1"/>
    </xf>
    <xf numFmtId="0" fontId="4" fillId="4" borderId="0" xfId="0" applyFont="1" applyFill="1" applyBorder="1" applyAlignment="1">
      <alignment vertical="top" wrapText="1"/>
    </xf>
    <xf numFmtId="0" fontId="3" fillId="9" borderId="0" xfId="0" applyFont="1" applyFill="1" applyBorder="1" applyAlignment="1">
      <alignment vertical="top" wrapText="1"/>
    </xf>
    <xf numFmtId="0" fontId="0" fillId="0" borderId="1" xfId="0" applyFill="1" applyBorder="1" applyAlignment="1">
      <alignment horizontal="center" vertical="center" wrapText="1"/>
    </xf>
    <xf numFmtId="49" fontId="0" fillId="0" borderId="1" xfId="0" applyNumberFormat="1" applyFill="1" applyBorder="1" applyAlignment="1">
      <alignment horizontal="center" vertical="center" wrapText="1"/>
    </xf>
    <xf numFmtId="1" fontId="0" fillId="0" borderId="1" xfId="1" applyNumberFormat="1" applyFont="1" applyFill="1" applyBorder="1" applyAlignment="1">
      <alignment horizontal="center" vertical="center" wrapText="1"/>
    </xf>
    <xf numFmtId="9" fontId="0" fillId="0" borderId="1" xfId="2" applyFont="1" applyFill="1" applyBorder="1" applyAlignment="1">
      <alignment horizontal="center" vertical="center" wrapText="1"/>
    </xf>
    <xf numFmtId="0" fontId="0" fillId="4" borderId="1" xfId="0" applyFill="1" applyBorder="1" applyAlignment="1">
      <alignment horizontal="center" vertical="center" wrapText="1"/>
    </xf>
    <xf numFmtId="0" fontId="0" fillId="6" borderId="1" xfId="0"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4" fillId="4"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0" fillId="0" borderId="1" xfId="0" applyNumberFormat="1" applyFill="1" applyBorder="1" applyAlignment="1">
      <alignment horizontal="center" vertical="center" wrapText="1"/>
    </xf>
    <xf numFmtId="164" fontId="0" fillId="0" borderId="1" xfId="1" applyNumberFormat="1" applyFont="1" applyBorder="1" applyAlignment="1">
      <alignment horizontal="center" vertical="center" textRotation="45" wrapText="1"/>
    </xf>
    <xf numFmtId="0" fontId="0" fillId="0" borderId="1" xfId="0" applyBorder="1" applyAlignment="1">
      <alignment horizontal="center" vertical="center" textRotation="45" wrapText="1"/>
    </xf>
    <xf numFmtId="0" fontId="0" fillId="0" borderId="8" xfId="0" applyBorder="1" applyAlignment="1">
      <alignment horizontal="center" vertical="center" wrapText="1"/>
    </xf>
    <xf numFmtId="0" fontId="2" fillId="0" borderId="5" xfId="0" applyFont="1" applyBorder="1" applyAlignment="1">
      <alignment horizontal="center" vertical="center" wrapText="1"/>
    </xf>
    <xf numFmtId="164" fontId="0" fillId="0" borderId="5" xfId="1" applyNumberFormat="1" applyFont="1" applyBorder="1" applyAlignment="1">
      <alignment horizontal="center" vertical="center" textRotation="45" wrapText="1"/>
    </xf>
    <xf numFmtId="0" fontId="0" fillId="0" borderId="5" xfId="0" applyNumberFormat="1" applyBorder="1" applyAlignment="1">
      <alignment horizontal="center" vertical="center" textRotation="45" wrapText="1"/>
    </xf>
    <xf numFmtId="0" fontId="0" fillId="0" borderId="5" xfId="0" applyBorder="1" applyAlignment="1">
      <alignment horizontal="center" vertical="center" wrapText="1"/>
    </xf>
    <xf numFmtId="0" fontId="0" fillId="0" borderId="5" xfId="0" applyFill="1" applyBorder="1" applyAlignment="1">
      <alignment horizontal="center" vertical="center" wrapText="1"/>
    </xf>
    <xf numFmtId="0" fontId="0" fillId="0" borderId="9" xfId="0" applyBorder="1" applyAlignment="1">
      <alignment horizontal="center" vertical="center" wrapText="1"/>
    </xf>
    <xf numFmtId="164" fontId="0" fillId="0" borderId="9" xfId="1" applyNumberFormat="1" applyFont="1" applyBorder="1" applyAlignment="1">
      <alignment horizontal="center" vertical="center" textRotation="45" wrapText="1"/>
    </xf>
    <xf numFmtId="0" fontId="0" fillId="0" borderId="9" xfId="0" applyBorder="1" applyAlignment="1">
      <alignment horizontal="center" vertical="center" textRotation="45" wrapText="1"/>
    </xf>
    <xf numFmtId="49" fontId="2" fillId="0" borderId="10" xfId="0" applyNumberFormat="1" applyFont="1" applyFill="1" applyBorder="1" applyAlignment="1">
      <alignment horizontal="center" vertical="center" wrapText="1"/>
    </xf>
    <xf numFmtId="1" fontId="2" fillId="0" borderId="11" xfId="1" applyNumberFormat="1" applyFont="1" applyFill="1" applyBorder="1" applyAlignment="1">
      <alignment horizontal="center" vertical="center" wrapText="1"/>
    </xf>
    <xf numFmtId="9" fontId="2" fillId="0" borderId="11" xfId="2" applyFont="1" applyBorder="1" applyAlignment="1">
      <alignment horizontal="center" vertical="center" wrapText="1"/>
    </xf>
    <xf numFmtId="9" fontId="2" fillId="0" borderId="12" xfId="2" applyFont="1" applyBorder="1" applyAlignment="1">
      <alignment horizontal="center" vertical="center" wrapText="1"/>
    </xf>
    <xf numFmtId="49" fontId="2" fillId="0" borderId="13" xfId="0" applyNumberFormat="1" applyFont="1" applyFill="1" applyBorder="1" applyAlignment="1">
      <alignment horizontal="center" vertical="center" wrapText="1"/>
    </xf>
    <xf numFmtId="3" fontId="0" fillId="0" borderId="14" xfId="2" applyNumberFormat="1" applyFont="1" applyFill="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3" fontId="0" fillId="0" borderId="16" xfId="2" applyNumberFormat="1" applyFont="1" applyFill="1" applyBorder="1" applyAlignment="1">
      <alignment horizontal="center" vertical="center" wrapText="1"/>
    </xf>
    <xf numFmtId="3" fontId="0" fillId="0" borderId="17" xfId="2"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xf numFmtId="1" fontId="2" fillId="2" borderId="5" xfId="0" applyNumberFormat="1" applyFont="1" applyFill="1" applyBorder="1" applyAlignment="1">
      <alignment horizontal="center" vertical="center" textRotation="90" wrapText="1"/>
    </xf>
    <xf numFmtId="9" fontId="2" fillId="2" borderId="5" xfId="2" applyFont="1" applyFill="1" applyBorder="1" applyAlignment="1">
      <alignment horizontal="center" vertical="center" textRotation="90" wrapText="1"/>
    </xf>
    <xf numFmtId="0" fontId="0" fillId="4" borderId="0" xfId="0" applyFill="1" applyAlignment="1">
      <alignment vertical="top" wrapText="1"/>
    </xf>
    <xf numFmtId="0" fontId="0" fillId="10" borderId="0" xfId="0" applyFill="1" applyAlignment="1">
      <alignment vertical="top" wrapText="1"/>
    </xf>
    <xf numFmtId="0" fontId="4" fillId="10" borderId="0" xfId="0" applyFont="1" applyFill="1" applyAlignment="1">
      <alignment vertical="top" wrapText="1"/>
    </xf>
    <xf numFmtId="0" fontId="4" fillId="6" borderId="0" xfId="0" applyFont="1" applyFill="1" applyAlignment="1">
      <alignment vertical="top" wrapText="1"/>
    </xf>
    <xf numFmtId="0" fontId="4" fillId="5" borderId="0" xfId="0" applyFont="1" applyFill="1" applyAlignment="1">
      <alignment vertical="top" wrapText="1"/>
    </xf>
    <xf numFmtId="0" fontId="3" fillId="7" borderId="0" xfId="0" applyFont="1" applyFill="1" applyAlignment="1">
      <alignment vertical="top" wrapText="1"/>
    </xf>
    <xf numFmtId="0" fontId="3" fillId="8" borderId="0" xfId="0" applyFont="1" applyFill="1" applyAlignment="1">
      <alignment vertical="top" wrapText="1"/>
    </xf>
    <xf numFmtId="3" fontId="0" fillId="0" borderId="0" xfId="1" applyNumberFormat="1" applyFont="1" applyFill="1" applyBorder="1" applyAlignment="1">
      <alignment horizontal="center" vertical="center" wrapText="1"/>
    </xf>
    <xf numFmtId="3" fontId="0" fillId="0" borderId="0" xfId="1" applyNumberFormat="1" applyFont="1" applyAlignment="1">
      <alignment horizontal="center" vertical="center" wrapText="1"/>
    </xf>
    <xf numFmtId="3" fontId="0" fillId="0" borderId="0" xfId="2" applyNumberFormat="1" applyFont="1" applyAlignment="1">
      <alignment horizontal="center" vertical="center" wrapText="1"/>
    </xf>
    <xf numFmtId="0" fontId="2" fillId="0" borderId="1" xfId="0" applyFont="1" applyFill="1" applyBorder="1" applyAlignment="1">
      <alignment horizontal="center" vertical="center" wrapText="1"/>
    </xf>
    <xf numFmtId="0" fontId="0" fillId="0" borderId="1" xfId="0" applyBorder="1" applyAlignment="1">
      <alignment horizontal="center" vertical="center" wrapText="1"/>
    </xf>
    <xf numFmtId="0" fontId="2" fillId="0" borderId="1" xfId="0" applyFont="1" applyFill="1" applyBorder="1" applyAlignment="1">
      <alignment vertical="center" wrapText="1"/>
    </xf>
    <xf numFmtId="0" fontId="2" fillId="2" borderId="1"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6" xfId="0" applyFont="1" applyFill="1" applyBorder="1" applyAlignment="1">
      <alignment vertical="center"/>
    </xf>
    <xf numFmtId="0" fontId="0" fillId="0" borderId="8"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8" xfId="0" applyFill="1" applyBorder="1" applyAlignment="1">
      <alignment horizontal="center" vertical="center" wrapText="1"/>
    </xf>
    <xf numFmtId="0" fontId="2" fillId="0" borderId="5" xfId="0" applyFont="1" applyFill="1" applyBorder="1" applyAlignment="1">
      <alignment horizontal="center" vertical="center" wrapText="1"/>
    </xf>
    <xf numFmtId="1" fontId="0" fillId="0" borderId="5" xfId="1" applyNumberFormat="1" applyFont="1" applyFill="1" applyBorder="1" applyAlignment="1">
      <alignment horizontal="center" vertical="center" wrapText="1"/>
    </xf>
    <xf numFmtId="9" fontId="0" fillId="0" borderId="5" xfId="2" applyFont="1" applyFill="1" applyBorder="1" applyAlignment="1">
      <alignment horizontal="center" vertical="center" wrapText="1"/>
    </xf>
    <xf numFmtId="0" fontId="0" fillId="4" borderId="5" xfId="0" applyFill="1" applyBorder="1" applyAlignment="1">
      <alignment horizontal="center" vertical="center" wrapText="1"/>
    </xf>
    <xf numFmtId="0" fontId="0" fillId="0" borderId="19" xfId="0" applyBorder="1" applyAlignment="1">
      <alignment horizontal="center" vertical="center" wrapText="1"/>
    </xf>
    <xf numFmtId="0" fontId="7" fillId="0" borderId="3" xfId="0" applyFont="1" applyBorder="1" applyAlignment="1">
      <alignment horizontal="center" vertical="center" wrapText="1"/>
    </xf>
    <xf numFmtId="0" fontId="8" fillId="2" borderId="9" xfId="0" applyFont="1" applyFill="1" applyBorder="1" applyAlignment="1">
      <alignment horizontal="center" vertical="center" textRotation="90" wrapText="1"/>
    </xf>
    <xf numFmtId="0" fontId="8" fillId="2" borderId="9" xfId="0" applyFont="1" applyFill="1" applyBorder="1" applyAlignment="1">
      <alignment horizontal="center" vertical="center" wrapText="1"/>
    </xf>
    <xf numFmtId="1" fontId="8" fillId="2" borderId="9" xfId="0" applyNumberFormat="1" applyFont="1" applyFill="1" applyBorder="1" applyAlignment="1">
      <alignment horizontal="center" vertical="center" textRotation="90" wrapText="1"/>
    </xf>
    <xf numFmtId="9" fontId="8" fillId="2" borderId="9" xfId="2" applyFont="1" applyFill="1" applyBorder="1" applyAlignment="1">
      <alignment horizontal="center" vertical="center" textRotation="90" wrapText="1"/>
    </xf>
    <xf numFmtId="0" fontId="8" fillId="2" borderId="9" xfId="0" applyFont="1" applyFill="1" applyBorder="1" applyAlignment="1">
      <alignment vertical="center" wrapText="1"/>
    </xf>
    <xf numFmtId="0" fontId="7" fillId="2" borderId="9" xfId="0" applyFont="1" applyFill="1" applyBorder="1" applyAlignment="1">
      <alignment vertical="center" wrapText="1"/>
    </xf>
    <xf numFmtId="0" fontId="7" fillId="2" borderId="4" xfId="0" applyFont="1" applyFill="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9" fillId="3" borderId="0" xfId="0" applyNumberFormat="1" applyFont="1" applyFill="1" applyBorder="1" applyAlignment="1">
      <alignment horizontal="center" vertical="center" textRotation="90" wrapText="1"/>
    </xf>
    <xf numFmtId="0" fontId="9" fillId="2" borderId="1" xfId="0" applyFont="1" applyFill="1" applyBorder="1" applyAlignment="1">
      <alignment horizontal="center" vertical="center" textRotation="90" wrapText="1"/>
    </xf>
    <xf numFmtId="0" fontId="9" fillId="2" borderId="1" xfId="0" applyFont="1" applyFill="1" applyBorder="1" applyAlignment="1">
      <alignment horizontal="center" vertical="center" wrapText="1"/>
    </xf>
    <xf numFmtId="1" fontId="9" fillId="2" borderId="1" xfId="0" applyNumberFormat="1" applyFont="1" applyFill="1" applyBorder="1" applyAlignment="1">
      <alignment horizontal="center" vertical="center" textRotation="90" wrapText="1"/>
    </xf>
    <xf numFmtId="9" fontId="9" fillId="2" borderId="1" xfId="2" applyFont="1" applyFill="1" applyBorder="1" applyAlignment="1">
      <alignment horizontal="center" vertical="center" textRotation="90" wrapText="1"/>
    </xf>
    <xf numFmtId="0" fontId="9" fillId="2" borderId="6" xfId="0" applyFont="1" applyFill="1" applyBorder="1" applyAlignment="1">
      <alignment horizontal="center" vertical="center" wrapText="1"/>
    </xf>
    <xf numFmtId="0" fontId="9" fillId="2" borderId="1" xfId="0" applyFont="1" applyFill="1" applyBorder="1" applyAlignment="1">
      <alignment vertical="center" wrapText="1"/>
    </xf>
    <xf numFmtId="0" fontId="9" fillId="2" borderId="1" xfId="0" applyFont="1" applyFill="1" applyBorder="1" applyAlignment="1">
      <alignment vertical="center"/>
    </xf>
    <xf numFmtId="0" fontId="10" fillId="2" borderId="1" xfId="0" applyFont="1" applyFill="1" applyBorder="1" applyAlignment="1">
      <alignment horizontal="center" vertical="center" wrapText="1"/>
    </xf>
    <xf numFmtId="0" fontId="10" fillId="0" borderId="0" xfId="0" applyFont="1" applyAlignment="1">
      <alignment wrapText="1"/>
    </xf>
    <xf numFmtId="0" fontId="0" fillId="0" borderId="5" xfId="0" applyNumberFormat="1" applyFill="1" applyBorder="1" applyAlignment="1">
      <alignment horizontal="center" vertical="center" wrapText="1"/>
    </xf>
    <xf numFmtId="0" fontId="3" fillId="0" borderId="5" xfId="0" applyFont="1" applyFill="1" applyBorder="1" applyAlignment="1">
      <alignment horizontal="center" vertical="center" wrapText="1"/>
    </xf>
    <xf numFmtId="0" fontId="0" fillId="5" borderId="5" xfId="0"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2" xfId="0" applyBorder="1" applyAlignment="1">
      <alignment horizontal="center" wrapText="1"/>
    </xf>
    <xf numFmtId="0" fontId="0" fillId="0" borderId="3" xfId="0" applyBorder="1" applyAlignment="1">
      <alignment horizont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cellXfs>
  <cellStyles count="3">
    <cellStyle name="Comma" xfId="1" builtinId="3"/>
    <cellStyle name="Normal" xfId="0" builtinId="0"/>
    <cellStyle name="Percent" xfId="2" builtinId="5"/>
  </cellStyles>
  <dxfs count="65">
    <dxf>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rgb="FF00B05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rgb="FF00B05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rgb="FF00B05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border outline="0">
        <bottom style="thin">
          <color indexed="64"/>
        </bottom>
      </border>
    </dxf>
    <dxf>
      <font>
        <strike val="0"/>
        <outline val="0"/>
        <shadow val="0"/>
        <u val="none"/>
        <vertAlign val="baseline"/>
        <sz val="14"/>
        <color auto="1"/>
        <name val="Calibri"/>
        <scheme val="minor"/>
      </font>
      <fill>
        <patternFill patternType="solid">
          <fgColor indexed="64"/>
          <bgColor theme="2"/>
        </patternFill>
      </fill>
      <alignment horizontal="general" vertical="center" textRotation="0" wrapText="1" indent="0" justifyLastLine="0" shrinkToFit="0" readingOrder="0"/>
      <border diagonalUp="0" diagonalDown="0" outline="0">
        <left style="thin">
          <color indexed="64"/>
        </left>
        <right style="thin">
          <color indexed="64"/>
        </right>
        <top/>
        <bottom/>
      </border>
    </dxf>
    <dxf>
      <numFmt numFmtId="1" formatCode="0"/>
      <alignment horizontal="center"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fill>
        <patternFill patternType="solid">
          <fgColor indexed="64"/>
          <bgColor rgb="FFFFFF00"/>
        </patternFill>
      </fill>
      <alignment horizontal="general" vertical="top" textRotation="0" wrapText="1" indent="0" justifyLastLine="0" shrinkToFit="0" readingOrder="0"/>
    </dxf>
    <dxf>
      <fill>
        <patternFill patternType="solid">
          <fgColor indexed="64"/>
          <bgColor rgb="FF00B050"/>
        </patternFill>
      </fill>
      <alignment horizontal="general" vertical="top" textRotation="0" wrapText="1" indent="0" justifyLastLine="0" shrinkToFit="0" readingOrder="0"/>
    </dxf>
    <dxf>
      <fill>
        <patternFill patternType="solid">
          <fgColor indexed="64"/>
          <bgColor rgb="FF00B050"/>
        </patternFill>
      </fill>
      <alignment horizontal="general" vertical="top" textRotation="0" wrapText="1" indent="0" justifyLastLine="0" shrinkToFit="0" readingOrder="0"/>
    </dxf>
    <dxf>
      <fill>
        <patternFill patternType="solid">
          <fgColor indexed="64"/>
          <bgColor rgb="FF00B050"/>
        </patternFill>
      </fill>
      <alignment horizontal="general" vertical="top"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1" indent="0" justifyLastLine="0" shrinkToFit="0" readingOrder="0"/>
    </dxf>
    <dxf>
      <numFmt numFmtId="30" formatCode="@"/>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1" indent="0" justifyLastLine="0" shrinkToFit="0" readingOrder="0"/>
    </dxf>
    <dxf>
      <alignment horizontal="general" vertical="bottom"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6"/>
        <color auto="1"/>
        <name val="Calibri"/>
        <scheme val="minor"/>
      </font>
      <fill>
        <patternFill patternType="solid">
          <fgColor indexed="64"/>
          <bgColor theme="2"/>
        </patternFill>
      </fill>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0</xdr:row>
          <xdr:rowOff>57150</xdr:rowOff>
        </xdr:from>
        <xdr:to>
          <xdr:col>13</xdr:col>
          <xdr:colOff>581025</xdr:colOff>
          <xdr:row>69</xdr:row>
          <xdr:rowOff>142875</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2:AD89" totalsRowShown="0" headerRowDxfId="64" dataDxfId="63">
  <sortState xmlns:xlrd2="http://schemas.microsoft.com/office/spreadsheetml/2017/richdata2" ref="A3:AD89">
    <sortCondition ref="A52"/>
  </sortState>
  <tableColumns count="30">
    <tableColumn id="1" xr3:uid="{00000000-0010-0000-0000-000001000000}" name="Number" dataDxfId="62"/>
    <tableColumn id="2" xr3:uid="{00000000-0010-0000-0000-000002000000}" name="CARB Calc'd Suitability" dataDxfId="61">
      <calculatedColumnFormula>AVERAGE(Y3:AB3)</calculatedColumnFormula>
    </tableColumn>
    <tableColumn id="3" xr3:uid="{00000000-0010-0000-0000-000003000000}" name="Market Segment" dataDxfId="60"/>
    <tableColumn id="4" xr3:uid="{00000000-0010-0000-0000-000004000000}" name="Class" dataDxfId="59"/>
    <tableColumn id="5" xr3:uid="{00000000-0010-0000-0000-000005000000}" name="Total CA Sales" dataDxfId="58" dataCellStyle="Comma"/>
    <tableColumn id="6" xr3:uid="{00000000-0010-0000-0000-000006000000}" name="Percentile Gov Misc" dataDxfId="57" dataCellStyle="Percent"/>
    <tableColumn id="7" xr3:uid="{00000000-0010-0000-0000-000007000000}" name="CA Gov't Sales" dataDxfId="56" dataCellStyle="Comma"/>
    <tableColumn id="8" xr3:uid="{00000000-0010-0000-0000-000008000000}" name="Percentile Quasi Govt" dataDxfId="55" dataCellStyle="Percent"/>
    <tableColumn id="9" xr3:uid="{00000000-0010-0000-0000-000009000000}" name="Quasi-Gov't Sales" dataDxfId="54" dataCellStyle="Comma"/>
    <tableColumn id="10" xr3:uid="{00000000-0010-0000-0000-00000A000000}" name="Vehicle Specifications" dataDxfId="53"/>
    <tableColumn id="11" xr3:uid="{00000000-0010-0000-0000-00000B000000}" name="Complete/ Incomplete" dataDxfId="52"/>
    <tableColumn id="12" xr3:uid="{00000000-0010-0000-0000-00000C000000}" name="Loading" dataDxfId="51"/>
    <tableColumn id="13" xr3:uid="{00000000-0010-0000-0000-00000D000000}" name="Routes/Range" dataDxfId="50"/>
    <tableColumn id="14" xr3:uid="{00000000-0010-0000-0000-00000E000000}" name="Infrastructure/ Charging" dataDxfId="49"/>
    <tableColumn id="15" xr3:uid="{00000000-0010-0000-0000-00000F000000}" name="Battery Space Constraints" dataDxfId="48"/>
    <tableColumn id="16" xr3:uid="{00000000-0010-0000-0000-000010000000}" name="Miscellaneous 1" dataDxfId="47"/>
    <tableColumn id="17" xr3:uid="{00000000-0010-0000-0000-000011000000}" name="Miscellaneous 2" dataDxfId="46"/>
    <tableColumn id="18" xr3:uid="{00000000-0010-0000-0000-000012000000}" name="Miscellaneous 3" dataDxfId="45"/>
    <tableColumn id="19" xr3:uid="{00000000-0010-0000-0000-000013000000}" name="Miscellaneous 4" dataDxfId="44"/>
    <tableColumn id="20" xr3:uid="{00000000-0010-0000-0000-000014000000}" name="CARB Calc'd Average Score" dataDxfId="43">
      <calculatedColumnFormula>AVERAGE(Y3:AB3)</calculatedColumnFormula>
    </tableColumn>
    <tableColumn id="21" xr3:uid="{00000000-0010-0000-0000-000015000000}" name="CARB Analysis of Categories" dataDxfId="42"/>
    <tableColumn id="22" xr3:uid="{00000000-0010-0000-0000-000016000000}" name="CARB Analysis Cont" dataDxfId="41"/>
    <tableColumn id="23" xr3:uid="{00000000-0010-0000-0000-000017000000}" name="CARB Analysis Cont2" dataDxfId="40"/>
    <tableColumn id="24" xr3:uid="{00000000-0010-0000-0000-000018000000}" name="CARB Analysis Cont3" dataDxfId="39"/>
    <tableColumn id="25" xr3:uid="{00000000-0010-0000-0000-000019000000}" name="Weight Score" dataDxfId="38"/>
    <tableColumn id="26" xr3:uid="{00000000-0010-0000-0000-00001A000000}" name="Range Score" dataDxfId="37"/>
    <tableColumn id="27" xr3:uid="{00000000-0010-0000-0000-00001B000000}" name="Infr Score" dataDxfId="36"/>
    <tableColumn id="28" xr3:uid="{00000000-0010-0000-0000-00001C000000}" name="Space Score" dataDxfId="35"/>
    <tableColumn id="29" xr3:uid="{00000000-0010-0000-0000-00001D000000}" name="BEV Efficiency (kWh/mi)" dataDxfId="34">
      <calculatedColumnFormula>IF(D3="8", 2.1, IF(D3="4-7", 1, IF(D3="2B-3", 0.6, 0)))</calculatedColumnFormula>
    </tableColumn>
    <tableColumn id="30" xr3:uid="{00000000-0010-0000-0000-00001E000000}" name="Range with 2000 lb battery" dataDxfId="33">
      <calculatedColumnFormula>(2000*0.068)/AC3</calculatedColumnFormula>
    </tableColumn>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2:AB89" totalsRowShown="0" headerRowDxfId="32" dataDxfId="30" headerRowBorderDxfId="31" tableBorderDxfId="29" totalsRowBorderDxfId="28">
  <autoFilter ref="A2:AB89" xr:uid="{00000000-0009-0000-0100-000001000000}"/>
  <sortState xmlns:xlrd2="http://schemas.microsoft.com/office/spreadsheetml/2017/richdata2" ref="A3:AB89">
    <sortCondition ref="A78"/>
  </sortState>
  <tableColumns count="28">
    <tableColumn id="1" xr3:uid="{00000000-0010-0000-0100-000001000000}" name="Index" dataDxfId="27"/>
    <tableColumn id="2" xr3:uid="{00000000-0010-0000-0100-000002000000}" name="CARB Calc'd Suitability" dataDxfId="26">
      <calculatedColumnFormula>AVERAGE(U3:X3)</calculatedColumnFormula>
    </tableColumn>
    <tableColumn id="3" xr3:uid="{00000000-0010-0000-0100-000003000000}" name="Market Segment" dataDxfId="25"/>
    <tableColumn id="4" xr3:uid="{00000000-0010-0000-0100-000004000000}" name="Class" dataDxfId="24"/>
    <tableColumn id="5" xr3:uid="{00000000-0010-0000-0100-000005000000}" name="Total CA Sales" dataDxfId="23" dataCellStyle="Comma"/>
    <tableColumn id="6" xr3:uid="{00000000-0010-0000-0100-000006000000}" name="Percentile Gov Misc" dataDxfId="22" dataCellStyle="Percent"/>
    <tableColumn id="7" xr3:uid="{00000000-0010-0000-0100-000007000000}" name="CA Gov't Sales" dataDxfId="21" dataCellStyle="Comma"/>
    <tableColumn id="8" xr3:uid="{00000000-0010-0000-0100-000008000000}" name="Percentile Quasi Govt" dataDxfId="20" dataCellStyle="Percent"/>
    <tableColumn id="9" xr3:uid="{00000000-0010-0000-0100-000009000000}" name="Quasi-Gov't Sales" dataDxfId="19" dataCellStyle="Comma"/>
    <tableColumn id="10" xr3:uid="{00000000-0010-0000-0100-00000A000000}" name="Vehicle Specifications" dataDxfId="18"/>
    <tableColumn id="11" xr3:uid="{00000000-0010-0000-0100-00000B000000}" name="Complete/ Incomplete" dataDxfId="17"/>
    <tableColumn id="12" xr3:uid="{00000000-0010-0000-0100-00000C000000}" name="Loading" dataDxfId="16"/>
    <tableColumn id="13" xr3:uid="{00000000-0010-0000-0100-00000D000000}" name="Routes/Range" dataDxfId="15"/>
    <tableColumn id="14" xr3:uid="{00000000-0010-0000-0100-00000E000000}" name="Fueling Infrastructure" dataDxfId="14"/>
    <tableColumn id="15" xr3:uid="{00000000-0010-0000-0100-00000F000000}" name="Vehicle Space Constraints" dataDxfId="13"/>
    <tableColumn id="16" xr3:uid="{00000000-0010-0000-0100-000010000000}" name="Miscellaneous" dataDxfId="12"/>
    <tableColumn id="17" xr3:uid="{00000000-0010-0000-0100-000011000000}" name="Miscellaneous2" dataDxfId="11"/>
    <tableColumn id="18" xr3:uid="{00000000-0010-0000-0100-000012000000}" name="Miscellaneous3" dataDxfId="10"/>
    <tableColumn id="19" xr3:uid="{00000000-0010-0000-0100-000013000000}" name="Miscellaneous4" dataDxfId="9"/>
    <tableColumn id="20" xr3:uid="{00000000-0010-0000-0100-000014000000}" name="CARB Calc'd Average Score" dataDxfId="8">
      <calculatedColumnFormula>AVERAGE(U3:X3)</calculatedColumnFormula>
    </tableColumn>
    <tableColumn id="21" xr3:uid="{00000000-0010-0000-0100-000015000000}" name="CARB Calc'd Weighted Scores" dataDxfId="7"/>
    <tableColumn id="22" xr3:uid="{00000000-0010-0000-0100-000016000000}" name="Column5" dataDxfId="6"/>
    <tableColumn id="23" xr3:uid="{00000000-0010-0000-0100-000017000000}" name="Column6" dataDxfId="5"/>
    <tableColumn id="24" xr3:uid="{00000000-0010-0000-0100-000018000000}" name="Column7" dataDxfId="4"/>
    <tableColumn id="25" xr3:uid="{00000000-0010-0000-0100-000019000000}" name="Assume same constraints as BEV right now. Assuming range is same as diesel. Assume any centralized fueling is green, Class 2B-3 non-centralized is yellow (due to existing LD infrastructure), all else is red (due to lack of widespread/public HD fueling inf" dataDxfId="3"/>
    <tableColumn id="26" xr3:uid="{00000000-0010-0000-0100-00001A000000}" name="Simplistic approach of assuming same as BEV due to no difference in vehicle size in LD BEV vs FCEV, and no sacrifice in space for transit bus BEV vs FCEV, limited data for other MD/HD BEV vs FCEV trucks.  " dataDxfId="2"/>
    <tableColumn id="27" xr3:uid="{00000000-0010-0000-0100-00001B000000}" name="All Misc is decolorized for assessments, certain &quot;double counted&quot; categories rolled into appropriate columns" dataDxfId="1"/>
    <tableColumn id="28" xr3:uid="{00000000-0010-0000-0100-00001C000000}" name="Column8"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Q8" sqref="Q8"/>
    </sheetView>
  </sheetViews>
  <sheetFormatPr defaultRowHeight="15" x14ac:dyDescent="0.25"/>
  <sheetData/>
  <pageMargins left="0.7" right="0.7" top="0.75" bottom="0.75" header="0.3" footer="0.3"/>
  <pageSetup orientation="portrait" verticalDpi="0" r:id="rId1"/>
  <drawing r:id="rId2"/>
  <legacyDrawing r:id="rId3"/>
  <oleObjects>
    <mc:AlternateContent xmlns:mc="http://schemas.openxmlformats.org/markup-compatibility/2006">
      <mc:Choice Requires="x14">
        <oleObject progId="Document" shapeId="1026" r:id="rId4">
          <objectPr defaultSize="0" autoPict="0" r:id="rId5">
            <anchor moveWithCells="1">
              <from>
                <xdr:col>0</xdr:col>
                <xdr:colOff>47625</xdr:colOff>
                <xdr:row>0</xdr:row>
                <xdr:rowOff>57150</xdr:rowOff>
              </from>
              <to>
                <xdr:col>13</xdr:col>
                <xdr:colOff>581025</xdr:colOff>
                <xdr:row>69</xdr:row>
                <xdr:rowOff>142875</xdr:rowOff>
              </to>
            </anchor>
          </objectPr>
        </oleObject>
      </mc:Choice>
      <mc:Fallback>
        <oleObject progId="Document" shapeId="1026"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5"/>
  <sheetViews>
    <sheetView tabSelected="1" workbookViewId="0">
      <selection activeCell="G11" sqref="G11"/>
    </sheetView>
  </sheetViews>
  <sheetFormatPr defaultRowHeight="15" x14ac:dyDescent="0.25"/>
  <cols>
    <col min="3" max="3" width="16.7109375" customWidth="1"/>
  </cols>
  <sheetData>
    <row r="1" spans="1:20" ht="15" customHeight="1" x14ac:dyDescent="0.25">
      <c r="A1" s="1"/>
      <c r="B1" s="151"/>
      <c r="C1" s="152"/>
      <c r="D1" s="152"/>
      <c r="E1" s="152"/>
      <c r="F1" s="152"/>
      <c r="G1" s="152"/>
      <c r="H1" s="152"/>
      <c r="I1" s="152"/>
      <c r="J1" s="152"/>
      <c r="K1" s="153"/>
      <c r="L1" s="154" t="s">
        <v>0</v>
      </c>
      <c r="M1" s="154"/>
      <c r="N1" s="154"/>
      <c r="O1" s="154"/>
      <c r="P1" s="154"/>
      <c r="Q1" s="154"/>
      <c r="R1" s="154"/>
      <c r="S1" s="154"/>
      <c r="T1" s="97"/>
    </row>
    <row r="2" spans="1:20" ht="79.5" customHeight="1" x14ac:dyDescent="0.25">
      <c r="A2" s="4" t="s">
        <v>1</v>
      </c>
      <c r="B2" s="5" t="s">
        <v>2</v>
      </c>
      <c r="C2" s="43" t="s">
        <v>3</v>
      </c>
      <c r="D2" s="42" t="s">
        <v>4</v>
      </c>
      <c r="E2" s="100" t="s">
        <v>5</v>
      </c>
      <c r="F2" s="101" t="s">
        <v>6</v>
      </c>
      <c r="G2" s="100" t="s">
        <v>7</v>
      </c>
      <c r="H2" s="101" t="s">
        <v>8</v>
      </c>
      <c r="I2" s="100" t="s">
        <v>9</v>
      </c>
      <c r="J2" s="43" t="s">
        <v>10</v>
      </c>
      <c r="K2" s="42" t="s">
        <v>11</v>
      </c>
      <c r="L2" s="98" t="s">
        <v>12</v>
      </c>
      <c r="M2" s="98" t="s">
        <v>384</v>
      </c>
      <c r="N2" s="98" t="s">
        <v>431</v>
      </c>
      <c r="O2" s="98" t="s">
        <v>432</v>
      </c>
      <c r="P2" s="98" t="s">
        <v>387</v>
      </c>
      <c r="Q2" s="98" t="s">
        <v>387</v>
      </c>
      <c r="R2" s="98" t="s">
        <v>387</v>
      </c>
      <c r="S2" s="98" t="s">
        <v>387</v>
      </c>
      <c r="T2" s="98" t="s">
        <v>433</v>
      </c>
    </row>
    <row r="3" spans="1:20" ht="30" customHeight="1" x14ac:dyDescent="0.25">
      <c r="A3" s="1">
        <v>1</v>
      </c>
      <c r="B3" s="27">
        <v>3</v>
      </c>
      <c r="C3" s="8" t="s">
        <v>259</v>
      </c>
      <c r="D3" s="9" t="s">
        <v>260</v>
      </c>
      <c r="E3" s="10">
        <v>123</v>
      </c>
      <c r="F3" s="11"/>
      <c r="G3" s="10">
        <v>0</v>
      </c>
      <c r="H3" s="11"/>
      <c r="I3" s="10">
        <v>0</v>
      </c>
      <c r="J3" s="12" t="s">
        <v>261</v>
      </c>
      <c r="K3" s="13" t="s">
        <v>23</v>
      </c>
      <c r="L3" s="48" t="s">
        <v>262</v>
      </c>
      <c r="M3" s="47" t="s">
        <v>263</v>
      </c>
      <c r="N3" s="102" t="s">
        <v>26</v>
      </c>
      <c r="O3" s="48" t="s">
        <v>27</v>
      </c>
      <c r="P3" s="47" t="s">
        <v>84</v>
      </c>
      <c r="Q3" s="31"/>
      <c r="R3" s="31"/>
      <c r="S3" s="31"/>
      <c r="T3" s="7">
        <v>5.4</v>
      </c>
    </row>
    <row r="4" spans="1:20" ht="30" customHeight="1" x14ac:dyDescent="0.25">
      <c r="A4" s="1">
        <v>2</v>
      </c>
      <c r="B4" s="27">
        <v>2</v>
      </c>
      <c r="C4" s="8" t="s">
        <v>108</v>
      </c>
      <c r="D4" s="9" t="s">
        <v>109</v>
      </c>
      <c r="E4" s="10">
        <v>87</v>
      </c>
      <c r="F4" s="11">
        <v>2.0000000000000018E-2</v>
      </c>
      <c r="G4" s="10">
        <v>1.7399999999999949</v>
      </c>
      <c r="H4" s="11">
        <v>0.98</v>
      </c>
      <c r="I4" s="10">
        <v>85.26</v>
      </c>
      <c r="J4" s="17" t="s">
        <v>110</v>
      </c>
      <c r="K4" s="13" t="s">
        <v>56</v>
      </c>
      <c r="L4" s="102" t="s">
        <v>24</v>
      </c>
      <c r="M4" s="48" t="s">
        <v>111</v>
      </c>
      <c r="N4" s="102" t="s">
        <v>112</v>
      </c>
      <c r="O4" s="102" t="s">
        <v>41</v>
      </c>
      <c r="P4" s="103"/>
      <c r="Q4" s="104"/>
      <c r="R4" s="31"/>
      <c r="S4" s="31"/>
      <c r="T4" s="7">
        <v>3.25</v>
      </c>
    </row>
    <row r="5" spans="1:20" ht="30" customHeight="1" x14ac:dyDescent="0.25">
      <c r="A5" s="1">
        <v>3</v>
      </c>
      <c r="B5" s="27">
        <v>1</v>
      </c>
      <c r="C5" s="8" t="s">
        <v>113</v>
      </c>
      <c r="D5" s="9" t="s">
        <v>109</v>
      </c>
      <c r="E5" s="10">
        <v>608</v>
      </c>
      <c r="F5" s="11">
        <v>2.0000000000000018E-2</v>
      </c>
      <c r="G5" s="10">
        <v>12.159999999999968</v>
      </c>
      <c r="H5" s="11">
        <v>0.98</v>
      </c>
      <c r="I5" s="10">
        <v>595.84</v>
      </c>
      <c r="J5" s="17" t="s">
        <v>114</v>
      </c>
      <c r="K5" s="13" t="s">
        <v>56</v>
      </c>
      <c r="L5" s="102" t="s">
        <v>24</v>
      </c>
      <c r="M5" s="102" t="s">
        <v>115</v>
      </c>
      <c r="N5" s="102" t="s">
        <v>112</v>
      </c>
      <c r="O5" s="102" t="s">
        <v>41</v>
      </c>
      <c r="P5" s="103"/>
      <c r="Q5" s="104"/>
      <c r="R5" s="31"/>
      <c r="S5" s="31"/>
      <c r="T5" s="7">
        <v>1</v>
      </c>
    </row>
    <row r="6" spans="1:20" ht="30" customHeight="1" x14ac:dyDescent="0.25">
      <c r="A6" s="1">
        <v>4</v>
      </c>
      <c r="B6" s="27">
        <v>3</v>
      </c>
      <c r="C6" s="8" t="s">
        <v>116</v>
      </c>
      <c r="D6" s="9" t="s">
        <v>109</v>
      </c>
      <c r="E6" s="10">
        <v>87</v>
      </c>
      <c r="F6" s="11">
        <v>2.0000000000000018E-2</v>
      </c>
      <c r="G6" s="10">
        <v>1.7399999999999949</v>
      </c>
      <c r="H6" s="11">
        <v>0.98</v>
      </c>
      <c r="I6" s="10">
        <v>85.26</v>
      </c>
      <c r="J6" s="12" t="s">
        <v>117</v>
      </c>
      <c r="K6" s="13" t="s">
        <v>56</v>
      </c>
      <c r="L6" s="102" t="s">
        <v>24</v>
      </c>
      <c r="M6" s="102" t="s">
        <v>118</v>
      </c>
      <c r="N6" s="102" t="s">
        <v>112</v>
      </c>
      <c r="O6" s="102" t="s">
        <v>41</v>
      </c>
      <c r="P6" s="48" t="s">
        <v>119</v>
      </c>
      <c r="Q6" s="104"/>
      <c r="R6" s="31"/>
      <c r="S6" s="31"/>
      <c r="T6" s="7">
        <v>2.8</v>
      </c>
    </row>
    <row r="7" spans="1:20" ht="30" customHeight="1" x14ac:dyDescent="0.25">
      <c r="A7" s="1">
        <v>5</v>
      </c>
      <c r="B7" s="27">
        <v>3</v>
      </c>
      <c r="C7" s="8" t="s">
        <v>120</v>
      </c>
      <c r="D7" s="9" t="s">
        <v>109</v>
      </c>
      <c r="E7" s="10">
        <v>87</v>
      </c>
      <c r="F7" s="11">
        <v>2.0000000000000018E-2</v>
      </c>
      <c r="G7" s="10">
        <v>1.7399999999999949</v>
      </c>
      <c r="H7" s="11">
        <v>0.98</v>
      </c>
      <c r="I7" s="10">
        <v>85.26</v>
      </c>
      <c r="J7" s="17" t="s">
        <v>114</v>
      </c>
      <c r="K7" s="13" t="s">
        <v>56</v>
      </c>
      <c r="L7" s="102" t="s">
        <v>24</v>
      </c>
      <c r="M7" s="102" t="s">
        <v>111</v>
      </c>
      <c r="N7" s="102" t="s">
        <v>112</v>
      </c>
      <c r="O7" s="102" t="s">
        <v>41</v>
      </c>
      <c r="P7" s="48" t="s">
        <v>434</v>
      </c>
      <c r="Q7" s="104"/>
      <c r="R7" s="31"/>
      <c r="S7" s="31"/>
      <c r="T7" s="7">
        <v>2.8</v>
      </c>
    </row>
    <row r="8" spans="1:20" ht="30" customHeight="1" x14ac:dyDescent="0.25">
      <c r="A8" s="1">
        <v>6</v>
      </c>
      <c r="B8" s="27">
        <v>3</v>
      </c>
      <c r="C8" s="23" t="s">
        <v>122</v>
      </c>
      <c r="D8" s="9" t="s">
        <v>109</v>
      </c>
      <c r="E8" s="10">
        <v>226</v>
      </c>
      <c r="F8" s="11">
        <v>2.0000000000000018E-2</v>
      </c>
      <c r="G8" s="10">
        <v>4.5200000000000102</v>
      </c>
      <c r="H8" s="11">
        <v>0.98</v>
      </c>
      <c r="I8" s="10">
        <v>221.48</v>
      </c>
      <c r="J8" s="24" t="s">
        <v>123</v>
      </c>
      <c r="K8" s="13" t="s">
        <v>56</v>
      </c>
      <c r="L8" s="102" t="s">
        <v>124</v>
      </c>
      <c r="M8" s="102" t="s">
        <v>435</v>
      </c>
      <c r="N8" s="102" t="s">
        <v>112</v>
      </c>
      <c r="O8" s="102" t="s">
        <v>41</v>
      </c>
      <c r="P8" s="48" t="s">
        <v>436</v>
      </c>
      <c r="Q8" s="105" t="s">
        <v>127</v>
      </c>
      <c r="R8" s="31"/>
      <c r="S8" s="31"/>
      <c r="T8" s="7">
        <v>4</v>
      </c>
    </row>
    <row r="9" spans="1:20" ht="30" customHeight="1" x14ac:dyDescent="0.25">
      <c r="A9" s="1">
        <v>7</v>
      </c>
      <c r="B9" s="27">
        <v>4</v>
      </c>
      <c r="C9" s="8" t="s">
        <v>264</v>
      </c>
      <c r="D9" s="9" t="s">
        <v>260</v>
      </c>
      <c r="E9" s="10">
        <v>400</v>
      </c>
      <c r="F9" s="11">
        <v>0.5</v>
      </c>
      <c r="G9" s="10">
        <v>200</v>
      </c>
      <c r="H9" s="11">
        <v>0.5</v>
      </c>
      <c r="I9" s="10">
        <v>200</v>
      </c>
      <c r="J9" s="12" t="s">
        <v>265</v>
      </c>
      <c r="K9" s="13" t="s">
        <v>23</v>
      </c>
      <c r="L9" s="48" t="s">
        <v>256</v>
      </c>
      <c r="M9" s="102" t="s">
        <v>400</v>
      </c>
      <c r="N9" s="102" t="s">
        <v>26</v>
      </c>
      <c r="O9" s="48" t="s">
        <v>27</v>
      </c>
      <c r="P9" s="48" t="s">
        <v>401</v>
      </c>
      <c r="Q9" s="48" t="s">
        <v>267</v>
      </c>
      <c r="R9" s="102" t="s">
        <v>268</v>
      </c>
      <c r="S9" s="47" t="s">
        <v>269</v>
      </c>
      <c r="T9" s="7">
        <v>5.75</v>
      </c>
    </row>
    <row r="10" spans="1:20" ht="30" customHeight="1" x14ac:dyDescent="0.25">
      <c r="A10" s="1">
        <v>8</v>
      </c>
      <c r="B10" s="27">
        <v>4</v>
      </c>
      <c r="C10" s="8" t="s">
        <v>270</v>
      </c>
      <c r="D10" s="9" t="s">
        <v>260</v>
      </c>
      <c r="E10" s="10">
        <v>65</v>
      </c>
      <c r="F10" s="11">
        <v>0.5</v>
      </c>
      <c r="G10" s="10">
        <v>32.5</v>
      </c>
      <c r="H10" s="11">
        <v>0.5</v>
      </c>
      <c r="I10" s="10">
        <v>32.5</v>
      </c>
      <c r="J10" s="12" t="s">
        <v>271</v>
      </c>
      <c r="K10" s="13" t="s">
        <v>23</v>
      </c>
      <c r="L10" s="48" t="s">
        <v>256</v>
      </c>
      <c r="M10" s="102" t="s">
        <v>263</v>
      </c>
      <c r="N10" s="102" t="s">
        <v>26</v>
      </c>
      <c r="O10" s="48" t="s">
        <v>27</v>
      </c>
      <c r="P10" s="48" t="s">
        <v>401</v>
      </c>
      <c r="Q10" s="102" t="s">
        <v>268</v>
      </c>
      <c r="R10" s="32"/>
      <c r="S10" s="32"/>
      <c r="T10" s="7">
        <v>5.5</v>
      </c>
    </row>
    <row r="11" spans="1:20" ht="30" customHeight="1" x14ac:dyDescent="0.25">
      <c r="A11" s="1">
        <v>9</v>
      </c>
      <c r="B11" s="27">
        <v>4</v>
      </c>
      <c r="C11" s="8" t="s">
        <v>273</v>
      </c>
      <c r="D11" s="9" t="s">
        <v>260</v>
      </c>
      <c r="E11" s="10">
        <v>133</v>
      </c>
      <c r="F11" s="11">
        <v>0.5</v>
      </c>
      <c r="G11" s="10">
        <v>66.5</v>
      </c>
      <c r="H11" s="11">
        <v>0.5</v>
      </c>
      <c r="I11" s="10">
        <v>66.5</v>
      </c>
      <c r="J11" s="12" t="s">
        <v>274</v>
      </c>
      <c r="K11" s="13" t="s">
        <v>23</v>
      </c>
      <c r="L11" s="48" t="s">
        <v>256</v>
      </c>
      <c r="M11" s="102" t="s">
        <v>400</v>
      </c>
      <c r="N11" s="102" t="s">
        <v>26</v>
      </c>
      <c r="O11" s="48" t="s">
        <v>27</v>
      </c>
      <c r="P11" s="48" t="s">
        <v>401</v>
      </c>
      <c r="Q11" s="102" t="s">
        <v>275</v>
      </c>
      <c r="R11" s="102" t="s">
        <v>268</v>
      </c>
      <c r="S11" s="47" t="s">
        <v>276</v>
      </c>
      <c r="T11" s="7">
        <v>4.625</v>
      </c>
    </row>
    <row r="12" spans="1:20" ht="30" customHeight="1" x14ac:dyDescent="0.25">
      <c r="A12" s="1">
        <v>10</v>
      </c>
      <c r="B12" s="27">
        <v>3</v>
      </c>
      <c r="C12" s="8" t="s">
        <v>278</v>
      </c>
      <c r="D12" s="9" t="s">
        <v>260</v>
      </c>
      <c r="E12" s="10">
        <v>65</v>
      </c>
      <c r="F12" s="11">
        <v>0.5</v>
      </c>
      <c r="G12" s="10">
        <v>32.5</v>
      </c>
      <c r="H12" s="11">
        <v>0.5</v>
      </c>
      <c r="I12" s="10">
        <v>32.5</v>
      </c>
      <c r="J12" s="12" t="s">
        <v>279</v>
      </c>
      <c r="K12" s="13" t="s">
        <v>23</v>
      </c>
      <c r="L12" s="47" t="s">
        <v>280</v>
      </c>
      <c r="M12" s="47" t="s">
        <v>281</v>
      </c>
      <c r="N12" s="102" t="s">
        <v>26</v>
      </c>
      <c r="O12" s="47" t="s">
        <v>234</v>
      </c>
      <c r="P12" s="102" t="s">
        <v>282</v>
      </c>
      <c r="Q12" s="32"/>
      <c r="R12" s="32"/>
      <c r="S12" s="32"/>
      <c r="T12" s="7">
        <v>2.2000000000000002</v>
      </c>
    </row>
    <row r="13" spans="1:20" ht="30" customHeight="1" x14ac:dyDescent="0.25">
      <c r="A13" s="1">
        <v>11</v>
      </c>
      <c r="B13" s="27">
        <v>1</v>
      </c>
      <c r="C13" s="8" t="s">
        <v>128</v>
      </c>
      <c r="D13" s="9" t="s">
        <v>109</v>
      </c>
      <c r="E13" s="10">
        <v>1985</v>
      </c>
      <c r="F13" s="11">
        <v>7.0000000000000007E-2</v>
      </c>
      <c r="G13" s="10">
        <v>1647.55</v>
      </c>
      <c r="H13" s="11">
        <v>0.17</v>
      </c>
      <c r="I13" s="10">
        <v>337.45000000000005</v>
      </c>
      <c r="J13" s="12" t="s">
        <v>129</v>
      </c>
      <c r="K13" s="13" t="s">
        <v>23</v>
      </c>
      <c r="L13" s="102" t="s">
        <v>24</v>
      </c>
      <c r="M13" s="102" t="s">
        <v>130</v>
      </c>
      <c r="N13" s="102" t="s">
        <v>26</v>
      </c>
      <c r="O13" s="102" t="s">
        <v>41</v>
      </c>
      <c r="P13" s="31"/>
      <c r="Q13" s="31"/>
      <c r="R13" s="31"/>
      <c r="S13" s="31"/>
      <c r="T13" s="7">
        <v>1</v>
      </c>
    </row>
    <row r="14" spans="1:20" ht="30" customHeight="1" x14ac:dyDescent="0.25">
      <c r="A14" s="1">
        <v>12</v>
      </c>
      <c r="B14" s="27">
        <v>2</v>
      </c>
      <c r="C14" s="8" t="s">
        <v>131</v>
      </c>
      <c r="D14" s="9" t="s">
        <v>109</v>
      </c>
      <c r="E14" s="10">
        <v>298</v>
      </c>
      <c r="F14" s="11">
        <v>0.9</v>
      </c>
      <c r="G14" s="10">
        <v>268.2</v>
      </c>
      <c r="H14" s="11">
        <v>0.1</v>
      </c>
      <c r="I14" s="10">
        <v>29.8</v>
      </c>
      <c r="J14" s="12" t="s">
        <v>129</v>
      </c>
      <c r="K14" s="13" t="s">
        <v>23</v>
      </c>
      <c r="L14" s="47" t="s">
        <v>132</v>
      </c>
      <c r="M14" s="102" t="s">
        <v>133</v>
      </c>
      <c r="N14" s="102" t="s">
        <v>26</v>
      </c>
      <c r="O14" s="102" t="s">
        <v>41</v>
      </c>
      <c r="P14" s="47" t="s">
        <v>84</v>
      </c>
      <c r="Q14" s="47" t="s">
        <v>135</v>
      </c>
      <c r="R14" s="31"/>
      <c r="S14" s="31"/>
      <c r="T14" s="7">
        <v>2</v>
      </c>
    </row>
    <row r="15" spans="1:20" ht="30" customHeight="1" x14ac:dyDescent="0.25">
      <c r="A15" s="1">
        <v>13</v>
      </c>
      <c r="B15" s="27">
        <v>2</v>
      </c>
      <c r="C15" s="8" t="s">
        <v>20</v>
      </c>
      <c r="D15" s="9" t="s">
        <v>21</v>
      </c>
      <c r="E15" s="10">
        <v>951</v>
      </c>
      <c r="F15" s="11">
        <v>0.02</v>
      </c>
      <c r="G15" s="10">
        <v>19.02</v>
      </c>
      <c r="H15" s="11">
        <v>0.05</v>
      </c>
      <c r="I15" s="10">
        <v>47.550000000000004</v>
      </c>
      <c r="J15" s="12" t="s">
        <v>22</v>
      </c>
      <c r="K15" s="13" t="s">
        <v>23</v>
      </c>
      <c r="L15" s="102" t="s">
        <v>24</v>
      </c>
      <c r="M15" s="47" t="s">
        <v>403</v>
      </c>
      <c r="N15" s="102" t="s">
        <v>26</v>
      </c>
      <c r="O15" s="47" t="s">
        <v>27</v>
      </c>
      <c r="P15" s="47" t="s">
        <v>404</v>
      </c>
      <c r="Q15" s="102" t="s">
        <v>28</v>
      </c>
      <c r="R15" s="31" t="s">
        <v>29</v>
      </c>
      <c r="S15" s="31"/>
      <c r="T15" s="7">
        <v>2</v>
      </c>
    </row>
    <row r="16" spans="1:20" ht="30" customHeight="1" x14ac:dyDescent="0.25">
      <c r="A16" s="1">
        <v>14</v>
      </c>
      <c r="B16" s="27">
        <v>2</v>
      </c>
      <c r="C16" s="8" t="s">
        <v>136</v>
      </c>
      <c r="D16" s="9" t="s">
        <v>109</v>
      </c>
      <c r="E16" s="10">
        <v>1985</v>
      </c>
      <c r="F16" s="11">
        <v>7.0000000000000007E-2</v>
      </c>
      <c r="G16" s="10">
        <v>138.95000000000002</v>
      </c>
      <c r="H16" s="11">
        <v>0.18</v>
      </c>
      <c r="I16" s="10">
        <v>357.3</v>
      </c>
      <c r="J16" s="12" t="s">
        <v>137</v>
      </c>
      <c r="K16" s="13" t="s">
        <v>23</v>
      </c>
      <c r="L16" s="102" t="s">
        <v>24</v>
      </c>
      <c r="M16" s="47" t="s">
        <v>403</v>
      </c>
      <c r="N16" s="102" t="s">
        <v>26</v>
      </c>
      <c r="O16" s="47" t="s">
        <v>27</v>
      </c>
      <c r="P16" s="47" t="s">
        <v>404</v>
      </c>
      <c r="Q16" s="102" t="s">
        <v>28</v>
      </c>
      <c r="R16" s="31" t="s">
        <v>29</v>
      </c>
      <c r="S16" s="31"/>
      <c r="T16" s="7">
        <v>2</v>
      </c>
    </row>
    <row r="17" spans="1:20" ht="30" customHeight="1" x14ac:dyDescent="0.25">
      <c r="A17" s="1">
        <v>15</v>
      </c>
      <c r="B17" s="27">
        <v>3</v>
      </c>
      <c r="C17" s="8" t="s">
        <v>31</v>
      </c>
      <c r="D17" s="9" t="s">
        <v>21</v>
      </c>
      <c r="E17" s="10">
        <v>11854</v>
      </c>
      <c r="F17" s="11">
        <v>0.02</v>
      </c>
      <c r="G17" s="10">
        <v>237.08</v>
      </c>
      <c r="H17" s="11">
        <v>0.18</v>
      </c>
      <c r="I17" s="10">
        <v>2133.7199999999998</v>
      </c>
      <c r="J17" s="12" t="s">
        <v>32</v>
      </c>
      <c r="K17" s="13" t="s">
        <v>33</v>
      </c>
      <c r="L17" s="48" t="s">
        <v>34</v>
      </c>
      <c r="M17" s="102" t="s">
        <v>118</v>
      </c>
      <c r="N17" s="47" t="s">
        <v>36</v>
      </c>
      <c r="O17" s="47" t="s">
        <v>27</v>
      </c>
      <c r="P17" s="48" t="s">
        <v>99</v>
      </c>
      <c r="Q17" s="48" t="s">
        <v>37</v>
      </c>
      <c r="R17" s="31"/>
      <c r="S17" s="31"/>
      <c r="T17" s="7">
        <v>6.166666666666667</v>
      </c>
    </row>
    <row r="18" spans="1:20" ht="30" customHeight="1" x14ac:dyDescent="0.25">
      <c r="A18" s="1">
        <v>16</v>
      </c>
      <c r="B18" s="27">
        <v>2</v>
      </c>
      <c r="C18" s="8" t="s">
        <v>38</v>
      </c>
      <c r="D18" s="9" t="s">
        <v>21</v>
      </c>
      <c r="E18" s="10">
        <v>1116</v>
      </c>
      <c r="F18" s="11">
        <v>0.02</v>
      </c>
      <c r="G18" s="10">
        <v>22.32</v>
      </c>
      <c r="H18" s="11">
        <v>0.15</v>
      </c>
      <c r="I18" s="10">
        <v>167.4</v>
      </c>
      <c r="J18" s="12" t="s">
        <v>39</v>
      </c>
      <c r="K18" s="13" t="s">
        <v>23</v>
      </c>
      <c r="L18" s="102" t="s">
        <v>24</v>
      </c>
      <c r="M18" s="47" t="s">
        <v>403</v>
      </c>
      <c r="N18" s="102" t="s">
        <v>40</v>
      </c>
      <c r="O18" s="102" t="s">
        <v>41</v>
      </c>
      <c r="P18" s="102" t="s">
        <v>407</v>
      </c>
      <c r="Q18" s="47" t="s">
        <v>42</v>
      </c>
      <c r="R18" s="31"/>
      <c r="S18" s="31"/>
      <c r="T18" s="7">
        <v>1.6666666666666667</v>
      </c>
    </row>
    <row r="19" spans="1:20" ht="30" customHeight="1" x14ac:dyDescent="0.25">
      <c r="A19" s="1">
        <v>17</v>
      </c>
      <c r="B19" s="27">
        <v>4</v>
      </c>
      <c r="C19" s="8" t="s">
        <v>43</v>
      </c>
      <c r="D19" s="9" t="s">
        <v>21</v>
      </c>
      <c r="E19" s="10">
        <v>70</v>
      </c>
      <c r="F19" s="11"/>
      <c r="G19" s="10">
        <v>0</v>
      </c>
      <c r="H19" s="11"/>
      <c r="I19" s="10">
        <v>0</v>
      </c>
      <c r="J19" s="12" t="s">
        <v>44</v>
      </c>
      <c r="K19" s="13" t="s">
        <v>23</v>
      </c>
      <c r="L19" s="48" t="s">
        <v>34</v>
      </c>
      <c r="M19" s="48" t="s">
        <v>437</v>
      </c>
      <c r="N19" s="102" t="s">
        <v>26</v>
      </c>
      <c r="O19" s="47" t="s">
        <v>27</v>
      </c>
      <c r="P19" s="47" t="s">
        <v>404</v>
      </c>
      <c r="Q19" s="48" t="s">
        <v>438</v>
      </c>
      <c r="R19" s="31"/>
      <c r="S19" s="31"/>
      <c r="T19" s="7">
        <v>6.166666666666667</v>
      </c>
    </row>
    <row r="20" spans="1:20" ht="30" customHeight="1" x14ac:dyDescent="0.25">
      <c r="A20" s="1">
        <v>18</v>
      </c>
      <c r="B20" s="27">
        <v>1</v>
      </c>
      <c r="C20" s="8" t="s">
        <v>47</v>
      </c>
      <c r="D20" s="9" t="s">
        <v>21</v>
      </c>
      <c r="E20" s="10">
        <v>70</v>
      </c>
      <c r="F20" s="11">
        <v>0.2</v>
      </c>
      <c r="G20" s="10">
        <v>14</v>
      </c>
      <c r="H20" s="11">
        <v>0.95</v>
      </c>
      <c r="I20" s="10">
        <v>66.5</v>
      </c>
      <c r="J20" s="12" t="s">
        <v>44</v>
      </c>
      <c r="K20" s="13" t="s">
        <v>23</v>
      </c>
      <c r="L20" s="102" t="s">
        <v>24</v>
      </c>
      <c r="M20" s="102" t="s">
        <v>409</v>
      </c>
      <c r="N20" s="102" t="s">
        <v>26</v>
      </c>
      <c r="O20" s="102" t="s">
        <v>41</v>
      </c>
      <c r="P20" s="102" t="s">
        <v>407</v>
      </c>
      <c r="Q20" s="102" t="s">
        <v>28</v>
      </c>
      <c r="R20" s="31"/>
      <c r="S20" s="31"/>
      <c r="T20" s="7">
        <v>1</v>
      </c>
    </row>
    <row r="21" spans="1:20" ht="30" customHeight="1" x14ac:dyDescent="0.25">
      <c r="A21" s="1">
        <v>19</v>
      </c>
      <c r="B21" s="27">
        <v>4</v>
      </c>
      <c r="C21" s="8" t="s">
        <v>49</v>
      </c>
      <c r="D21" s="9" t="s">
        <v>21</v>
      </c>
      <c r="E21" s="10">
        <v>29</v>
      </c>
      <c r="F21" s="11"/>
      <c r="G21" s="10">
        <v>0</v>
      </c>
      <c r="H21" s="11"/>
      <c r="I21" s="10">
        <v>0</v>
      </c>
      <c r="J21" s="12" t="s">
        <v>50</v>
      </c>
      <c r="K21" s="13" t="s">
        <v>23</v>
      </c>
      <c r="L21" s="48" t="s">
        <v>34</v>
      </c>
      <c r="M21" s="48" t="s">
        <v>410</v>
      </c>
      <c r="N21" s="48" t="s">
        <v>52</v>
      </c>
      <c r="O21" s="47" t="s">
        <v>27</v>
      </c>
      <c r="P21" s="48" t="s">
        <v>99</v>
      </c>
      <c r="Q21" s="48" t="s">
        <v>37</v>
      </c>
      <c r="R21" s="31"/>
      <c r="S21" s="31"/>
      <c r="T21" s="7">
        <v>8.8333333333333339</v>
      </c>
    </row>
    <row r="22" spans="1:20" ht="30" customHeight="1" x14ac:dyDescent="0.25">
      <c r="A22" s="1">
        <v>20</v>
      </c>
      <c r="B22" s="27">
        <v>1</v>
      </c>
      <c r="C22" s="8" t="s">
        <v>138</v>
      </c>
      <c r="D22" s="9" t="s">
        <v>109</v>
      </c>
      <c r="E22" s="10">
        <v>3075</v>
      </c>
      <c r="F22" s="11">
        <v>0.05</v>
      </c>
      <c r="G22" s="10">
        <v>153.75</v>
      </c>
      <c r="H22" s="11">
        <v>0.16</v>
      </c>
      <c r="I22" s="10">
        <v>492</v>
      </c>
      <c r="J22" s="17" t="s">
        <v>139</v>
      </c>
      <c r="K22" s="13" t="s">
        <v>23</v>
      </c>
      <c r="L22" s="102" t="s">
        <v>24</v>
      </c>
      <c r="M22" s="102" t="s">
        <v>140</v>
      </c>
      <c r="N22" s="102" t="s">
        <v>59</v>
      </c>
      <c r="O22" s="102" t="s">
        <v>41</v>
      </c>
      <c r="P22" s="31"/>
      <c r="Q22" s="31"/>
      <c r="R22" s="31"/>
      <c r="S22" s="31"/>
      <c r="T22" s="7">
        <v>1</v>
      </c>
    </row>
    <row r="23" spans="1:20" ht="30" customHeight="1" x14ac:dyDescent="0.25">
      <c r="A23" s="1">
        <v>21</v>
      </c>
      <c r="B23" s="27">
        <v>2</v>
      </c>
      <c r="C23" s="8" t="s">
        <v>141</v>
      </c>
      <c r="D23" s="9" t="s">
        <v>109</v>
      </c>
      <c r="E23" s="10">
        <v>1538</v>
      </c>
      <c r="F23" s="11">
        <v>0.05</v>
      </c>
      <c r="G23" s="10">
        <v>76.900000000000006</v>
      </c>
      <c r="H23" s="11">
        <v>0.16</v>
      </c>
      <c r="I23" s="10">
        <v>246.08</v>
      </c>
      <c r="J23" s="17" t="s">
        <v>139</v>
      </c>
      <c r="K23" s="13" t="s">
        <v>23</v>
      </c>
      <c r="L23" s="47" t="s">
        <v>142</v>
      </c>
      <c r="M23" s="47" t="s">
        <v>143</v>
      </c>
      <c r="N23" s="102" t="s">
        <v>59</v>
      </c>
      <c r="O23" s="102" t="s">
        <v>41</v>
      </c>
      <c r="P23" s="31"/>
      <c r="Q23" s="31"/>
      <c r="R23" s="31"/>
      <c r="S23" s="31"/>
      <c r="T23" s="7">
        <v>2</v>
      </c>
    </row>
    <row r="24" spans="1:20" ht="30" customHeight="1" x14ac:dyDescent="0.25">
      <c r="A24" s="1">
        <v>22</v>
      </c>
      <c r="B24" s="27">
        <v>4</v>
      </c>
      <c r="C24" s="8" t="s">
        <v>144</v>
      </c>
      <c r="D24" s="9" t="s">
        <v>109</v>
      </c>
      <c r="E24" s="10">
        <v>1538</v>
      </c>
      <c r="F24" s="11">
        <v>0.05</v>
      </c>
      <c r="G24" s="10">
        <v>76.900000000000006</v>
      </c>
      <c r="H24" s="11">
        <v>0.16</v>
      </c>
      <c r="I24" s="10">
        <v>246.08</v>
      </c>
      <c r="J24" s="17" t="s">
        <v>139</v>
      </c>
      <c r="K24" s="13" t="s">
        <v>23</v>
      </c>
      <c r="L24" s="48" t="s">
        <v>142</v>
      </c>
      <c r="M24" s="48" t="s">
        <v>145</v>
      </c>
      <c r="N24" s="47" t="s">
        <v>146</v>
      </c>
      <c r="O24" s="102" t="s">
        <v>41</v>
      </c>
      <c r="P24" s="31"/>
      <c r="Q24" s="31"/>
      <c r="R24" s="31"/>
      <c r="S24" s="31"/>
      <c r="T24" s="7">
        <v>6</v>
      </c>
    </row>
    <row r="25" spans="1:20" ht="30" customHeight="1" x14ac:dyDescent="0.25">
      <c r="A25" s="1">
        <v>23</v>
      </c>
      <c r="B25" s="27">
        <v>2</v>
      </c>
      <c r="C25" s="8" t="s">
        <v>147</v>
      </c>
      <c r="D25" s="9" t="s">
        <v>109</v>
      </c>
      <c r="E25" s="10">
        <v>152</v>
      </c>
      <c r="F25" s="11"/>
      <c r="G25" s="10">
        <v>0</v>
      </c>
      <c r="H25" s="11"/>
      <c r="I25" s="10">
        <v>0</v>
      </c>
      <c r="J25" s="17" t="s">
        <v>139</v>
      </c>
      <c r="K25" s="13" t="s">
        <v>23</v>
      </c>
      <c r="L25" s="102" t="s">
        <v>24</v>
      </c>
      <c r="M25" s="102" t="s">
        <v>140</v>
      </c>
      <c r="N25" s="47" t="s">
        <v>146</v>
      </c>
      <c r="O25" s="102" t="s">
        <v>41</v>
      </c>
      <c r="P25" s="31"/>
      <c r="Q25" s="31"/>
      <c r="R25" s="31"/>
      <c r="S25" s="31"/>
      <c r="T25" s="7">
        <v>1.5</v>
      </c>
    </row>
    <row r="26" spans="1:20" ht="30" customHeight="1" x14ac:dyDescent="0.25">
      <c r="A26" s="1">
        <v>24</v>
      </c>
      <c r="B26" s="27">
        <v>1</v>
      </c>
      <c r="C26" s="8" t="s">
        <v>148</v>
      </c>
      <c r="D26" s="9" t="s">
        <v>109</v>
      </c>
      <c r="E26" s="10">
        <v>228</v>
      </c>
      <c r="F26" s="11"/>
      <c r="G26" s="10">
        <v>0</v>
      </c>
      <c r="H26" s="11"/>
      <c r="I26" s="10">
        <v>0</v>
      </c>
      <c r="J26" s="17" t="s">
        <v>139</v>
      </c>
      <c r="K26" s="13" t="s">
        <v>23</v>
      </c>
      <c r="L26" s="102" t="s">
        <v>149</v>
      </c>
      <c r="M26" s="102" t="s">
        <v>140</v>
      </c>
      <c r="N26" s="102" t="s">
        <v>59</v>
      </c>
      <c r="O26" s="102" t="s">
        <v>41</v>
      </c>
      <c r="P26" s="31"/>
      <c r="Q26" s="31"/>
      <c r="R26" s="31"/>
      <c r="S26" s="31"/>
      <c r="T26" s="7">
        <v>1</v>
      </c>
    </row>
    <row r="27" spans="1:20" ht="30" customHeight="1" x14ac:dyDescent="0.25">
      <c r="A27" s="1">
        <v>25</v>
      </c>
      <c r="B27" s="27">
        <v>2</v>
      </c>
      <c r="C27" s="8" t="s">
        <v>148</v>
      </c>
      <c r="D27" s="9" t="s">
        <v>109</v>
      </c>
      <c r="E27" s="10">
        <v>228</v>
      </c>
      <c r="F27" s="11"/>
      <c r="G27" s="10">
        <v>0</v>
      </c>
      <c r="H27" s="11"/>
      <c r="I27" s="10">
        <v>0</v>
      </c>
      <c r="J27" s="17" t="s">
        <v>139</v>
      </c>
      <c r="K27" s="13" t="s">
        <v>23</v>
      </c>
      <c r="L27" s="47" t="s">
        <v>142</v>
      </c>
      <c r="M27" s="102" t="s">
        <v>140</v>
      </c>
      <c r="N27" s="102" t="s">
        <v>59</v>
      </c>
      <c r="O27" s="102" t="s">
        <v>41</v>
      </c>
      <c r="P27" s="31"/>
      <c r="Q27" s="31"/>
      <c r="R27" s="31"/>
      <c r="S27" s="31"/>
      <c r="T27" s="7">
        <v>1.5</v>
      </c>
    </row>
    <row r="28" spans="1:20" ht="30" customHeight="1" x14ac:dyDescent="0.25">
      <c r="A28" s="1">
        <v>26</v>
      </c>
      <c r="B28" s="27">
        <v>2</v>
      </c>
      <c r="C28" s="8" t="s">
        <v>148</v>
      </c>
      <c r="D28" s="9" t="s">
        <v>109</v>
      </c>
      <c r="E28" s="10">
        <v>76</v>
      </c>
      <c r="F28" s="11"/>
      <c r="G28" s="10">
        <v>0</v>
      </c>
      <c r="H28" s="11"/>
      <c r="I28" s="10">
        <v>0</v>
      </c>
      <c r="J28" s="17" t="s">
        <v>139</v>
      </c>
      <c r="K28" s="13" t="s">
        <v>23</v>
      </c>
      <c r="L28" s="47" t="s">
        <v>142</v>
      </c>
      <c r="M28" s="47" t="s">
        <v>143</v>
      </c>
      <c r="N28" s="102" t="s">
        <v>59</v>
      </c>
      <c r="O28" s="102" t="s">
        <v>41</v>
      </c>
      <c r="P28" s="31"/>
      <c r="Q28" s="31"/>
      <c r="R28" s="31"/>
      <c r="S28" s="31"/>
      <c r="T28" s="7">
        <v>2</v>
      </c>
    </row>
    <row r="29" spans="1:20" ht="30" customHeight="1" x14ac:dyDescent="0.25">
      <c r="A29" s="1">
        <v>27</v>
      </c>
      <c r="B29" s="27">
        <v>3</v>
      </c>
      <c r="C29" s="8" t="s">
        <v>148</v>
      </c>
      <c r="D29" s="9" t="s">
        <v>109</v>
      </c>
      <c r="E29" s="10">
        <v>76</v>
      </c>
      <c r="F29" s="11"/>
      <c r="G29" s="10">
        <v>0</v>
      </c>
      <c r="H29" s="11"/>
      <c r="I29" s="10">
        <v>0</v>
      </c>
      <c r="J29" s="17" t="s">
        <v>139</v>
      </c>
      <c r="K29" s="13" t="s">
        <v>23</v>
      </c>
      <c r="L29" s="47" t="s">
        <v>142</v>
      </c>
      <c r="M29" s="48" t="s">
        <v>145</v>
      </c>
      <c r="N29" s="102" t="s">
        <v>59</v>
      </c>
      <c r="O29" s="102" t="s">
        <v>41</v>
      </c>
      <c r="P29" s="47" t="s">
        <v>439</v>
      </c>
      <c r="Q29" s="31"/>
      <c r="R29" s="31"/>
      <c r="S29" s="31"/>
      <c r="T29" s="7">
        <v>3.6</v>
      </c>
    </row>
    <row r="30" spans="1:20" ht="30" customHeight="1" x14ac:dyDescent="0.25">
      <c r="A30" s="1">
        <v>28</v>
      </c>
      <c r="B30" s="27">
        <v>3</v>
      </c>
      <c r="C30" s="23" t="s">
        <v>283</v>
      </c>
      <c r="D30" s="9" t="s">
        <v>260</v>
      </c>
      <c r="E30" s="10">
        <v>1069</v>
      </c>
      <c r="F30" s="11">
        <v>0.11</v>
      </c>
      <c r="G30" s="10">
        <v>117.59</v>
      </c>
      <c r="H30" s="11">
        <v>0.35</v>
      </c>
      <c r="I30" s="10">
        <v>374.15</v>
      </c>
      <c r="J30" s="17" t="s">
        <v>284</v>
      </c>
      <c r="K30" s="13" t="s">
        <v>23</v>
      </c>
      <c r="L30" s="47" t="s">
        <v>34</v>
      </c>
      <c r="M30" s="48" t="s">
        <v>143</v>
      </c>
      <c r="N30" s="102" t="s">
        <v>59</v>
      </c>
      <c r="O30" s="102" t="s">
        <v>41</v>
      </c>
      <c r="P30" s="103"/>
      <c r="Q30" s="31"/>
      <c r="R30" s="31"/>
      <c r="S30" s="31"/>
      <c r="T30" s="7">
        <v>3.75</v>
      </c>
    </row>
    <row r="31" spans="1:20" ht="30" customHeight="1" x14ac:dyDescent="0.25">
      <c r="A31" s="1">
        <v>29</v>
      </c>
      <c r="B31" s="27">
        <v>2</v>
      </c>
      <c r="C31" s="8" t="s">
        <v>153</v>
      </c>
      <c r="D31" s="9" t="s">
        <v>109</v>
      </c>
      <c r="E31" s="10">
        <v>390</v>
      </c>
      <c r="F31" s="11"/>
      <c r="G31" s="10">
        <v>0</v>
      </c>
      <c r="H31" s="11"/>
      <c r="I31" s="10">
        <v>0</v>
      </c>
      <c r="J31" s="17" t="s">
        <v>139</v>
      </c>
      <c r="K31" s="13" t="s">
        <v>23</v>
      </c>
      <c r="L31" s="106" t="s">
        <v>154</v>
      </c>
      <c r="M31" s="102" t="s">
        <v>140</v>
      </c>
      <c r="N31" s="102" t="s">
        <v>59</v>
      </c>
      <c r="O31" s="47" t="s">
        <v>155</v>
      </c>
      <c r="P31" s="31"/>
      <c r="Q31" s="31"/>
      <c r="R31" s="31"/>
      <c r="S31" s="31"/>
      <c r="T31" s="7">
        <v>2</v>
      </c>
    </row>
    <row r="32" spans="1:20" ht="30" customHeight="1" x14ac:dyDescent="0.25">
      <c r="A32" s="1">
        <v>30</v>
      </c>
      <c r="B32" s="27">
        <v>2</v>
      </c>
      <c r="C32" s="8" t="s">
        <v>156</v>
      </c>
      <c r="D32" s="9" t="s">
        <v>109</v>
      </c>
      <c r="E32" s="10">
        <v>370</v>
      </c>
      <c r="F32" s="11"/>
      <c r="G32" s="10">
        <v>0</v>
      </c>
      <c r="H32" s="11"/>
      <c r="I32" s="10">
        <v>0</v>
      </c>
      <c r="J32" s="17" t="s">
        <v>139</v>
      </c>
      <c r="K32" s="13" t="s">
        <v>23</v>
      </c>
      <c r="L32" s="47" t="s">
        <v>65</v>
      </c>
      <c r="M32" s="47" t="s">
        <v>157</v>
      </c>
      <c r="N32" s="102" t="s">
        <v>59</v>
      </c>
      <c r="O32" s="102" t="s">
        <v>41</v>
      </c>
      <c r="P32" s="31"/>
      <c r="Q32" s="31"/>
      <c r="R32" s="31"/>
      <c r="S32" s="31"/>
      <c r="T32" s="7">
        <v>2</v>
      </c>
    </row>
    <row r="33" spans="1:20" ht="30" customHeight="1" x14ac:dyDescent="0.25">
      <c r="A33" s="1">
        <v>31</v>
      </c>
      <c r="B33" s="27">
        <v>3</v>
      </c>
      <c r="C33" s="8" t="s">
        <v>158</v>
      </c>
      <c r="D33" s="9" t="s">
        <v>109</v>
      </c>
      <c r="E33" s="10">
        <v>400</v>
      </c>
      <c r="F33" s="11">
        <v>0.01</v>
      </c>
      <c r="G33" s="10">
        <v>4</v>
      </c>
      <c r="H33" s="11">
        <v>0.09</v>
      </c>
      <c r="I33" s="10">
        <v>36</v>
      </c>
      <c r="J33" s="12" t="s">
        <v>159</v>
      </c>
      <c r="K33" s="13" t="s">
        <v>33</v>
      </c>
      <c r="L33" s="47" t="s">
        <v>160</v>
      </c>
      <c r="M33" s="102" t="s">
        <v>161</v>
      </c>
      <c r="N33" s="102" t="s">
        <v>26</v>
      </c>
      <c r="O33" s="47" t="s">
        <v>163</v>
      </c>
      <c r="P33" s="48" t="s">
        <v>164</v>
      </c>
      <c r="Q33" s="47" t="s">
        <v>440</v>
      </c>
      <c r="R33" s="31" t="s">
        <v>165</v>
      </c>
      <c r="S33" s="31"/>
      <c r="T33" s="7">
        <v>3.5</v>
      </c>
    </row>
    <row r="34" spans="1:20" ht="30" customHeight="1" x14ac:dyDescent="0.25">
      <c r="A34" s="1">
        <v>32</v>
      </c>
      <c r="B34" s="27">
        <v>3</v>
      </c>
      <c r="C34" s="8" t="s">
        <v>158</v>
      </c>
      <c r="D34" s="9" t="s">
        <v>260</v>
      </c>
      <c r="E34" s="10">
        <v>400</v>
      </c>
      <c r="F34" s="11">
        <v>3.0000000000000001E-3</v>
      </c>
      <c r="G34" s="10">
        <v>1.2</v>
      </c>
      <c r="H34" s="11">
        <v>0.01</v>
      </c>
      <c r="I34" s="10">
        <v>4</v>
      </c>
      <c r="J34" s="17" t="s">
        <v>285</v>
      </c>
      <c r="K34" s="13" t="s">
        <v>33</v>
      </c>
      <c r="L34" s="47" t="s">
        <v>160</v>
      </c>
      <c r="M34" s="102" t="s">
        <v>161</v>
      </c>
      <c r="N34" s="102" t="s">
        <v>26</v>
      </c>
      <c r="O34" s="47" t="s">
        <v>163</v>
      </c>
      <c r="P34" s="48" t="s">
        <v>164</v>
      </c>
      <c r="Q34" s="47" t="s">
        <v>440</v>
      </c>
      <c r="R34" s="31"/>
      <c r="S34" s="31"/>
      <c r="T34" s="7">
        <v>3.5</v>
      </c>
    </row>
    <row r="35" spans="1:20" ht="30" customHeight="1" x14ac:dyDescent="0.25">
      <c r="A35" s="1">
        <v>33</v>
      </c>
      <c r="B35" s="27">
        <v>4</v>
      </c>
      <c r="C35" s="8" t="s">
        <v>166</v>
      </c>
      <c r="D35" s="9" t="s">
        <v>109</v>
      </c>
      <c r="E35" s="10">
        <v>200</v>
      </c>
      <c r="F35" s="11">
        <v>0.01</v>
      </c>
      <c r="G35" s="10">
        <v>2</v>
      </c>
      <c r="H35" s="11">
        <v>0.09</v>
      </c>
      <c r="I35" s="10">
        <v>18</v>
      </c>
      <c r="J35" s="12" t="s">
        <v>167</v>
      </c>
      <c r="K35" s="13" t="s">
        <v>33</v>
      </c>
      <c r="L35" s="47" t="s">
        <v>160</v>
      </c>
      <c r="M35" s="47" t="s">
        <v>168</v>
      </c>
      <c r="N35" s="102" t="s">
        <v>26</v>
      </c>
      <c r="O35" s="47" t="s">
        <v>169</v>
      </c>
      <c r="P35" s="48" t="s">
        <v>164</v>
      </c>
      <c r="Q35" s="47" t="s">
        <v>440</v>
      </c>
      <c r="R35" s="31" t="s">
        <v>165</v>
      </c>
      <c r="S35" s="31"/>
      <c r="T35" s="7">
        <v>3.8333333333333335</v>
      </c>
    </row>
    <row r="36" spans="1:20" ht="30" customHeight="1" x14ac:dyDescent="0.25">
      <c r="A36" s="1">
        <v>34</v>
      </c>
      <c r="B36" s="27">
        <v>4</v>
      </c>
      <c r="C36" s="8" t="s">
        <v>166</v>
      </c>
      <c r="D36" s="9" t="s">
        <v>260</v>
      </c>
      <c r="E36" s="10">
        <v>400</v>
      </c>
      <c r="F36" s="11">
        <v>3.0000000000000001E-3</v>
      </c>
      <c r="G36" s="10">
        <v>1.2</v>
      </c>
      <c r="H36" s="11">
        <v>0.01</v>
      </c>
      <c r="I36" s="10">
        <v>4</v>
      </c>
      <c r="J36" s="17" t="s">
        <v>285</v>
      </c>
      <c r="K36" s="13" t="s">
        <v>33</v>
      </c>
      <c r="L36" s="47" t="s">
        <v>160</v>
      </c>
      <c r="M36" s="47" t="s">
        <v>168</v>
      </c>
      <c r="N36" s="102" t="s">
        <v>26</v>
      </c>
      <c r="O36" s="47" t="s">
        <v>169</v>
      </c>
      <c r="P36" s="48" t="s">
        <v>164</v>
      </c>
      <c r="Q36" s="47" t="s">
        <v>440</v>
      </c>
      <c r="R36" s="31"/>
      <c r="S36" s="31"/>
      <c r="T36" s="7">
        <v>3.8333333333333335</v>
      </c>
    </row>
    <row r="37" spans="1:20" ht="30" customHeight="1" x14ac:dyDescent="0.25">
      <c r="A37" s="1">
        <v>35</v>
      </c>
      <c r="B37" s="27">
        <v>5</v>
      </c>
      <c r="C37" s="8" t="s">
        <v>171</v>
      </c>
      <c r="D37" s="9" t="s">
        <v>109</v>
      </c>
      <c r="E37" s="10">
        <v>100</v>
      </c>
      <c r="F37" s="11">
        <v>0.01</v>
      </c>
      <c r="G37" s="10">
        <v>1</v>
      </c>
      <c r="H37" s="11">
        <v>0.09</v>
      </c>
      <c r="I37" s="10">
        <v>9</v>
      </c>
      <c r="J37" s="12" t="s">
        <v>172</v>
      </c>
      <c r="K37" s="13" t="s">
        <v>33</v>
      </c>
      <c r="L37" s="47" t="s">
        <v>65</v>
      </c>
      <c r="M37" s="48" t="s">
        <v>173</v>
      </c>
      <c r="N37" s="48" t="s">
        <v>441</v>
      </c>
      <c r="O37" s="48" t="s">
        <v>175</v>
      </c>
      <c r="P37" s="48" t="s">
        <v>176</v>
      </c>
      <c r="Q37" s="48" t="s">
        <v>164</v>
      </c>
      <c r="R37" s="47" t="s">
        <v>440</v>
      </c>
      <c r="S37" s="31" t="s">
        <v>165</v>
      </c>
      <c r="T37" s="7">
        <v>8</v>
      </c>
    </row>
    <row r="38" spans="1:20" ht="30" customHeight="1" x14ac:dyDescent="0.25">
      <c r="A38" s="1">
        <v>36</v>
      </c>
      <c r="B38" s="27">
        <v>5</v>
      </c>
      <c r="C38" s="8" t="s">
        <v>171</v>
      </c>
      <c r="D38" s="9" t="s">
        <v>260</v>
      </c>
      <c r="E38" s="10">
        <v>300</v>
      </c>
      <c r="F38" s="11">
        <v>3.0000000000000001E-3</v>
      </c>
      <c r="G38" s="10">
        <v>0.9</v>
      </c>
      <c r="H38" s="11">
        <v>0.01</v>
      </c>
      <c r="I38" s="10">
        <v>3</v>
      </c>
      <c r="J38" s="17" t="s">
        <v>286</v>
      </c>
      <c r="K38" s="13" t="s">
        <v>33</v>
      </c>
      <c r="L38" s="47" t="s">
        <v>34</v>
      </c>
      <c r="M38" s="48" t="s">
        <v>287</v>
      </c>
      <c r="N38" s="48" t="s">
        <v>441</v>
      </c>
      <c r="O38" s="48" t="s">
        <v>27</v>
      </c>
      <c r="P38" s="48" t="s">
        <v>176</v>
      </c>
      <c r="Q38" s="48" t="s">
        <v>164</v>
      </c>
      <c r="R38" s="47" t="s">
        <v>440</v>
      </c>
      <c r="S38" s="31"/>
      <c r="T38" s="7">
        <v>8</v>
      </c>
    </row>
    <row r="39" spans="1:20" ht="30" customHeight="1" x14ac:dyDescent="0.25">
      <c r="A39" s="1">
        <v>37</v>
      </c>
      <c r="B39" s="27">
        <v>4</v>
      </c>
      <c r="C39" s="8" t="s">
        <v>288</v>
      </c>
      <c r="D39" s="9" t="s">
        <v>260</v>
      </c>
      <c r="E39" s="10">
        <v>120</v>
      </c>
      <c r="F39" s="11"/>
      <c r="G39" s="10">
        <v>0</v>
      </c>
      <c r="H39" s="11"/>
      <c r="I39" s="10">
        <v>0</v>
      </c>
      <c r="J39" s="12" t="s">
        <v>289</v>
      </c>
      <c r="K39" s="13" t="s">
        <v>33</v>
      </c>
      <c r="L39" s="48" t="s">
        <v>34</v>
      </c>
      <c r="M39" s="47" t="s">
        <v>290</v>
      </c>
      <c r="N39" s="47" t="s">
        <v>442</v>
      </c>
      <c r="O39" s="47" t="s">
        <v>163</v>
      </c>
      <c r="P39" s="48" t="s">
        <v>176</v>
      </c>
      <c r="Q39" s="48" t="s">
        <v>164</v>
      </c>
      <c r="R39" s="47" t="s">
        <v>440</v>
      </c>
      <c r="S39" s="31" t="s">
        <v>165</v>
      </c>
      <c r="T39" s="7">
        <v>6</v>
      </c>
    </row>
    <row r="40" spans="1:20" ht="30" customHeight="1" x14ac:dyDescent="0.25">
      <c r="A40" s="1">
        <v>38</v>
      </c>
      <c r="B40" s="27">
        <v>4</v>
      </c>
      <c r="C40" s="8" t="s">
        <v>54</v>
      </c>
      <c r="D40" s="9" t="s">
        <v>21</v>
      </c>
      <c r="E40" s="10">
        <v>500</v>
      </c>
      <c r="F40" s="11">
        <v>2.7E-2</v>
      </c>
      <c r="G40" s="10">
        <v>13.5</v>
      </c>
      <c r="H40" s="11">
        <v>4.2999999999999997E-2</v>
      </c>
      <c r="I40" s="10">
        <v>21.5</v>
      </c>
      <c r="J40" s="17" t="s">
        <v>55</v>
      </c>
      <c r="K40" s="13" t="s">
        <v>56</v>
      </c>
      <c r="L40" s="107" t="s">
        <v>57</v>
      </c>
      <c r="M40" s="107" t="s">
        <v>76</v>
      </c>
      <c r="N40" s="47" t="s">
        <v>59</v>
      </c>
      <c r="O40" s="47" t="s">
        <v>27</v>
      </c>
      <c r="P40" s="48" t="s">
        <v>443</v>
      </c>
      <c r="Q40" s="31"/>
      <c r="R40" s="31"/>
      <c r="S40" s="31"/>
      <c r="T40" s="7">
        <v>4.4000000000000004</v>
      </c>
    </row>
    <row r="41" spans="1:20" ht="30" customHeight="1" x14ac:dyDescent="0.25">
      <c r="A41" s="1">
        <v>39</v>
      </c>
      <c r="B41" s="27">
        <v>5</v>
      </c>
      <c r="C41" s="8" t="s">
        <v>63</v>
      </c>
      <c r="D41" s="9" t="s">
        <v>21</v>
      </c>
      <c r="E41" s="10">
        <v>5000</v>
      </c>
      <c r="F41" s="11">
        <v>2.7E-2</v>
      </c>
      <c r="G41" s="10">
        <v>135</v>
      </c>
      <c r="H41" s="11">
        <v>4.2999999999999997E-2</v>
      </c>
      <c r="I41" s="10">
        <v>214.99999999999997</v>
      </c>
      <c r="J41" s="17" t="s">
        <v>55</v>
      </c>
      <c r="K41" s="13" t="s">
        <v>56</v>
      </c>
      <c r="L41" s="48" t="s">
        <v>64</v>
      </c>
      <c r="M41" s="48" t="s">
        <v>65</v>
      </c>
      <c r="N41" s="48" t="s">
        <v>65</v>
      </c>
      <c r="O41" s="48" t="s">
        <v>27</v>
      </c>
      <c r="P41" s="31"/>
      <c r="Q41" s="31"/>
      <c r="R41" s="31"/>
      <c r="S41" s="31"/>
      <c r="T41" s="7">
        <v>10</v>
      </c>
    </row>
    <row r="42" spans="1:20" ht="30" customHeight="1" x14ac:dyDescent="0.25">
      <c r="A42" s="1">
        <v>40</v>
      </c>
      <c r="B42" s="27">
        <v>5</v>
      </c>
      <c r="C42" s="8" t="s">
        <v>67</v>
      </c>
      <c r="D42" s="9" t="s">
        <v>21</v>
      </c>
      <c r="E42" s="10">
        <v>3000</v>
      </c>
      <c r="F42" s="11">
        <v>2.7E-2</v>
      </c>
      <c r="G42" s="10">
        <v>81</v>
      </c>
      <c r="H42" s="11">
        <v>4.2999999999999997E-2</v>
      </c>
      <c r="I42" s="10">
        <v>129</v>
      </c>
      <c r="J42" s="17" t="s">
        <v>55</v>
      </c>
      <c r="K42" s="13" t="s">
        <v>68</v>
      </c>
      <c r="L42" s="48" t="s">
        <v>34</v>
      </c>
      <c r="M42" s="108" t="s">
        <v>444</v>
      </c>
      <c r="N42" s="48" t="s">
        <v>65</v>
      </c>
      <c r="O42" s="48" t="s">
        <v>27</v>
      </c>
      <c r="P42" s="108" t="s">
        <v>445</v>
      </c>
      <c r="Q42" s="108" t="s">
        <v>70</v>
      </c>
      <c r="R42" s="31"/>
      <c r="S42" s="31"/>
      <c r="T42" s="7">
        <v>10</v>
      </c>
    </row>
    <row r="43" spans="1:20" ht="30" customHeight="1" x14ac:dyDescent="0.25">
      <c r="A43" s="1">
        <v>41</v>
      </c>
      <c r="B43" s="27">
        <v>5</v>
      </c>
      <c r="C43" s="8" t="s">
        <v>71</v>
      </c>
      <c r="D43" s="9" t="s">
        <v>21</v>
      </c>
      <c r="E43" s="10">
        <v>5000</v>
      </c>
      <c r="F43" s="11">
        <v>2.7E-2</v>
      </c>
      <c r="G43" s="10">
        <v>135</v>
      </c>
      <c r="H43" s="11">
        <v>4.2999999999999997E-2</v>
      </c>
      <c r="I43" s="10">
        <v>214.99999999999997</v>
      </c>
      <c r="J43" s="17" t="s">
        <v>55</v>
      </c>
      <c r="K43" s="13" t="s">
        <v>56</v>
      </c>
      <c r="L43" s="48" t="s">
        <v>72</v>
      </c>
      <c r="M43" s="108" t="s">
        <v>73</v>
      </c>
      <c r="N43" s="108" t="s">
        <v>446</v>
      </c>
      <c r="O43" s="48" t="s">
        <v>27</v>
      </c>
      <c r="P43" s="108" t="s">
        <v>447</v>
      </c>
      <c r="Q43" s="31"/>
      <c r="R43" s="31"/>
      <c r="S43" s="31"/>
      <c r="T43" s="7">
        <v>10</v>
      </c>
    </row>
    <row r="44" spans="1:20" ht="30" customHeight="1" x14ac:dyDescent="0.25">
      <c r="A44" s="1">
        <v>42</v>
      </c>
      <c r="B44" s="27">
        <v>5</v>
      </c>
      <c r="C44" s="8" t="s">
        <v>75</v>
      </c>
      <c r="D44" s="9" t="s">
        <v>21</v>
      </c>
      <c r="E44" s="10">
        <v>1500</v>
      </c>
      <c r="F44" s="11">
        <v>2.7E-2</v>
      </c>
      <c r="G44" s="10">
        <v>40.5</v>
      </c>
      <c r="H44" s="11">
        <v>4.2999999999999997E-2</v>
      </c>
      <c r="I44" s="10">
        <v>64.5</v>
      </c>
      <c r="J44" s="17" t="s">
        <v>55</v>
      </c>
      <c r="K44" s="13" t="s">
        <v>68</v>
      </c>
      <c r="L44" s="48" t="s">
        <v>64</v>
      </c>
      <c r="M44" s="108" t="s">
        <v>76</v>
      </c>
      <c r="N44" s="48" t="s">
        <v>65</v>
      </c>
      <c r="O44" s="48" t="s">
        <v>27</v>
      </c>
      <c r="P44" s="108" t="s">
        <v>77</v>
      </c>
      <c r="Q44" s="108" t="s">
        <v>78</v>
      </c>
      <c r="R44" s="31"/>
      <c r="S44" s="31"/>
      <c r="T44" s="7">
        <v>10</v>
      </c>
    </row>
    <row r="45" spans="1:20" ht="30" customHeight="1" x14ac:dyDescent="0.25">
      <c r="A45" s="1">
        <v>43</v>
      </c>
      <c r="B45" s="27">
        <v>5</v>
      </c>
      <c r="C45" s="8" t="s">
        <v>178</v>
      </c>
      <c r="D45" s="9" t="s">
        <v>109</v>
      </c>
      <c r="E45" s="10">
        <v>500</v>
      </c>
      <c r="F45" s="11">
        <v>0.01</v>
      </c>
      <c r="G45" s="10">
        <v>5</v>
      </c>
      <c r="H45" s="11">
        <v>0.09</v>
      </c>
      <c r="I45" s="10">
        <v>45</v>
      </c>
      <c r="J45" s="17" t="s">
        <v>179</v>
      </c>
      <c r="K45" s="13" t="s">
        <v>33</v>
      </c>
      <c r="L45" s="48" t="s">
        <v>34</v>
      </c>
      <c r="M45" s="48" t="s">
        <v>65</v>
      </c>
      <c r="N45" s="48" t="s">
        <v>65</v>
      </c>
      <c r="O45" s="102" t="s">
        <v>41</v>
      </c>
      <c r="P45" s="48" t="s">
        <v>448</v>
      </c>
      <c r="Q45" s="48" t="s">
        <v>176</v>
      </c>
      <c r="R45" s="48" t="s">
        <v>164</v>
      </c>
      <c r="S45" s="47" t="s">
        <v>449</v>
      </c>
      <c r="T45" s="7">
        <v>8</v>
      </c>
    </row>
    <row r="46" spans="1:20" ht="30" customHeight="1" x14ac:dyDescent="0.25">
      <c r="A46" s="1">
        <v>44</v>
      </c>
      <c r="B46" s="27">
        <v>5</v>
      </c>
      <c r="C46" s="8" t="s">
        <v>178</v>
      </c>
      <c r="D46" s="9" t="s">
        <v>260</v>
      </c>
      <c r="E46" s="10">
        <v>3000</v>
      </c>
      <c r="F46" s="11">
        <v>3.0000000000000001E-3</v>
      </c>
      <c r="G46" s="10">
        <v>9</v>
      </c>
      <c r="H46" s="11">
        <v>0.01</v>
      </c>
      <c r="I46" s="10">
        <v>30</v>
      </c>
      <c r="J46" s="17" t="s">
        <v>293</v>
      </c>
      <c r="K46" s="13" t="s">
        <v>33</v>
      </c>
      <c r="L46" s="48" t="s">
        <v>34</v>
      </c>
      <c r="M46" s="48" t="s">
        <v>65</v>
      </c>
      <c r="N46" s="48" t="s">
        <v>65</v>
      </c>
      <c r="O46" s="102" t="s">
        <v>41</v>
      </c>
      <c r="P46" s="48" t="s">
        <v>448</v>
      </c>
      <c r="Q46" s="48" t="s">
        <v>176</v>
      </c>
      <c r="R46" s="48" t="s">
        <v>164</v>
      </c>
      <c r="S46" s="47" t="s">
        <v>449</v>
      </c>
      <c r="T46" s="7">
        <v>8</v>
      </c>
    </row>
    <row r="47" spans="1:20" ht="30" customHeight="1" x14ac:dyDescent="0.25">
      <c r="A47" s="1">
        <v>45</v>
      </c>
      <c r="B47" s="27">
        <v>5</v>
      </c>
      <c r="C47" s="8" t="s">
        <v>294</v>
      </c>
      <c r="D47" s="9" t="s">
        <v>260</v>
      </c>
      <c r="E47" s="10">
        <v>5</v>
      </c>
      <c r="F47" s="11"/>
      <c r="G47" s="10">
        <v>0</v>
      </c>
      <c r="H47" s="11"/>
      <c r="I47" s="10">
        <v>0</v>
      </c>
      <c r="J47" s="12" t="s">
        <v>295</v>
      </c>
      <c r="K47" s="13" t="s">
        <v>33</v>
      </c>
      <c r="L47" s="48" t="s">
        <v>34</v>
      </c>
      <c r="M47" s="48" t="s">
        <v>65</v>
      </c>
      <c r="N47" s="48" t="s">
        <v>65</v>
      </c>
      <c r="O47" s="48" t="s">
        <v>297</v>
      </c>
      <c r="P47" s="48" t="s">
        <v>413</v>
      </c>
      <c r="Q47" s="48" t="s">
        <v>298</v>
      </c>
      <c r="R47" s="48" t="s">
        <v>299</v>
      </c>
      <c r="S47" s="31"/>
      <c r="T47" s="7">
        <v>10</v>
      </c>
    </row>
    <row r="48" spans="1:20" ht="30" customHeight="1" x14ac:dyDescent="0.25">
      <c r="A48" s="1">
        <v>46</v>
      </c>
      <c r="B48" s="27">
        <v>5</v>
      </c>
      <c r="C48" s="8" t="s">
        <v>300</v>
      </c>
      <c r="D48" s="9" t="s">
        <v>260</v>
      </c>
      <c r="E48" s="10">
        <v>70</v>
      </c>
      <c r="F48" s="11"/>
      <c r="G48" s="10">
        <v>0</v>
      </c>
      <c r="H48" s="11"/>
      <c r="I48" s="10">
        <v>0</v>
      </c>
      <c r="J48" s="12" t="s">
        <v>301</v>
      </c>
      <c r="K48" s="13" t="s">
        <v>23</v>
      </c>
      <c r="L48" s="48" t="s">
        <v>302</v>
      </c>
      <c r="M48" s="48" t="s">
        <v>303</v>
      </c>
      <c r="N48" s="102" t="s">
        <v>26</v>
      </c>
      <c r="O48" s="48" t="s">
        <v>304</v>
      </c>
      <c r="P48" s="48" t="s">
        <v>305</v>
      </c>
      <c r="Q48" s="31"/>
      <c r="R48" s="31"/>
      <c r="S48" s="31"/>
      <c r="T48" s="7">
        <v>8.1999999999999993</v>
      </c>
    </row>
    <row r="49" spans="1:20" ht="30" customHeight="1" x14ac:dyDescent="0.25">
      <c r="A49" s="1">
        <v>47</v>
      </c>
      <c r="B49" s="27">
        <v>5</v>
      </c>
      <c r="C49" s="8" t="s">
        <v>306</v>
      </c>
      <c r="D49" s="9" t="s">
        <v>260</v>
      </c>
      <c r="E49" s="10">
        <v>37</v>
      </c>
      <c r="F49" s="11"/>
      <c r="G49" s="10">
        <v>0</v>
      </c>
      <c r="H49" s="11"/>
      <c r="I49" s="10">
        <v>0</v>
      </c>
      <c r="J49" s="12" t="s">
        <v>307</v>
      </c>
      <c r="K49" s="13" t="s">
        <v>23</v>
      </c>
      <c r="L49" s="48" t="s">
        <v>308</v>
      </c>
      <c r="M49" s="48" t="s">
        <v>303</v>
      </c>
      <c r="N49" s="48" t="s">
        <v>309</v>
      </c>
      <c r="O49" s="48" t="s">
        <v>310</v>
      </c>
      <c r="P49" s="48" t="s">
        <v>311</v>
      </c>
      <c r="Q49" s="31"/>
      <c r="R49" s="31"/>
      <c r="S49" s="31"/>
      <c r="T49" s="7">
        <v>10</v>
      </c>
    </row>
    <row r="50" spans="1:20" ht="30" customHeight="1" x14ac:dyDescent="0.25">
      <c r="A50" s="1">
        <v>48</v>
      </c>
      <c r="B50" s="27">
        <v>4</v>
      </c>
      <c r="C50" s="8" t="s">
        <v>312</v>
      </c>
      <c r="D50" s="9" t="s">
        <v>260</v>
      </c>
      <c r="E50" s="10">
        <v>15</v>
      </c>
      <c r="F50" s="11"/>
      <c r="G50" s="10">
        <v>0</v>
      </c>
      <c r="H50" s="11"/>
      <c r="I50" s="10">
        <v>0</v>
      </c>
      <c r="J50" s="12" t="s">
        <v>313</v>
      </c>
      <c r="K50" s="13" t="s">
        <v>23</v>
      </c>
      <c r="L50" s="48" t="s">
        <v>34</v>
      </c>
      <c r="M50" s="102" t="s">
        <v>314</v>
      </c>
      <c r="N50" s="102" t="s">
        <v>59</v>
      </c>
      <c r="O50" s="47" t="s">
        <v>27</v>
      </c>
      <c r="P50" s="48" t="s">
        <v>413</v>
      </c>
      <c r="Q50" s="48" t="s">
        <v>299</v>
      </c>
      <c r="R50" s="31"/>
      <c r="S50" s="31"/>
      <c r="T50" s="7">
        <v>5.833333333333333</v>
      </c>
    </row>
    <row r="51" spans="1:20" ht="30" customHeight="1" x14ac:dyDescent="0.25">
      <c r="A51" s="1">
        <v>49</v>
      </c>
      <c r="B51" s="27">
        <v>4</v>
      </c>
      <c r="C51" s="8" t="s">
        <v>316</v>
      </c>
      <c r="D51" s="9" t="s">
        <v>260</v>
      </c>
      <c r="E51" s="10">
        <v>15</v>
      </c>
      <c r="F51" s="11"/>
      <c r="G51" s="10">
        <v>0</v>
      </c>
      <c r="H51" s="11"/>
      <c r="I51" s="10">
        <v>0</v>
      </c>
      <c r="J51" s="12" t="s">
        <v>317</v>
      </c>
      <c r="K51" s="13" t="s">
        <v>33</v>
      </c>
      <c r="L51" s="48" t="s">
        <v>318</v>
      </c>
      <c r="M51" s="48" t="s">
        <v>65</v>
      </c>
      <c r="N51" s="102" t="s">
        <v>59</v>
      </c>
      <c r="O51" s="47" t="s">
        <v>319</v>
      </c>
      <c r="P51" s="48" t="s">
        <v>413</v>
      </c>
      <c r="Q51" s="31"/>
      <c r="R51" s="31"/>
      <c r="S51" s="31"/>
      <c r="T51" s="7">
        <v>6.8</v>
      </c>
    </row>
    <row r="52" spans="1:20" ht="30" customHeight="1" x14ac:dyDescent="0.25">
      <c r="A52" s="1">
        <v>50</v>
      </c>
      <c r="B52" s="27">
        <v>5</v>
      </c>
      <c r="C52" s="8" t="s">
        <v>320</v>
      </c>
      <c r="D52" s="9" t="s">
        <v>260</v>
      </c>
      <c r="E52" s="10">
        <v>110</v>
      </c>
      <c r="F52" s="11"/>
      <c r="G52" s="10">
        <v>0</v>
      </c>
      <c r="H52" s="11"/>
      <c r="I52" s="10">
        <v>0</v>
      </c>
      <c r="J52" s="12" t="s">
        <v>321</v>
      </c>
      <c r="K52" s="13" t="s">
        <v>33</v>
      </c>
      <c r="L52" s="48" t="s">
        <v>34</v>
      </c>
      <c r="M52" s="48" t="s">
        <v>65</v>
      </c>
      <c r="N52" s="48" t="s">
        <v>65</v>
      </c>
      <c r="O52" s="102" t="s">
        <v>41</v>
      </c>
      <c r="P52" s="48" t="s">
        <v>322</v>
      </c>
      <c r="Q52" s="48" t="s">
        <v>323</v>
      </c>
      <c r="R52" s="48" t="s">
        <v>324</v>
      </c>
      <c r="S52" s="31"/>
      <c r="T52" s="7">
        <v>8.7142857142857135</v>
      </c>
    </row>
    <row r="53" spans="1:20" ht="30" customHeight="1" x14ac:dyDescent="0.25">
      <c r="A53" s="1">
        <v>51</v>
      </c>
      <c r="B53" s="27">
        <v>3</v>
      </c>
      <c r="C53" s="8" t="s">
        <v>181</v>
      </c>
      <c r="D53" s="9" t="s">
        <v>109</v>
      </c>
      <c r="E53" s="10">
        <v>76</v>
      </c>
      <c r="F53" s="11"/>
      <c r="G53" s="10">
        <v>0</v>
      </c>
      <c r="H53" s="11"/>
      <c r="I53" s="10">
        <v>0</v>
      </c>
      <c r="J53" s="12" t="s">
        <v>182</v>
      </c>
      <c r="K53" s="13" t="s">
        <v>23</v>
      </c>
      <c r="L53" s="47" t="s">
        <v>132</v>
      </c>
      <c r="M53" s="102" t="s">
        <v>133</v>
      </c>
      <c r="N53" s="102" t="s">
        <v>26</v>
      </c>
      <c r="O53" s="102" t="s">
        <v>41</v>
      </c>
      <c r="P53" s="47" t="s">
        <v>84</v>
      </c>
      <c r="Q53" s="47" t="s">
        <v>450</v>
      </c>
      <c r="R53" s="31"/>
      <c r="S53" s="31"/>
      <c r="T53" s="7">
        <v>2</v>
      </c>
    </row>
    <row r="54" spans="1:20" ht="30" customHeight="1" x14ac:dyDescent="0.25">
      <c r="A54" s="1">
        <v>52</v>
      </c>
      <c r="B54" s="27">
        <v>5</v>
      </c>
      <c r="C54" s="8" t="s">
        <v>326</v>
      </c>
      <c r="D54" s="9" t="s">
        <v>260</v>
      </c>
      <c r="E54" s="10">
        <v>14</v>
      </c>
      <c r="F54" s="11"/>
      <c r="G54" s="10">
        <v>0</v>
      </c>
      <c r="H54" s="11"/>
      <c r="I54" s="10">
        <v>0</v>
      </c>
      <c r="J54" s="12" t="s">
        <v>327</v>
      </c>
      <c r="K54" s="13" t="s">
        <v>33</v>
      </c>
      <c r="L54" s="48" t="s">
        <v>328</v>
      </c>
      <c r="M54" s="48" t="s">
        <v>303</v>
      </c>
      <c r="N54" s="48" t="s">
        <v>329</v>
      </c>
      <c r="O54" s="31" t="s">
        <v>165</v>
      </c>
      <c r="P54" s="31"/>
      <c r="Q54" s="31"/>
      <c r="R54" s="31"/>
      <c r="S54" s="31"/>
      <c r="T54" s="7">
        <v>10</v>
      </c>
    </row>
    <row r="55" spans="1:20" ht="30" customHeight="1" x14ac:dyDescent="0.25">
      <c r="A55" s="1">
        <v>53</v>
      </c>
      <c r="B55" s="27">
        <v>5</v>
      </c>
      <c r="C55" s="8" t="s">
        <v>330</v>
      </c>
      <c r="D55" s="9" t="s">
        <v>260</v>
      </c>
      <c r="E55" s="10">
        <v>110</v>
      </c>
      <c r="F55" s="11"/>
      <c r="G55" s="10">
        <v>0</v>
      </c>
      <c r="H55" s="11"/>
      <c r="I55" s="10">
        <v>0</v>
      </c>
      <c r="J55" s="12" t="s">
        <v>331</v>
      </c>
      <c r="K55" s="13" t="s">
        <v>23</v>
      </c>
      <c r="L55" s="48" t="s">
        <v>332</v>
      </c>
      <c r="M55" s="48" t="s">
        <v>303</v>
      </c>
      <c r="N55" s="48" t="s">
        <v>451</v>
      </c>
      <c r="O55" s="48" t="s">
        <v>27</v>
      </c>
      <c r="P55" s="48" t="s">
        <v>452</v>
      </c>
      <c r="Q55" s="31"/>
      <c r="R55" s="31"/>
      <c r="S55" s="31"/>
      <c r="T55" s="7">
        <v>10</v>
      </c>
    </row>
    <row r="56" spans="1:20" ht="30" customHeight="1" x14ac:dyDescent="0.25">
      <c r="A56" s="1">
        <v>54</v>
      </c>
      <c r="B56" s="27">
        <v>3</v>
      </c>
      <c r="C56" s="8" t="s">
        <v>186</v>
      </c>
      <c r="D56" s="9" t="s">
        <v>109</v>
      </c>
      <c r="E56" s="10">
        <v>250</v>
      </c>
      <c r="F56" s="11"/>
      <c r="G56" s="10">
        <v>0</v>
      </c>
      <c r="H56" s="11"/>
      <c r="I56" s="10">
        <v>0</v>
      </c>
      <c r="J56" s="12" t="s">
        <v>187</v>
      </c>
      <c r="K56" s="13" t="s">
        <v>23</v>
      </c>
      <c r="L56" s="47" t="s">
        <v>65</v>
      </c>
      <c r="M56" s="47" t="s">
        <v>161</v>
      </c>
      <c r="N56" s="102" t="s">
        <v>188</v>
      </c>
      <c r="O56" s="47" t="s">
        <v>189</v>
      </c>
      <c r="P56" s="48" t="s">
        <v>190</v>
      </c>
      <c r="Q56" s="31"/>
      <c r="R56" s="31"/>
      <c r="S56" s="31"/>
      <c r="T56" s="7">
        <v>4</v>
      </c>
    </row>
    <row r="57" spans="1:20" ht="30" customHeight="1" x14ac:dyDescent="0.25">
      <c r="A57" s="1">
        <v>55</v>
      </c>
      <c r="B57" s="27">
        <v>3</v>
      </c>
      <c r="C57" s="8" t="s">
        <v>79</v>
      </c>
      <c r="D57" s="9" t="s">
        <v>21</v>
      </c>
      <c r="E57" s="10">
        <v>119</v>
      </c>
      <c r="F57" s="11"/>
      <c r="G57" s="10">
        <v>0</v>
      </c>
      <c r="H57" s="11"/>
      <c r="I57" s="10">
        <v>0</v>
      </c>
      <c r="J57" s="12" t="s">
        <v>80</v>
      </c>
      <c r="K57" s="13" t="s">
        <v>23</v>
      </c>
      <c r="L57" s="48" t="s">
        <v>453</v>
      </c>
      <c r="M57" s="47" t="s">
        <v>82</v>
      </c>
      <c r="N57" s="47" t="s">
        <v>83</v>
      </c>
      <c r="O57" s="102" t="s">
        <v>41</v>
      </c>
      <c r="P57" s="47" t="s">
        <v>84</v>
      </c>
      <c r="Q57" s="47" t="s">
        <v>454</v>
      </c>
      <c r="R57" s="31"/>
      <c r="S57" s="31"/>
      <c r="T57" s="7">
        <v>3.8333333333333335</v>
      </c>
    </row>
    <row r="58" spans="1:20" ht="30" customHeight="1" x14ac:dyDescent="0.25">
      <c r="A58" s="1">
        <v>56</v>
      </c>
      <c r="B58" s="27">
        <v>4</v>
      </c>
      <c r="C58" s="8" t="s">
        <v>334</v>
      </c>
      <c r="D58" s="9" t="s">
        <v>260</v>
      </c>
      <c r="E58" s="10">
        <v>90</v>
      </c>
      <c r="F58" s="11"/>
      <c r="G58" s="10">
        <v>0</v>
      </c>
      <c r="H58" s="11"/>
      <c r="I58" s="10">
        <v>0</v>
      </c>
      <c r="J58" s="12" t="s">
        <v>335</v>
      </c>
      <c r="K58" s="13" t="s">
        <v>33</v>
      </c>
      <c r="L58" s="48" t="s">
        <v>453</v>
      </c>
      <c r="M58" s="47" t="s">
        <v>82</v>
      </c>
      <c r="N58" s="47" t="s">
        <v>83</v>
      </c>
      <c r="O58" s="48" t="s">
        <v>336</v>
      </c>
      <c r="P58" s="47" t="s">
        <v>84</v>
      </c>
      <c r="Q58" s="47" t="s">
        <v>454</v>
      </c>
      <c r="R58" s="31"/>
      <c r="S58" s="31"/>
      <c r="T58" s="7">
        <v>5.333333333333333</v>
      </c>
    </row>
    <row r="59" spans="1:20" ht="30" customHeight="1" x14ac:dyDescent="0.25">
      <c r="A59" s="1">
        <v>57</v>
      </c>
      <c r="B59" s="27">
        <v>3</v>
      </c>
      <c r="C59" s="8" t="s">
        <v>337</v>
      </c>
      <c r="D59" s="9" t="s">
        <v>260</v>
      </c>
      <c r="E59" s="10">
        <v>44</v>
      </c>
      <c r="F59" s="11"/>
      <c r="G59" s="10">
        <v>0</v>
      </c>
      <c r="H59" s="11"/>
      <c r="I59" s="10">
        <v>0</v>
      </c>
      <c r="J59" s="12" t="s">
        <v>338</v>
      </c>
      <c r="K59" s="13" t="s">
        <v>23</v>
      </c>
      <c r="L59" s="48" t="s">
        <v>339</v>
      </c>
      <c r="M59" s="47" t="s">
        <v>340</v>
      </c>
      <c r="N59" s="102" t="s">
        <v>26</v>
      </c>
      <c r="O59" s="48" t="s">
        <v>341</v>
      </c>
      <c r="P59" s="47" t="s">
        <v>342</v>
      </c>
      <c r="Q59" s="31"/>
      <c r="R59" s="31"/>
      <c r="S59" s="31"/>
      <c r="T59" s="7">
        <v>5.4</v>
      </c>
    </row>
    <row r="60" spans="1:20" ht="30" customHeight="1" x14ac:dyDescent="0.25">
      <c r="A60" s="1">
        <v>58</v>
      </c>
      <c r="B60" s="27">
        <v>4</v>
      </c>
      <c r="C60" s="8" t="s">
        <v>343</v>
      </c>
      <c r="D60" s="9" t="s">
        <v>260</v>
      </c>
      <c r="E60" s="10">
        <v>123</v>
      </c>
      <c r="F60" s="11"/>
      <c r="G60" s="10">
        <v>0</v>
      </c>
      <c r="H60" s="11"/>
      <c r="I60" s="10">
        <v>0</v>
      </c>
      <c r="J60" s="17" t="s">
        <v>344</v>
      </c>
      <c r="K60" s="13" t="s">
        <v>23</v>
      </c>
      <c r="L60" s="48" t="s">
        <v>196</v>
      </c>
      <c r="M60" s="48" t="s">
        <v>65</v>
      </c>
      <c r="N60" s="48" t="s">
        <v>65</v>
      </c>
      <c r="O60" s="47" t="s">
        <v>27</v>
      </c>
      <c r="P60" s="31"/>
      <c r="Q60" s="31"/>
      <c r="R60" s="31"/>
      <c r="S60" s="31"/>
      <c r="T60" s="7">
        <v>8.25</v>
      </c>
    </row>
    <row r="61" spans="1:20" ht="30" customHeight="1" x14ac:dyDescent="0.25">
      <c r="A61" s="1">
        <v>59</v>
      </c>
      <c r="B61" s="27">
        <v>3</v>
      </c>
      <c r="C61" s="8" t="s">
        <v>191</v>
      </c>
      <c r="D61" s="9" t="s">
        <v>109</v>
      </c>
      <c r="E61" s="10">
        <v>150</v>
      </c>
      <c r="F61" s="11"/>
      <c r="G61" s="10">
        <v>0</v>
      </c>
      <c r="H61" s="11"/>
      <c r="I61" s="10">
        <v>0</v>
      </c>
      <c r="J61" s="17" t="s">
        <v>192</v>
      </c>
      <c r="K61" s="13" t="s">
        <v>23</v>
      </c>
      <c r="L61" s="47" t="s">
        <v>65</v>
      </c>
      <c r="M61" s="47" t="s">
        <v>193</v>
      </c>
      <c r="N61" s="102" t="s">
        <v>59</v>
      </c>
      <c r="O61" s="47" t="s">
        <v>27</v>
      </c>
      <c r="P61" s="48" t="s">
        <v>455</v>
      </c>
      <c r="Q61" s="31"/>
      <c r="R61" s="31"/>
      <c r="S61" s="31"/>
      <c r="T61" s="7">
        <v>4</v>
      </c>
    </row>
    <row r="62" spans="1:20" ht="30" customHeight="1" x14ac:dyDescent="0.25">
      <c r="A62" s="1">
        <v>60</v>
      </c>
      <c r="B62" s="27">
        <v>4</v>
      </c>
      <c r="C62" s="8" t="s">
        <v>345</v>
      </c>
      <c r="D62" s="9" t="s">
        <v>260</v>
      </c>
      <c r="E62" s="10">
        <v>87</v>
      </c>
      <c r="F62" s="11"/>
      <c r="G62" s="10">
        <v>0</v>
      </c>
      <c r="H62" s="11">
        <v>1</v>
      </c>
      <c r="I62" s="10">
        <v>87</v>
      </c>
      <c r="J62" s="24" t="s">
        <v>346</v>
      </c>
      <c r="K62" s="13" t="s">
        <v>23</v>
      </c>
      <c r="L62" s="48"/>
      <c r="M62" s="48"/>
      <c r="N62" s="48"/>
      <c r="O62" s="47"/>
      <c r="P62" s="47"/>
      <c r="Q62" s="47"/>
      <c r="R62" s="47"/>
      <c r="S62" s="31"/>
      <c r="T62" s="7">
        <v>6</v>
      </c>
    </row>
    <row r="63" spans="1:20" ht="30" customHeight="1" x14ac:dyDescent="0.25">
      <c r="A63" s="1">
        <v>61</v>
      </c>
      <c r="B63" s="27">
        <v>4</v>
      </c>
      <c r="C63" s="8" t="s">
        <v>195</v>
      </c>
      <c r="D63" s="9" t="s">
        <v>109</v>
      </c>
      <c r="E63" s="10">
        <v>143</v>
      </c>
      <c r="F63" s="11"/>
      <c r="G63" s="10">
        <v>0</v>
      </c>
      <c r="H63" s="11">
        <v>1</v>
      </c>
      <c r="I63" s="10">
        <v>143</v>
      </c>
      <c r="J63" s="17" t="s">
        <v>192</v>
      </c>
      <c r="K63" s="13" t="s">
        <v>23</v>
      </c>
      <c r="L63" s="48" t="s">
        <v>196</v>
      </c>
      <c r="M63" s="48" t="s">
        <v>65</v>
      </c>
      <c r="N63" s="48" t="s">
        <v>456</v>
      </c>
      <c r="O63" s="47" t="s">
        <v>27</v>
      </c>
      <c r="P63" s="47" t="s">
        <v>457</v>
      </c>
      <c r="Q63" s="47" t="s">
        <v>100</v>
      </c>
      <c r="R63" s="47" t="s">
        <v>229</v>
      </c>
      <c r="S63" s="31"/>
      <c r="T63" s="7">
        <v>6</v>
      </c>
    </row>
    <row r="64" spans="1:20" ht="30" customHeight="1" x14ac:dyDescent="0.25">
      <c r="A64" s="1">
        <v>62</v>
      </c>
      <c r="B64" s="27">
        <v>4</v>
      </c>
      <c r="C64" s="8" t="s">
        <v>199</v>
      </c>
      <c r="D64" s="9" t="s">
        <v>109</v>
      </c>
      <c r="E64" s="10">
        <v>277</v>
      </c>
      <c r="F64" s="11"/>
      <c r="G64" s="10">
        <v>0</v>
      </c>
      <c r="H64" s="11">
        <v>1</v>
      </c>
      <c r="I64" s="10">
        <v>277</v>
      </c>
      <c r="J64" s="17" t="s">
        <v>200</v>
      </c>
      <c r="K64" s="13" t="s">
        <v>23</v>
      </c>
      <c r="L64" s="47" t="s">
        <v>142</v>
      </c>
      <c r="M64" s="48" t="s">
        <v>65</v>
      </c>
      <c r="N64" s="48" t="s">
        <v>456</v>
      </c>
      <c r="O64" s="47" t="s">
        <v>27</v>
      </c>
      <c r="P64" s="47" t="s">
        <v>457</v>
      </c>
      <c r="Q64" s="47" t="s">
        <v>100</v>
      </c>
      <c r="R64" s="31"/>
      <c r="S64" s="31"/>
      <c r="T64" s="7">
        <v>5.333333333333333</v>
      </c>
    </row>
    <row r="65" spans="1:20" ht="30" customHeight="1" x14ac:dyDescent="0.25">
      <c r="A65" s="1">
        <v>63</v>
      </c>
      <c r="B65" s="27">
        <v>4</v>
      </c>
      <c r="C65" s="8" t="s">
        <v>347</v>
      </c>
      <c r="D65" s="9" t="s">
        <v>260</v>
      </c>
      <c r="E65" s="10">
        <v>87</v>
      </c>
      <c r="F65" s="11"/>
      <c r="G65" s="10">
        <v>0</v>
      </c>
      <c r="H65" s="11">
        <v>1</v>
      </c>
      <c r="I65" s="10">
        <v>87</v>
      </c>
      <c r="J65" s="24" t="s">
        <v>346</v>
      </c>
      <c r="K65" s="13" t="s">
        <v>23</v>
      </c>
      <c r="L65" s="48"/>
      <c r="M65" s="48"/>
      <c r="N65" s="48"/>
      <c r="O65" s="47"/>
      <c r="P65" s="47"/>
      <c r="Q65" s="47"/>
      <c r="R65" s="47"/>
      <c r="S65" s="31"/>
      <c r="T65" s="7">
        <v>6</v>
      </c>
    </row>
    <row r="66" spans="1:20" ht="30" customHeight="1" x14ac:dyDescent="0.25">
      <c r="A66" s="1">
        <v>64</v>
      </c>
      <c r="B66" s="27">
        <v>4</v>
      </c>
      <c r="C66" s="8" t="s">
        <v>202</v>
      </c>
      <c r="D66" s="9" t="s">
        <v>109</v>
      </c>
      <c r="E66" s="10">
        <v>143</v>
      </c>
      <c r="F66" s="11"/>
      <c r="G66" s="10">
        <v>0</v>
      </c>
      <c r="H66" s="11">
        <v>1</v>
      </c>
      <c r="I66" s="10">
        <v>143</v>
      </c>
      <c r="J66" s="17" t="s">
        <v>203</v>
      </c>
      <c r="K66" s="13" t="s">
        <v>23</v>
      </c>
      <c r="L66" s="48" t="s">
        <v>196</v>
      </c>
      <c r="M66" s="48" t="s">
        <v>65</v>
      </c>
      <c r="N66" s="48" t="s">
        <v>65</v>
      </c>
      <c r="O66" s="47" t="s">
        <v>27</v>
      </c>
      <c r="P66" s="47" t="s">
        <v>457</v>
      </c>
      <c r="Q66" s="47" t="s">
        <v>100</v>
      </c>
      <c r="R66" s="47" t="s">
        <v>229</v>
      </c>
      <c r="S66" s="31"/>
      <c r="T66" s="7">
        <v>6</v>
      </c>
    </row>
    <row r="67" spans="1:20" ht="30" customHeight="1" x14ac:dyDescent="0.25">
      <c r="A67" s="1">
        <v>65</v>
      </c>
      <c r="B67" s="27">
        <v>4</v>
      </c>
      <c r="C67" s="8" t="s">
        <v>207</v>
      </c>
      <c r="D67" s="9" t="s">
        <v>109</v>
      </c>
      <c r="E67" s="10">
        <v>277</v>
      </c>
      <c r="F67" s="11"/>
      <c r="G67" s="10">
        <v>0</v>
      </c>
      <c r="H67" s="11">
        <v>1</v>
      </c>
      <c r="I67" s="10">
        <v>277</v>
      </c>
      <c r="J67" s="17" t="s">
        <v>200</v>
      </c>
      <c r="K67" s="13" t="s">
        <v>23</v>
      </c>
      <c r="L67" s="48" t="s">
        <v>142</v>
      </c>
      <c r="M67" s="48" t="s">
        <v>65</v>
      </c>
      <c r="N67" s="48" t="s">
        <v>65</v>
      </c>
      <c r="O67" s="47" t="s">
        <v>27</v>
      </c>
      <c r="P67" s="47" t="s">
        <v>457</v>
      </c>
      <c r="Q67" s="47" t="s">
        <v>100</v>
      </c>
      <c r="R67" s="31"/>
      <c r="S67" s="31"/>
      <c r="T67" s="7">
        <v>6.5</v>
      </c>
    </row>
    <row r="68" spans="1:20" ht="30" customHeight="1" x14ac:dyDescent="0.25">
      <c r="A68" s="1">
        <v>66</v>
      </c>
      <c r="B68" s="27">
        <v>4</v>
      </c>
      <c r="C68" s="8" t="s">
        <v>210</v>
      </c>
      <c r="D68" s="9" t="s">
        <v>109</v>
      </c>
      <c r="E68" s="10">
        <v>2500</v>
      </c>
      <c r="F68" s="11"/>
      <c r="G68" s="10">
        <v>0</v>
      </c>
      <c r="H68" s="11"/>
      <c r="I68" s="10">
        <v>0</v>
      </c>
      <c r="J68" s="12" t="s">
        <v>211</v>
      </c>
      <c r="K68" s="13" t="s">
        <v>23</v>
      </c>
      <c r="L68" s="47" t="s">
        <v>65</v>
      </c>
      <c r="M68" s="48" t="s">
        <v>94</v>
      </c>
      <c r="N68" s="48" t="s">
        <v>212</v>
      </c>
      <c r="O68" s="102" t="s">
        <v>41</v>
      </c>
      <c r="P68" s="48" t="s">
        <v>213</v>
      </c>
      <c r="Q68" s="31"/>
      <c r="R68" s="31"/>
      <c r="S68" s="31"/>
      <c r="T68" s="7">
        <v>6.8</v>
      </c>
    </row>
    <row r="69" spans="1:20" ht="30" customHeight="1" x14ac:dyDescent="0.25">
      <c r="A69" s="1">
        <v>67</v>
      </c>
      <c r="B69" s="27">
        <v>1</v>
      </c>
      <c r="C69" s="8" t="s">
        <v>86</v>
      </c>
      <c r="D69" s="9" t="s">
        <v>21</v>
      </c>
      <c r="E69" s="10">
        <v>1167</v>
      </c>
      <c r="F69" s="11">
        <v>0.01</v>
      </c>
      <c r="G69" s="10">
        <v>11.67</v>
      </c>
      <c r="H69" s="11">
        <v>0.13</v>
      </c>
      <c r="I69" s="10">
        <v>151.71</v>
      </c>
      <c r="J69" s="17" t="s">
        <v>87</v>
      </c>
      <c r="K69" s="13" t="s">
        <v>23</v>
      </c>
      <c r="L69" s="102" t="s">
        <v>24</v>
      </c>
      <c r="M69" s="102" t="s">
        <v>88</v>
      </c>
      <c r="N69" s="102" t="s">
        <v>59</v>
      </c>
      <c r="O69" s="102" t="s">
        <v>41</v>
      </c>
      <c r="P69" s="102" t="s">
        <v>458</v>
      </c>
      <c r="Q69" s="31"/>
      <c r="R69" s="31"/>
      <c r="S69" s="31"/>
      <c r="T69" s="7">
        <v>1</v>
      </c>
    </row>
    <row r="70" spans="1:20" ht="30" customHeight="1" x14ac:dyDescent="0.25">
      <c r="A70" s="1">
        <v>68</v>
      </c>
      <c r="B70" s="27">
        <v>3</v>
      </c>
      <c r="C70" s="8" t="s">
        <v>92</v>
      </c>
      <c r="D70" s="9" t="s">
        <v>21</v>
      </c>
      <c r="E70" s="10">
        <v>100</v>
      </c>
      <c r="F70" s="11"/>
      <c r="G70" s="10">
        <v>0</v>
      </c>
      <c r="H70" s="11"/>
      <c r="I70" s="10">
        <v>0</v>
      </c>
      <c r="J70" s="17" t="s">
        <v>93</v>
      </c>
      <c r="K70" s="13" t="s">
        <v>23</v>
      </c>
      <c r="L70" s="102" t="s">
        <v>24</v>
      </c>
      <c r="M70" s="48" t="s">
        <v>94</v>
      </c>
      <c r="N70" s="102" t="s">
        <v>59</v>
      </c>
      <c r="O70" s="48" t="s">
        <v>95</v>
      </c>
      <c r="P70" s="48" t="s">
        <v>96</v>
      </c>
      <c r="Q70" s="48" t="s">
        <v>459</v>
      </c>
      <c r="R70" s="31"/>
      <c r="S70" s="31"/>
      <c r="T70" s="7">
        <v>7</v>
      </c>
    </row>
    <row r="71" spans="1:20" ht="30" customHeight="1" x14ac:dyDescent="0.25">
      <c r="A71" s="1">
        <v>69</v>
      </c>
      <c r="B71" s="27">
        <v>1</v>
      </c>
      <c r="C71" s="8" t="s">
        <v>215</v>
      </c>
      <c r="D71" s="9" t="s">
        <v>109</v>
      </c>
      <c r="E71" s="10">
        <v>331</v>
      </c>
      <c r="F71" s="11">
        <v>0.1</v>
      </c>
      <c r="G71" s="10">
        <v>33.1</v>
      </c>
      <c r="H71" s="11">
        <v>0.7</v>
      </c>
      <c r="I71" s="10">
        <v>231.7</v>
      </c>
      <c r="J71" s="17" t="s">
        <v>114</v>
      </c>
      <c r="K71" s="13" t="s">
        <v>23</v>
      </c>
      <c r="L71" s="102" t="s">
        <v>216</v>
      </c>
      <c r="M71" s="102" t="s">
        <v>217</v>
      </c>
      <c r="N71" s="102" t="s">
        <v>59</v>
      </c>
      <c r="O71" s="102" t="s">
        <v>41</v>
      </c>
      <c r="P71" s="31"/>
      <c r="Q71" s="31"/>
      <c r="R71" s="31"/>
      <c r="S71" s="31"/>
      <c r="T71" s="7">
        <v>1</v>
      </c>
    </row>
    <row r="72" spans="1:20" ht="30" customHeight="1" x14ac:dyDescent="0.25">
      <c r="A72" s="1">
        <v>70</v>
      </c>
      <c r="B72" s="27">
        <v>4</v>
      </c>
      <c r="C72" s="8" t="s">
        <v>218</v>
      </c>
      <c r="D72" s="9" t="s">
        <v>109</v>
      </c>
      <c r="E72" s="10">
        <v>100</v>
      </c>
      <c r="F72" s="11"/>
      <c r="G72" s="10">
        <v>0</v>
      </c>
      <c r="H72" s="11"/>
      <c r="I72" s="10">
        <v>0</v>
      </c>
      <c r="J72" s="17" t="s">
        <v>219</v>
      </c>
      <c r="K72" s="13" t="s">
        <v>23</v>
      </c>
      <c r="L72" s="47" t="s">
        <v>220</v>
      </c>
      <c r="M72" s="47" t="s">
        <v>161</v>
      </c>
      <c r="N72" s="102" t="s">
        <v>26</v>
      </c>
      <c r="O72" s="47" t="s">
        <v>221</v>
      </c>
      <c r="P72" s="48" t="s">
        <v>100</v>
      </c>
      <c r="Q72" s="31"/>
      <c r="R72" s="31"/>
      <c r="S72" s="31"/>
      <c r="T72" s="7">
        <v>4</v>
      </c>
    </row>
    <row r="73" spans="1:20" ht="30" customHeight="1" x14ac:dyDescent="0.25">
      <c r="A73" s="1">
        <v>71</v>
      </c>
      <c r="B73" s="27">
        <v>4</v>
      </c>
      <c r="C73" s="8" t="s">
        <v>222</v>
      </c>
      <c r="D73" s="9" t="s">
        <v>109</v>
      </c>
      <c r="E73" s="10">
        <v>81</v>
      </c>
      <c r="F73" s="11"/>
      <c r="G73" s="10">
        <v>0</v>
      </c>
      <c r="H73" s="11"/>
      <c r="I73" s="10">
        <v>0</v>
      </c>
      <c r="J73" s="17" t="s">
        <v>223</v>
      </c>
      <c r="K73" s="13" t="s">
        <v>23</v>
      </c>
      <c r="L73" s="47" t="s">
        <v>224</v>
      </c>
      <c r="M73" s="47" t="s">
        <v>161</v>
      </c>
      <c r="N73" s="48" t="s">
        <v>460</v>
      </c>
      <c r="O73" s="102" t="s">
        <v>41</v>
      </c>
      <c r="P73" s="48" t="s">
        <v>461</v>
      </c>
      <c r="Q73" s="48" t="s">
        <v>443</v>
      </c>
      <c r="R73" s="31"/>
      <c r="S73" s="31"/>
      <c r="T73" s="7">
        <v>6.166666666666667</v>
      </c>
    </row>
    <row r="74" spans="1:20" ht="30" customHeight="1" x14ac:dyDescent="0.25">
      <c r="A74" s="1">
        <v>72</v>
      </c>
      <c r="B74" s="27">
        <v>4</v>
      </c>
      <c r="C74" s="8" t="s">
        <v>227</v>
      </c>
      <c r="D74" s="9" t="s">
        <v>109</v>
      </c>
      <c r="E74" s="10">
        <v>52</v>
      </c>
      <c r="F74" s="11"/>
      <c r="G74" s="10">
        <v>0</v>
      </c>
      <c r="H74" s="11"/>
      <c r="I74" s="10">
        <v>0</v>
      </c>
      <c r="J74" s="17" t="s">
        <v>228</v>
      </c>
      <c r="K74" s="13" t="s">
        <v>23</v>
      </c>
      <c r="L74" s="48" t="s">
        <v>196</v>
      </c>
      <c r="M74" s="48" t="s">
        <v>65</v>
      </c>
      <c r="N74" s="48" t="s">
        <v>65</v>
      </c>
      <c r="O74" s="47" t="s">
        <v>27</v>
      </c>
      <c r="P74" s="47" t="s">
        <v>457</v>
      </c>
      <c r="Q74" s="47" t="s">
        <v>100</v>
      </c>
      <c r="R74" s="47" t="s">
        <v>229</v>
      </c>
      <c r="S74" s="31"/>
      <c r="T74" s="7">
        <v>6</v>
      </c>
    </row>
    <row r="75" spans="1:20" ht="30" customHeight="1" x14ac:dyDescent="0.25">
      <c r="A75" s="1">
        <v>73</v>
      </c>
      <c r="B75" s="27">
        <v>4</v>
      </c>
      <c r="C75" s="8" t="s">
        <v>348</v>
      </c>
      <c r="D75" s="9" t="s">
        <v>260</v>
      </c>
      <c r="E75" s="10">
        <v>342</v>
      </c>
      <c r="F75" s="11"/>
      <c r="G75" s="10">
        <v>0</v>
      </c>
      <c r="H75" s="11"/>
      <c r="I75" s="10">
        <v>0</v>
      </c>
      <c r="J75" s="12" t="s">
        <v>349</v>
      </c>
      <c r="K75" s="13" t="s">
        <v>23</v>
      </c>
      <c r="L75" s="48" t="s">
        <v>350</v>
      </c>
      <c r="M75" s="48" t="s">
        <v>351</v>
      </c>
      <c r="N75" s="102" t="s">
        <v>26</v>
      </c>
      <c r="O75" s="47" t="s">
        <v>234</v>
      </c>
      <c r="P75" s="48" t="s">
        <v>352</v>
      </c>
      <c r="Q75" s="31"/>
      <c r="R75" s="31"/>
      <c r="S75" s="31"/>
      <c r="T75" s="7">
        <v>6.8</v>
      </c>
    </row>
    <row r="76" spans="1:20" ht="30" customHeight="1" x14ac:dyDescent="0.25">
      <c r="A76" s="1">
        <v>74</v>
      </c>
      <c r="B76" s="27">
        <v>3</v>
      </c>
      <c r="C76" s="8" t="s">
        <v>230</v>
      </c>
      <c r="D76" s="9" t="s">
        <v>109</v>
      </c>
      <c r="E76" s="10">
        <v>44</v>
      </c>
      <c r="F76" s="11">
        <v>0.1</v>
      </c>
      <c r="G76" s="10">
        <v>4.4000000000000004</v>
      </c>
      <c r="H76" s="11">
        <v>0.2</v>
      </c>
      <c r="I76" s="10">
        <v>8.8000000000000007</v>
      </c>
      <c r="J76" s="12" t="s">
        <v>231</v>
      </c>
      <c r="K76" s="13" t="s">
        <v>23</v>
      </c>
      <c r="L76" s="48" t="s">
        <v>232</v>
      </c>
      <c r="M76" s="102" t="s">
        <v>233</v>
      </c>
      <c r="N76" s="102" t="s">
        <v>26</v>
      </c>
      <c r="O76" s="47" t="s">
        <v>234</v>
      </c>
      <c r="P76" s="32"/>
      <c r="Q76" s="31"/>
      <c r="R76" s="31"/>
      <c r="S76" s="31"/>
      <c r="T76" s="7">
        <v>3.75</v>
      </c>
    </row>
    <row r="77" spans="1:20" ht="30" customHeight="1" x14ac:dyDescent="0.25">
      <c r="A77" s="1">
        <v>75</v>
      </c>
      <c r="B77" s="27">
        <v>2</v>
      </c>
      <c r="C77" s="8" t="s">
        <v>353</v>
      </c>
      <c r="D77" s="9" t="s">
        <v>260</v>
      </c>
      <c r="E77" s="10">
        <v>84</v>
      </c>
      <c r="F77" s="11"/>
      <c r="G77" s="10">
        <v>0</v>
      </c>
      <c r="H77" s="11"/>
      <c r="I77" s="10">
        <v>0</v>
      </c>
      <c r="J77" s="12" t="s">
        <v>354</v>
      </c>
      <c r="K77" s="13" t="s">
        <v>56</v>
      </c>
      <c r="L77" s="102" t="s">
        <v>355</v>
      </c>
      <c r="M77" s="102" t="s">
        <v>415</v>
      </c>
      <c r="N77" s="102" t="s">
        <v>112</v>
      </c>
      <c r="O77" s="47" t="s">
        <v>357</v>
      </c>
      <c r="P77" s="102" t="s">
        <v>358</v>
      </c>
      <c r="Q77" s="48" t="s">
        <v>359</v>
      </c>
      <c r="R77" s="47" t="s">
        <v>416</v>
      </c>
      <c r="S77" s="47" t="s">
        <v>462</v>
      </c>
      <c r="T77" s="7">
        <v>2.875</v>
      </c>
    </row>
    <row r="78" spans="1:20" ht="30" customHeight="1" x14ac:dyDescent="0.25">
      <c r="A78" s="1">
        <v>76</v>
      </c>
      <c r="B78" s="27">
        <v>2</v>
      </c>
      <c r="C78" s="8" t="s">
        <v>360</v>
      </c>
      <c r="D78" s="9" t="s">
        <v>260</v>
      </c>
      <c r="E78" s="10">
        <v>21</v>
      </c>
      <c r="F78" s="11"/>
      <c r="G78" s="10">
        <v>0</v>
      </c>
      <c r="H78" s="11"/>
      <c r="I78" s="10">
        <v>0</v>
      </c>
      <c r="J78" s="12" t="s">
        <v>361</v>
      </c>
      <c r="K78" s="13" t="s">
        <v>56</v>
      </c>
      <c r="L78" s="47" t="s">
        <v>362</v>
      </c>
      <c r="M78" s="47" t="s">
        <v>418</v>
      </c>
      <c r="N78" s="48" t="s">
        <v>364</v>
      </c>
      <c r="O78" s="48" t="s">
        <v>365</v>
      </c>
      <c r="P78" s="102" t="s">
        <v>358</v>
      </c>
      <c r="Q78" s="48" t="s">
        <v>359</v>
      </c>
      <c r="R78" s="47" t="s">
        <v>416</v>
      </c>
      <c r="S78" s="47" t="s">
        <v>462</v>
      </c>
      <c r="T78" s="7">
        <v>5.375</v>
      </c>
    </row>
    <row r="79" spans="1:20" ht="30" customHeight="1" x14ac:dyDescent="0.25">
      <c r="A79" s="1">
        <v>77</v>
      </c>
      <c r="B79" s="27">
        <v>5</v>
      </c>
      <c r="C79" s="8" t="s">
        <v>235</v>
      </c>
      <c r="D79" s="9" t="s">
        <v>109</v>
      </c>
      <c r="E79" s="10">
        <v>27</v>
      </c>
      <c r="F79" s="11">
        <v>0.8</v>
      </c>
      <c r="G79" s="10">
        <v>21.6</v>
      </c>
      <c r="H79" s="11">
        <v>0.2</v>
      </c>
      <c r="I79" s="10">
        <v>5.4</v>
      </c>
      <c r="J79" s="12" t="s">
        <v>236</v>
      </c>
      <c r="K79" s="13" t="s">
        <v>23</v>
      </c>
      <c r="L79" s="47" t="s">
        <v>237</v>
      </c>
      <c r="M79" s="48" t="s">
        <v>238</v>
      </c>
      <c r="N79" s="48" t="s">
        <v>239</v>
      </c>
      <c r="O79" s="47" t="s">
        <v>234</v>
      </c>
      <c r="P79" s="48" t="s">
        <v>240</v>
      </c>
      <c r="Q79" s="48" t="s">
        <v>241</v>
      </c>
      <c r="R79" s="31"/>
      <c r="S79" s="31"/>
      <c r="T79" s="7">
        <v>7.666666666666667</v>
      </c>
    </row>
    <row r="80" spans="1:20" ht="30" customHeight="1" x14ac:dyDescent="0.25">
      <c r="A80" s="1">
        <v>78</v>
      </c>
      <c r="B80" s="27">
        <v>4</v>
      </c>
      <c r="C80" s="8" t="s">
        <v>98</v>
      </c>
      <c r="D80" s="9" t="s">
        <v>21</v>
      </c>
      <c r="E80" s="10">
        <v>223</v>
      </c>
      <c r="F80" s="11">
        <v>0.2</v>
      </c>
      <c r="G80" s="10">
        <v>44.6</v>
      </c>
      <c r="H80" s="11">
        <v>0.8</v>
      </c>
      <c r="I80" s="10">
        <v>178.4</v>
      </c>
      <c r="J80" s="12" t="s">
        <v>50</v>
      </c>
      <c r="K80" s="13" t="s">
        <v>23</v>
      </c>
      <c r="L80" s="48" t="s">
        <v>34</v>
      </c>
      <c r="M80" s="102" t="s">
        <v>118</v>
      </c>
      <c r="N80" s="48" t="s">
        <v>52</v>
      </c>
      <c r="O80" s="48" t="s">
        <v>27</v>
      </c>
      <c r="P80" s="48" t="s">
        <v>99</v>
      </c>
      <c r="Q80" s="102" t="s">
        <v>28</v>
      </c>
      <c r="R80" s="48" t="s">
        <v>100</v>
      </c>
      <c r="S80" s="31"/>
      <c r="T80" s="7">
        <v>7.4285714285714288</v>
      </c>
    </row>
    <row r="81" spans="1:20" ht="30" customHeight="1" x14ac:dyDescent="0.25">
      <c r="A81" s="1">
        <v>79</v>
      </c>
      <c r="B81" s="27">
        <v>4</v>
      </c>
      <c r="C81" s="8" t="s">
        <v>242</v>
      </c>
      <c r="D81" s="9" t="s">
        <v>109</v>
      </c>
      <c r="E81" s="10">
        <v>128</v>
      </c>
      <c r="F81" s="11">
        <v>0.6</v>
      </c>
      <c r="G81" s="10">
        <v>76.8</v>
      </c>
      <c r="H81" s="11">
        <v>0.1</v>
      </c>
      <c r="I81" s="10">
        <v>12.8</v>
      </c>
      <c r="J81" s="12" t="s">
        <v>243</v>
      </c>
      <c r="K81" s="13" t="s">
        <v>23</v>
      </c>
      <c r="L81" s="102" t="s">
        <v>24</v>
      </c>
      <c r="M81" s="48" t="s">
        <v>238</v>
      </c>
      <c r="N81" s="48" t="s">
        <v>244</v>
      </c>
      <c r="O81" s="48" t="s">
        <v>245</v>
      </c>
      <c r="P81" s="48" t="s">
        <v>100</v>
      </c>
      <c r="Q81" s="31"/>
      <c r="R81" s="31"/>
      <c r="S81" s="31"/>
      <c r="T81" s="7">
        <v>8.1999999999999993</v>
      </c>
    </row>
    <row r="82" spans="1:20" ht="30" customHeight="1" x14ac:dyDescent="0.25">
      <c r="A82" s="1">
        <v>80</v>
      </c>
      <c r="B82" s="27">
        <v>5</v>
      </c>
      <c r="C82" s="8" t="s">
        <v>366</v>
      </c>
      <c r="D82" s="9" t="s">
        <v>260</v>
      </c>
      <c r="E82" s="10">
        <v>159</v>
      </c>
      <c r="F82" s="11">
        <v>1</v>
      </c>
      <c r="G82" s="10">
        <v>159</v>
      </c>
      <c r="H82" s="11"/>
      <c r="I82" s="10">
        <v>0</v>
      </c>
      <c r="J82" s="12" t="s">
        <v>367</v>
      </c>
      <c r="K82" s="13" t="s">
        <v>23</v>
      </c>
      <c r="L82" s="48" t="s">
        <v>368</v>
      </c>
      <c r="M82" s="48" t="s">
        <v>369</v>
      </c>
      <c r="N82" s="48" t="s">
        <v>244</v>
      </c>
      <c r="O82" s="48" t="s">
        <v>245</v>
      </c>
      <c r="P82" s="48" t="s">
        <v>100</v>
      </c>
      <c r="Q82" s="48" t="s">
        <v>241</v>
      </c>
      <c r="R82" s="31"/>
      <c r="S82" s="31"/>
      <c r="T82" s="7">
        <v>10</v>
      </c>
    </row>
    <row r="83" spans="1:20" ht="30" customHeight="1" x14ac:dyDescent="0.25">
      <c r="A83" s="1">
        <v>81</v>
      </c>
      <c r="B83" s="27">
        <v>5</v>
      </c>
      <c r="C83" s="8" t="s">
        <v>370</v>
      </c>
      <c r="D83" s="9" t="s">
        <v>260</v>
      </c>
      <c r="E83" s="10">
        <v>92</v>
      </c>
      <c r="F83" s="11">
        <v>0.9</v>
      </c>
      <c r="G83" s="10">
        <v>82.8</v>
      </c>
      <c r="H83" s="11">
        <v>0.1</v>
      </c>
      <c r="I83" s="10">
        <v>9.2000000000000011</v>
      </c>
      <c r="J83" s="12" t="s">
        <v>371</v>
      </c>
      <c r="K83" s="13" t="s">
        <v>23</v>
      </c>
      <c r="L83" s="48" t="s">
        <v>262</v>
      </c>
      <c r="M83" s="48" t="s">
        <v>372</v>
      </c>
      <c r="N83" s="48" t="s">
        <v>373</v>
      </c>
      <c r="O83" s="48" t="s">
        <v>245</v>
      </c>
      <c r="P83" s="48" t="s">
        <v>100</v>
      </c>
      <c r="Q83" s="31"/>
      <c r="R83" s="31"/>
      <c r="S83" s="31"/>
      <c r="T83" s="7">
        <v>10</v>
      </c>
    </row>
    <row r="84" spans="1:20" ht="30" customHeight="1" x14ac:dyDescent="0.25">
      <c r="A84" s="1">
        <v>82</v>
      </c>
      <c r="B84" s="57">
        <v>2</v>
      </c>
      <c r="C84" s="8" t="s">
        <v>247</v>
      </c>
      <c r="D84" s="9" t="s">
        <v>109</v>
      </c>
      <c r="E84" s="10">
        <v>100</v>
      </c>
      <c r="F84" s="11"/>
      <c r="G84" s="10">
        <v>0</v>
      </c>
      <c r="H84" s="11"/>
      <c r="I84" s="10">
        <v>0</v>
      </c>
      <c r="J84" s="17" t="s">
        <v>248</v>
      </c>
      <c r="K84" s="13" t="s">
        <v>23</v>
      </c>
      <c r="L84" s="102" t="s">
        <v>24</v>
      </c>
      <c r="M84" s="102" t="s">
        <v>249</v>
      </c>
      <c r="N84" s="102" t="s">
        <v>59</v>
      </c>
      <c r="O84" s="47" t="s">
        <v>250</v>
      </c>
      <c r="P84" s="32"/>
      <c r="Q84" s="32"/>
      <c r="R84" s="32"/>
      <c r="S84" s="32"/>
      <c r="T84" s="7">
        <v>1.5</v>
      </c>
    </row>
    <row r="85" spans="1:20" ht="30" customHeight="1" x14ac:dyDescent="0.25">
      <c r="A85" s="1">
        <v>83</v>
      </c>
      <c r="B85" s="27">
        <v>2</v>
      </c>
      <c r="C85" s="8" t="s">
        <v>251</v>
      </c>
      <c r="D85" s="9" t="s">
        <v>109</v>
      </c>
      <c r="E85" s="10">
        <v>200</v>
      </c>
      <c r="F85" s="11">
        <v>0.05</v>
      </c>
      <c r="G85" s="10">
        <v>10</v>
      </c>
      <c r="H85" s="11">
        <v>0.08</v>
      </c>
      <c r="I85" s="10">
        <v>16</v>
      </c>
      <c r="J85" s="17" t="s">
        <v>252</v>
      </c>
      <c r="K85" s="13" t="s">
        <v>23</v>
      </c>
      <c r="L85" s="47" t="s">
        <v>224</v>
      </c>
      <c r="M85" s="102" t="s">
        <v>249</v>
      </c>
      <c r="N85" s="102" t="s">
        <v>59</v>
      </c>
      <c r="O85" s="47" t="s">
        <v>250</v>
      </c>
      <c r="P85" s="32"/>
      <c r="Q85" s="31"/>
      <c r="R85" s="31"/>
      <c r="S85" s="31"/>
      <c r="T85" s="7">
        <v>2</v>
      </c>
    </row>
    <row r="86" spans="1:20" ht="30" customHeight="1" x14ac:dyDescent="0.25">
      <c r="A86" s="1">
        <v>84</v>
      </c>
      <c r="B86" s="27">
        <v>3</v>
      </c>
      <c r="C86" s="8" t="s">
        <v>254</v>
      </c>
      <c r="D86" s="9" t="s">
        <v>109</v>
      </c>
      <c r="E86" s="10">
        <v>200</v>
      </c>
      <c r="F86" s="11">
        <v>0.25</v>
      </c>
      <c r="G86" s="10">
        <v>50</v>
      </c>
      <c r="H86" s="11">
        <v>0.5</v>
      </c>
      <c r="I86" s="10">
        <v>100</v>
      </c>
      <c r="J86" s="17" t="s">
        <v>255</v>
      </c>
      <c r="K86" s="13" t="s">
        <v>23</v>
      </c>
      <c r="L86" s="48" t="s">
        <v>256</v>
      </c>
      <c r="M86" s="102" t="s">
        <v>249</v>
      </c>
      <c r="N86" s="102" t="s">
        <v>59</v>
      </c>
      <c r="O86" s="47" t="s">
        <v>250</v>
      </c>
      <c r="P86" s="32"/>
      <c r="Q86" s="31"/>
      <c r="R86" s="31"/>
      <c r="S86" s="31"/>
      <c r="T86" s="7">
        <v>3.75</v>
      </c>
    </row>
    <row r="87" spans="1:20" ht="30" customHeight="1" x14ac:dyDescent="0.25">
      <c r="A87" s="1">
        <v>85</v>
      </c>
      <c r="B87" s="27">
        <v>3</v>
      </c>
      <c r="C87" s="8" t="s">
        <v>257</v>
      </c>
      <c r="D87" s="9" t="s">
        <v>109</v>
      </c>
      <c r="E87" s="10">
        <v>100</v>
      </c>
      <c r="F87" s="11"/>
      <c r="G87" s="10">
        <v>0</v>
      </c>
      <c r="H87" s="11"/>
      <c r="I87" s="10">
        <v>0</v>
      </c>
      <c r="J87" s="17" t="s">
        <v>258</v>
      </c>
      <c r="K87" s="13" t="s">
        <v>23</v>
      </c>
      <c r="L87" s="48" t="s">
        <v>256</v>
      </c>
      <c r="M87" s="102" t="s">
        <v>249</v>
      </c>
      <c r="N87" s="102" t="s">
        <v>59</v>
      </c>
      <c r="O87" s="47" t="s">
        <v>250</v>
      </c>
      <c r="P87" s="32"/>
      <c r="Q87" s="31"/>
      <c r="R87" s="31"/>
      <c r="S87" s="31"/>
      <c r="T87" s="7">
        <v>3.75</v>
      </c>
    </row>
    <row r="88" spans="1:20" ht="30" customHeight="1" x14ac:dyDescent="0.25">
      <c r="A88" s="1">
        <v>86</v>
      </c>
      <c r="B88" s="27">
        <v>5</v>
      </c>
      <c r="C88" s="8" t="s">
        <v>101</v>
      </c>
      <c r="D88" s="21" t="s">
        <v>21</v>
      </c>
      <c r="E88" s="10">
        <v>38000</v>
      </c>
      <c r="F88" s="11">
        <v>2.75E-2</v>
      </c>
      <c r="G88" s="10">
        <v>1045</v>
      </c>
      <c r="H88" s="11">
        <v>1.4999999999999999E-2</v>
      </c>
      <c r="I88" s="10">
        <v>570</v>
      </c>
      <c r="J88" s="17" t="s">
        <v>55</v>
      </c>
      <c r="K88" s="13" t="s">
        <v>33</v>
      </c>
      <c r="L88" s="47" t="s">
        <v>463</v>
      </c>
      <c r="M88" s="47" t="s">
        <v>65</v>
      </c>
      <c r="N88" s="102" t="s">
        <v>104</v>
      </c>
      <c r="O88" s="48" t="s">
        <v>27</v>
      </c>
      <c r="P88" s="108" t="s">
        <v>445</v>
      </c>
      <c r="Q88" s="108" t="s">
        <v>464</v>
      </c>
      <c r="R88" s="31"/>
      <c r="S88" s="31"/>
      <c r="T88" s="7">
        <v>6.166666666666667</v>
      </c>
    </row>
    <row r="89" spans="1:20" ht="30" customHeight="1" x14ac:dyDescent="0.25">
      <c r="A89" s="1">
        <v>87</v>
      </c>
      <c r="B89" s="27">
        <v>3</v>
      </c>
      <c r="C89" s="8" t="s">
        <v>105</v>
      </c>
      <c r="D89" s="21" t="s">
        <v>21</v>
      </c>
      <c r="E89" s="10">
        <v>6198</v>
      </c>
      <c r="F89" s="11">
        <v>2.1999999999999999E-2</v>
      </c>
      <c r="G89" s="10">
        <v>136.35599999999999</v>
      </c>
      <c r="H89" s="11">
        <v>0.21</v>
      </c>
      <c r="I89" s="10">
        <v>1301.58</v>
      </c>
      <c r="J89" s="17" t="s">
        <v>106</v>
      </c>
      <c r="K89" s="13" t="s">
        <v>33</v>
      </c>
      <c r="L89" s="102" t="s">
        <v>24</v>
      </c>
      <c r="M89" s="47" t="s">
        <v>65</v>
      </c>
      <c r="N89" s="102" t="s">
        <v>104</v>
      </c>
      <c r="O89" s="48" t="s">
        <v>27</v>
      </c>
      <c r="P89" s="32"/>
      <c r="Q89" s="31"/>
      <c r="R89" s="31"/>
      <c r="S89" s="31"/>
      <c r="T89" s="7">
        <v>3.75</v>
      </c>
    </row>
    <row r="90" spans="1:20" ht="15" customHeight="1" x14ac:dyDescent="0.25">
      <c r="A90" s="27"/>
      <c r="B90" s="3"/>
      <c r="C90" s="8"/>
      <c r="D90" s="28"/>
      <c r="E90" s="29"/>
      <c r="F90" s="30"/>
      <c r="G90" s="29"/>
      <c r="H90" s="30"/>
      <c r="I90" s="29"/>
      <c r="J90" s="12"/>
      <c r="K90" s="12"/>
      <c r="L90" s="31"/>
      <c r="M90" s="31"/>
      <c r="N90" s="31"/>
      <c r="O90" s="31"/>
      <c r="P90" s="32"/>
      <c r="Q90" s="31"/>
      <c r="R90" s="31"/>
      <c r="S90" s="31"/>
      <c r="T90" s="3"/>
    </row>
    <row r="91" spans="1:20" ht="15" customHeight="1" x14ac:dyDescent="0.25">
      <c r="A91" s="27"/>
      <c r="B91" s="3"/>
      <c r="C91" s="33" t="s">
        <v>4</v>
      </c>
      <c r="D91" s="34" t="s">
        <v>374</v>
      </c>
      <c r="E91" s="35" t="s">
        <v>375</v>
      </c>
      <c r="F91" s="35" t="s">
        <v>376</v>
      </c>
      <c r="G91" s="35" t="s">
        <v>377</v>
      </c>
      <c r="H91" s="35" t="s">
        <v>378</v>
      </c>
      <c r="I91" s="29"/>
      <c r="J91" s="12"/>
      <c r="K91" s="12"/>
      <c r="L91" s="31"/>
      <c r="M91" s="31"/>
      <c r="N91" s="31"/>
      <c r="O91" s="31"/>
      <c r="P91" s="32"/>
      <c r="Q91" s="31"/>
      <c r="R91" s="31"/>
      <c r="S91" s="31"/>
      <c r="T91" s="32"/>
    </row>
    <row r="92" spans="1:20" ht="15" customHeight="1" x14ac:dyDescent="0.25">
      <c r="A92" s="27"/>
      <c r="B92" s="3"/>
      <c r="C92" s="33" t="s">
        <v>21</v>
      </c>
      <c r="D92" s="36">
        <v>1237</v>
      </c>
      <c r="E92" s="36">
        <v>3304</v>
      </c>
      <c r="F92" s="109">
        <v>3304</v>
      </c>
      <c r="G92" s="36">
        <v>9621</v>
      </c>
      <c r="H92" s="109">
        <v>10121</v>
      </c>
      <c r="I92" s="29"/>
      <c r="J92" s="12"/>
      <c r="K92" s="12"/>
      <c r="L92" s="31"/>
      <c r="M92" s="31"/>
      <c r="N92" s="31"/>
      <c r="O92" s="31"/>
      <c r="P92" s="32"/>
      <c r="Q92" s="31"/>
      <c r="R92" s="31"/>
      <c r="S92" s="31"/>
      <c r="T92" s="32"/>
    </row>
    <row r="93" spans="1:20" ht="15" customHeight="1" x14ac:dyDescent="0.25">
      <c r="A93" s="27"/>
      <c r="B93" s="3"/>
      <c r="C93" s="33" t="s">
        <v>109</v>
      </c>
      <c r="D93" s="109">
        <v>6227</v>
      </c>
      <c r="E93" s="36">
        <v>11640</v>
      </c>
      <c r="F93" s="109">
        <v>11814</v>
      </c>
      <c r="G93" s="36">
        <v>13647</v>
      </c>
      <c r="H93" s="109">
        <v>13647</v>
      </c>
      <c r="I93" s="29"/>
      <c r="J93" s="12"/>
      <c r="K93" s="12"/>
      <c r="L93" s="31"/>
      <c r="M93" s="31"/>
      <c r="N93" s="31"/>
      <c r="O93" s="31"/>
      <c r="P93" s="31"/>
      <c r="Q93" s="31"/>
      <c r="R93" s="31"/>
      <c r="S93" s="31"/>
      <c r="T93" s="32"/>
    </row>
    <row r="94" spans="1:20" ht="15" customHeight="1" x14ac:dyDescent="0.25">
      <c r="A94" s="27"/>
      <c r="B94" s="3"/>
      <c r="C94" s="37">
        <v>8</v>
      </c>
      <c r="D94" s="110">
        <v>0</v>
      </c>
      <c r="E94" s="111">
        <v>0</v>
      </c>
      <c r="F94" s="110">
        <v>149</v>
      </c>
      <c r="G94" s="111">
        <v>2018</v>
      </c>
      <c r="H94" s="110">
        <v>2151</v>
      </c>
      <c r="I94" s="39"/>
      <c r="J94" s="3"/>
      <c r="K94" s="3"/>
      <c r="L94" s="3"/>
      <c r="M94" s="3"/>
      <c r="N94" s="3"/>
      <c r="O94" s="3"/>
      <c r="P94" s="3"/>
      <c r="Q94" s="3"/>
      <c r="R94" s="3"/>
      <c r="S94" s="3"/>
      <c r="T94" s="26"/>
    </row>
    <row r="95" spans="1:20" ht="15" customHeight="1" x14ac:dyDescent="0.25">
      <c r="A95" s="27"/>
      <c r="B95" s="3"/>
      <c r="C95" s="37" t="s">
        <v>380</v>
      </c>
      <c r="D95" s="110">
        <v>7464</v>
      </c>
      <c r="E95" s="111">
        <v>14944</v>
      </c>
      <c r="F95" s="110">
        <v>15267</v>
      </c>
      <c r="G95" s="111">
        <v>25286</v>
      </c>
      <c r="H95" s="110">
        <v>25919</v>
      </c>
      <c r="I95" s="39"/>
      <c r="J95" s="3"/>
      <c r="K95" s="3"/>
      <c r="L95" s="3"/>
      <c r="M95" s="3"/>
      <c r="N95" s="3"/>
      <c r="O95" s="3"/>
      <c r="P95" s="3"/>
      <c r="Q95" s="3"/>
      <c r="R95" s="3"/>
      <c r="S95" s="3"/>
      <c r="T95" s="26"/>
    </row>
  </sheetData>
  <autoFilter ref="A2:T2" xr:uid="{00000000-0009-0000-0000-000001000000}"/>
  <mergeCells count="2">
    <mergeCell ref="B1:K1"/>
    <mergeCell ref="L1:S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D102"/>
  <sheetViews>
    <sheetView zoomScale="70" zoomScaleNormal="70" workbookViewId="0">
      <pane ySplit="2" topLeftCell="A3" activePane="bottomLeft" state="frozen"/>
      <selection activeCell="M10" sqref="M10"/>
      <selection pane="bottomLeft" activeCell="AD16" sqref="AD16"/>
    </sheetView>
  </sheetViews>
  <sheetFormatPr defaultRowHeight="15" x14ac:dyDescent="0.25"/>
  <cols>
    <col min="1" max="1" width="12" style="27" customWidth="1"/>
    <col min="2" max="2" width="29.5703125" style="3" customWidth="1"/>
    <col min="3" max="3" width="55.5703125" style="40" customWidth="1"/>
    <col min="4" max="4" width="17.7109375" style="41" customWidth="1"/>
    <col min="5" max="5" width="20" style="39" customWidth="1"/>
    <col min="6" max="6" width="25.85546875" style="38" customWidth="1"/>
    <col min="7" max="7" width="20.140625" style="39" customWidth="1"/>
    <col min="8" max="8" width="28.140625" style="38" customWidth="1"/>
    <col min="9" max="9" width="24.140625" style="39" customWidth="1"/>
    <col min="10" max="10" width="65.140625" style="3" customWidth="1"/>
    <col min="11" max="11" width="28" style="3" customWidth="1"/>
    <col min="12" max="15" width="40.28515625" style="3" customWidth="1"/>
    <col min="16" max="19" width="31.42578125" style="3" customWidth="1"/>
    <col min="20" max="20" width="35.140625" style="26" customWidth="1"/>
    <col min="21" max="21" width="44.85546875" style="3" customWidth="1"/>
    <col min="22" max="24" width="47.5703125" style="3" customWidth="1"/>
    <col min="25" max="25" width="37.5703125" style="27" customWidth="1"/>
    <col min="26" max="26" width="18.85546875" style="27" customWidth="1"/>
    <col min="27" max="27" width="13.28515625" style="27" customWidth="1"/>
    <col min="28" max="28" width="16.28515625" style="27" customWidth="1"/>
    <col min="29" max="29" width="25.28515625" style="27" customWidth="1"/>
    <col min="30" max="30" width="28" style="27" customWidth="1"/>
    <col min="31" max="16384" width="9.140625" style="3"/>
  </cols>
  <sheetData>
    <row r="1" spans="1:30" x14ac:dyDescent="0.25">
      <c r="A1" s="1"/>
      <c r="B1" s="114"/>
      <c r="C1" s="114"/>
      <c r="D1" s="114"/>
      <c r="E1" s="114"/>
      <c r="F1" s="114"/>
      <c r="G1" s="114"/>
      <c r="H1" s="114"/>
      <c r="I1" s="114"/>
      <c r="J1" s="114"/>
      <c r="K1" s="114"/>
      <c r="L1" s="115" t="s">
        <v>0</v>
      </c>
      <c r="M1" s="115"/>
      <c r="N1" s="115"/>
      <c r="O1" s="115"/>
      <c r="P1" s="115"/>
      <c r="Q1" s="115"/>
      <c r="R1" s="115"/>
      <c r="S1" s="115"/>
      <c r="T1" s="2"/>
    </row>
    <row r="2" spans="1:30" s="147" customFormat="1" ht="113.25" customHeight="1" x14ac:dyDescent="0.35">
      <c r="A2" s="138" t="s">
        <v>1</v>
      </c>
      <c r="B2" s="139" t="s">
        <v>422</v>
      </c>
      <c r="C2" s="140" t="s">
        <v>3</v>
      </c>
      <c r="D2" s="139" t="s">
        <v>4</v>
      </c>
      <c r="E2" s="141" t="s">
        <v>5</v>
      </c>
      <c r="F2" s="142" t="s">
        <v>6</v>
      </c>
      <c r="G2" s="141" t="s">
        <v>7</v>
      </c>
      <c r="H2" s="142" t="s">
        <v>8</v>
      </c>
      <c r="I2" s="141" t="s">
        <v>9</v>
      </c>
      <c r="J2" s="140" t="s">
        <v>10</v>
      </c>
      <c r="K2" s="139" t="s">
        <v>11</v>
      </c>
      <c r="L2" s="140" t="s">
        <v>12</v>
      </c>
      <c r="M2" s="140" t="s">
        <v>13</v>
      </c>
      <c r="N2" s="140" t="s">
        <v>14</v>
      </c>
      <c r="O2" s="140" t="s">
        <v>15</v>
      </c>
      <c r="P2" s="140" t="s">
        <v>16</v>
      </c>
      <c r="Q2" s="140" t="s">
        <v>17</v>
      </c>
      <c r="R2" s="140" t="s">
        <v>18</v>
      </c>
      <c r="S2" s="140" t="s">
        <v>19</v>
      </c>
      <c r="T2" s="143" t="s">
        <v>421</v>
      </c>
      <c r="U2" s="144" t="s">
        <v>420</v>
      </c>
      <c r="V2" s="144" t="s">
        <v>483</v>
      </c>
      <c r="W2" s="144" t="s">
        <v>484</v>
      </c>
      <c r="X2" s="144" t="s">
        <v>485</v>
      </c>
      <c r="Y2" s="145" t="s">
        <v>486</v>
      </c>
      <c r="Z2" s="144" t="s">
        <v>487</v>
      </c>
      <c r="AA2" s="144" t="s">
        <v>488</v>
      </c>
      <c r="AB2" s="144" t="s">
        <v>489</v>
      </c>
      <c r="AC2" s="146" t="s">
        <v>423</v>
      </c>
      <c r="AD2" s="146" t="s">
        <v>424</v>
      </c>
    </row>
    <row r="3" spans="1:30" ht="45" x14ac:dyDescent="0.25">
      <c r="A3" s="1">
        <v>1</v>
      </c>
      <c r="B3" s="7">
        <f t="shared" ref="B3:B34" si="0">AVERAGE(Y3:AB3)</f>
        <v>3.75</v>
      </c>
      <c r="C3" s="8" t="s">
        <v>259</v>
      </c>
      <c r="D3" s="9" t="s">
        <v>260</v>
      </c>
      <c r="E3" s="10">
        <v>123</v>
      </c>
      <c r="F3" s="11"/>
      <c r="G3" s="10">
        <v>0</v>
      </c>
      <c r="H3" s="11"/>
      <c r="I3" s="10">
        <v>0</v>
      </c>
      <c r="J3" s="12" t="s">
        <v>261</v>
      </c>
      <c r="K3" s="13" t="s">
        <v>23</v>
      </c>
      <c r="L3" s="14" t="s">
        <v>262</v>
      </c>
      <c r="M3" s="15" t="s">
        <v>263</v>
      </c>
      <c r="N3" s="14" t="s">
        <v>26</v>
      </c>
      <c r="O3" s="16" t="s">
        <v>27</v>
      </c>
      <c r="P3" s="12" t="s">
        <v>84</v>
      </c>
      <c r="Q3" s="12"/>
      <c r="R3" s="12"/>
      <c r="S3" s="12"/>
      <c r="T3" s="7">
        <f t="shared" ref="T3:T34" si="1">AVERAGE(Y3:AB3)</f>
        <v>3.75</v>
      </c>
      <c r="U3" s="1" t="s">
        <v>30</v>
      </c>
      <c r="V3" s="1"/>
      <c r="W3" s="1"/>
      <c r="X3" s="1"/>
      <c r="Y3" s="1">
        <v>1</v>
      </c>
      <c r="Z3" s="27">
        <v>3</v>
      </c>
      <c r="AA3" s="27">
        <v>1</v>
      </c>
      <c r="AB3" s="27">
        <v>10</v>
      </c>
      <c r="AC3" s="13">
        <f t="shared" ref="AC3:AC34" si="2">IF(D3="8", 2.1, IF(D3="4-7", 1, IF(D3="2B-3", 0.6, 0)))</f>
        <v>2.1</v>
      </c>
      <c r="AD3" s="56">
        <f t="shared" ref="AD3:AD34" si="3">(2000*0.068)/AC3</f>
        <v>64.761904761904759</v>
      </c>
    </row>
    <row r="4" spans="1:30" ht="45" x14ac:dyDescent="0.25">
      <c r="A4" s="1">
        <v>2</v>
      </c>
      <c r="B4" s="7">
        <f t="shared" si="0"/>
        <v>1.5</v>
      </c>
      <c r="C4" s="8" t="s">
        <v>108</v>
      </c>
      <c r="D4" s="9" t="s">
        <v>109</v>
      </c>
      <c r="E4" s="10">
        <v>87</v>
      </c>
      <c r="F4" s="11">
        <v>2.0000000000000018E-2</v>
      </c>
      <c r="G4" s="10">
        <v>1.7399999999999949</v>
      </c>
      <c r="H4" s="11">
        <v>0.98</v>
      </c>
      <c r="I4" s="10">
        <v>85.26</v>
      </c>
      <c r="J4" s="17" t="s">
        <v>110</v>
      </c>
      <c r="K4" s="13" t="s">
        <v>56</v>
      </c>
      <c r="L4" s="14" t="s">
        <v>24</v>
      </c>
      <c r="M4" s="15" t="s">
        <v>111</v>
      </c>
      <c r="N4" s="14" t="s">
        <v>112</v>
      </c>
      <c r="O4" s="14" t="s">
        <v>41</v>
      </c>
      <c r="P4" s="12"/>
      <c r="Q4" s="22"/>
      <c r="R4" s="12"/>
      <c r="S4" s="12"/>
      <c r="T4" s="7">
        <f t="shared" si="1"/>
        <v>1.5</v>
      </c>
      <c r="U4" s="3" t="s">
        <v>490</v>
      </c>
      <c r="W4" s="1"/>
      <c r="X4" s="1"/>
      <c r="Y4" s="1">
        <v>1</v>
      </c>
      <c r="Z4" s="27">
        <v>3</v>
      </c>
      <c r="AA4" s="27">
        <v>1</v>
      </c>
      <c r="AB4" s="27">
        <v>1</v>
      </c>
      <c r="AC4" s="13">
        <f t="shared" si="2"/>
        <v>1</v>
      </c>
      <c r="AD4" s="56">
        <f t="shared" si="3"/>
        <v>136</v>
      </c>
    </row>
    <row r="5" spans="1:30" ht="30" x14ac:dyDescent="0.25">
      <c r="A5" s="1">
        <v>3</v>
      </c>
      <c r="B5" s="7">
        <f t="shared" si="0"/>
        <v>1</v>
      </c>
      <c r="C5" s="8" t="s">
        <v>113</v>
      </c>
      <c r="D5" s="9" t="s">
        <v>109</v>
      </c>
      <c r="E5" s="10">
        <v>608</v>
      </c>
      <c r="F5" s="11">
        <v>2.0000000000000018E-2</v>
      </c>
      <c r="G5" s="10">
        <v>12.159999999999968</v>
      </c>
      <c r="H5" s="11">
        <v>0.98</v>
      </c>
      <c r="I5" s="10">
        <v>595.84</v>
      </c>
      <c r="J5" s="17" t="s">
        <v>114</v>
      </c>
      <c r="K5" s="13" t="s">
        <v>56</v>
      </c>
      <c r="L5" s="14" t="s">
        <v>24</v>
      </c>
      <c r="M5" s="14" t="s">
        <v>115</v>
      </c>
      <c r="N5" s="14" t="s">
        <v>112</v>
      </c>
      <c r="O5" s="14" t="s">
        <v>41</v>
      </c>
      <c r="P5" s="12"/>
      <c r="Q5" s="22"/>
      <c r="R5" s="12"/>
      <c r="S5" s="12"/>
      <c r="T5" s="7">
        <f t="shared" si="1"/>
        <v>1</v>
      </c>
      <c r="W5" s="1"/>
      <c r="X5" s="1"/>
      <c r="Y5" s="1">
        <v>1</v>
      </c>
      <c r="Z5" s="27">
        <v>1</v>
      </c>
      <c r="AA5" s="27">
        <v>1</v>
      </c>
      <c r="AB5" s="27">
        <v>1</v>
      </c>
      <c r="AC5" s="13">
        <f t="shared" si="2"/>
        <v>1</v>
      </c>
      <c r="AD5" s="56">
        <f t="shared" si="3"/>
        <v>136</v>
      </c>
    </row>
    <row r="6" spans="1:30" ht="45" x14ac:dyDescent="0.25">
      <c r="A6" s="1">
        <v>4</v>
      </c>
      <c r="B6" s="7">
        <f t="shared" si="0"/>
        <v>1</v>
      </c>
      <c r="C6" s="8" t="s">
        <v>116</v>
      </c>
      <c r="D6" s="9" t="s">
        <v>109</v>
      </c>
      <c r="E6" s="10">
        <v>87</v>
      </c>
      <c r="F6" s="11">
        <v>2.0000000000000018E-2</v>
      </c>
      <c r="G6" s="10">
        <v>1.7399999999999949</v>
      </c>
      <c r="H6" s="11">
        <v>0.98</v>
      </c>
      <c r="I6" s="10">
        <v>85.26</v>
      </c>
      <c r="J6" s="12" t="s">
        <v>117</v>
      </c>
      <c r="K6" s="13" t="s">
        <v>56</v>
      </c>
      <c r="L6" s="14" t="s">
        <v>24</v>
      </c>
      <c r="M6" s="14" t="s">
        <v>118</v>
      </c>
      <c r="N6" s="14" t="s">
        <v>112</v>
      </c>
      <c r="O6" s="14" t="s">
        <v>41</v>
      </c>
      <c r="P6" s="12" t="s">
        <v>119</v>
      </c>
      <c r="Q6" s="22"/>
      <c r="R6" s="12"/>
      <c r="S6" s="12"/>
      <c r="T6" s="7">
        <f t="shared" si="1"/>
        <v>1</v>
      </c>
      <c r="U6" s="1" t="s">
        <v>46</v>
      </c>
      <c r="V6" s="1"/>
      <c r="W6" s="1"/>
      <c r="X6" s="1"/>
      <c r="Y6" s="1">
        <v>1</v>
      </c>
      <c r="Z6" s="27">
        <v>1</v>
      </c>
      <c r="AA6" s="27">
        <v>1</v>
      </c>
      <c r="AB6" s="27">
        <v>1</v>
      </c>
      <c r="AC6" s="13">
        <f t="shared" si="2"/>
        <v>1</v>
      </c>
      <c r="AD6" s="56">
        <f t="shared" si="3"/>
        <v>136</v>
      </c>
    </row>
    <row r="7" spans="1:30" ht="30" x14ac:dyDescent="0.25">
      <c r="A7" s="1">
        <v>5</v>
      </c>
      <c r="B7" s="7">
        <f t="shared" si="0"/>
        <v>1.5</v>
      </c>
      <c r="C7" s="8" t="s">
        <v>120</v>
      </c>
      <c r="D7" s="9" t="s">
        <v>109</v>
      </c>
      <c r="E7" s="10">
        <v>87</v>
      </c>
      <c r="F7" s="11">
        <v>2.0000000000000018E-2</v>
      </c>
      <c r="G7" s="10">
        <v>1.7399999999999949</v>
      </c>
      <c r="H7" s="11">
        <v>0.98</v>
      </c>
      <c r="I7" s="10">
        <v>85.26</v>
      </c>
      <c r="J7" s="17" t="s">
        <v>114</v>
      </c>
      <c r="K7" s="13" t="s">
        <v>56</v>
      </c>
      <c r="L7" s="14" t="s">
        <v>24</v>
      </c>
      <c r="M7" s="15" t="s">
        <v>121</v>
      </c>
      <c r="N7" s="14" t="s">
        <v>112</v>
      </c>
      <c r="O7" s="14" t="s">
        <v>41</v>
      </c>
      <c r="P7" s="12"/>
      <c r="Q7" s="22"/>
      <c r="R7" s="12"/>
      <c r="S7" s="12"/>
      <c r="T7" s="7">
        <f t="shared" si="1"/>
        <v>1.5</v>
      </c>
      <c r="U7" s="1" t="s">
        <v>466</v>
      </c>
      <c r="W7" s="1"/>
      <c r="X7" s="1"/>
      <c r="Y7" s="13">
        <v>1</v>
      </c>
      <c r="Z7" s="27">
        <v>3</v>
      </c>
      <c r="AA7" s="27">
        <v>1</v>
      </c>
      <c r="AB7" s="27">
        <v>1</v>
      </c>
      <c r="AC7" s="13">
        <f t="shared" si="2"/>
        <v>1</v>
      </c>
      <c r="AD7" s="56">
        <f t="shared" si="3"/>
        <v>136</v>
      </c>
    </row>
    <row r="8" spans="1:30" ht="30" x14ac:dyDescent="0.25">
      <c r="A8" s="1">
        <v>6</v>
      </c>
      <c r="B8" s="7">
        <f t="shared" si="0"/>
        <v>1</v>
      </c>
      <c r="C8" s="23" t="s">
        <v>122</v>
      </c>
      <c r="D8" s="9" t="s">
        <v>109</v>
      </c>
      <c r="E8" s="10">
        <v>226</v>
      </c>
      <c r="F8" s="11">
        <v>2.0000000000000018E-2</v>
      </c>
      <c r="G8" s="10">
        <v>4.5200000000000102</v>
      </c>
      <c r="H8" s="11">
        <v>0.98</v>
      </c>
      <c r="I8" s="10">
        <v>221.48</v>
      </c>
      <c r="J8" s="24" t="s">
        <v>123</v>
      </c>
      <c r="K8" s="13" t="s">
        <v>56</v>
      </c>
      <c r="L8" s="14" t="s">
        <v>124</v>
      </c>
      <c r="M8" s="14" t="s">
        <v>125</v>
      </c>
      <c r="N8" s="14" t="s">
        <v>126</v>
      </c>
      <c r="O8" s="14" t="s">
        <v>41</v>
      </c>
      <c r="P8" s="12"/>
      <c r="Q8" s="22" t="s">
        <v>127</v>
      </c>
      <c r="R8" s="12"/>
      <c r="S8" s="12"/>
      <c r="T8" s="7">
        <f t="shared" si="1"/>
        <v>1</v>
      </c>
      <c r="U8" s="1" t="s">
        <v>53</v>
      </c>
      <c r="V8" s="1"/>
      <c r="W8" s="1"/>
      <c r="X8" s="1"/>
      <c r="Y8" s="1">
        <v>1</v>
      </c>
      <c r="Z8" s="27">
        <v>1</v>
      </c>
      <c r="AA8" s="27">
        <v>1</v>
      </c>
      <c r="AB8" s="27">
        <v>1</v>
      </c>
      <c r="AC8" s="13">
        <f t="shared" si="2"/>
        <v>1</v>
      </c>
      <c r="AD8" s="56">
        <f t="shared" si="3"/>
        <v>136</v>
      </c>
    </row>
    <row r="9" spans="1:30" ht="45" x14ac:dyDescent="0.25">
      <c r="A9" s="1">
        <v>7</v>
      </c>
      <c r="B9" s="7">
        <f t="shared" si="0"/>
        <v>2</v>
      </c>
      <c r="C9" s="8" t="s">
        <v>264</v>
      </c>
      <c r="D9" s="9" t="s">
        <v>260</v>
      </c>
      <c r="E9" s="10">
        <v>400</v>
      </c>
      <c r="F9" s="11">
        <v>0.5</v>
      </c>
      <c r="G9" s="10">
        <v>200</v>
      </c>
      <c r="H9" s="11">
        <v>0.5</v>
      </c>
      <c r="I9" s="10">
        <v>200</v>
      </c>
      <c r="J9" s="12" t="s">
        <v>265</v>
      </c>
      <c r="K9" s="13" t="s">
        <v>23</v>
      </c>
      <c r="L9" s="15" t="s">
        <v>256</v>
      </c>
      <c r="M9" s="14" t="s">
        <v>266</v>
      </c>
      <c r="N9" s="14" t="s">
        <v>26</v>
      </c>
      <c r="O9" s="15" t="s">
        <v>27</v>
      </c>
      <c r="P9" s="12"/>
      <c r="Q9" s="12" t="s">
        <v>267</v>
      </c>
      <c r="R9" s="12" t="s">
        <v>268</v>
      </c>
      <c r="S9" s="12" t="s">
        <v>269</v>
      </c>
      <c r="T9" s="7">
        <f t="shared" si="1"/>
        <v>2</v>
      </c>
      <c r="U9" s="1" t="s">
        <v>60</v>
      </c>
      <c r="V9" s="1" t="s">
        <v>61</v>
      </c>
      <c r="W9" s="1" t="s">
        <v>62</v>
      </c>
      <c r="X9" s="1" t="s">
        <v>491</v>
      </c>
      <c r="Y9" s="1">
        <v>3</v>
      </c>
      <c r="Z9" s="27">
        <v>1</v>
      </c>
      <c r="AA9" s="27">
        <v>1</v>
      </c>
      <c r="AB9" s="27">
        <v>3</v>
      </c>
      <c r="AC9" s="13">
        <f t="shared" si="2"/>
        <v>2.1</v>
      </c>
      <c r="AD9" s="56">
        <f t="shared" si="3"/>
        <v>64.761904761904759</v>
      </c>
    </row>
    <row r="10" spans="1:30" ht="30" x14ac:dyDescent="0.25">
      <c r="A10" s="1">
        <v>8</v>
      </c>
      <c r="B10" s="7">
        <f t="shared" si="0"/>
        <v>2</v>
      </c>
      <c r="C10" s="8" t="s">
        <v>270</v>
      </c>
      <c r="D10" s="9" t="s">
        <v>260</v>
      </c>
      <c r="E10" s="10">
        <v>65</v>
      </c>
      <c r="F10" s="11">
        <v>0.5</v>
      </c>
      <c r="G10" s="10">
        <v>32.5</v>
      </c>
      <c r="H10" s="11">
        <v>0.5</v>
      </c>
      <c r="I10" s="10">
        <v>32.5</v>
      </c>
      <c r="J10" s="12" t="s">
        <v>271</v>
      </c>
      <c r="K10" s="13" t="s">
        <v>23</v>
      </c>
      <c r="L10" s="15" t="s">
        <v>256</v>
      </c>
      <c r="M10" s="14" t="s">
        <v>272</v>
      </c>
      <c r="N10" s="14" t="s">
        <v>26</v>
      </c>
      <c r="O10" s="15" t="s">
        <v>27</v>
      </c>
      <c r="P10" s="12"/>
      <c r="Q10" s="12" t="s">
        <v>268</v>
      </c>
      <c r="R10" s="12"/>
      <c r="S10" s="12"/>
      <c r="T10" s="7">
        <f t="shared" si="1"/>
        <v>2</v>
      </c>
      <c r="U10" s="1" t="s">
        <v>66</v>
      </c>
      <c r="V10" s="1"/>
      <c r="W10" s="1"/>
      <c r="X10" s="1" t="s">
        <v>491</v>
      </c>
      <c r="Y10" s="1">
        <v>3</v>
      </c>
      <c r="Z10" s="27">
        <v>1</v>
      </c>
      <c r="AA10" s="27">
        <v>1</v>
      </c>
      <c r="AB10" s="27">
        <v>3</v>
      </c>
      <c r="AC10" s="13">
        <f t="shared" si="2"/>
        <v>2.1</v>
      </c>
      <c r="AD10" s="56">
        <f t="shared" si="3"/>
        <v>64.761904761904759</v>
      </c>
    </row>
    <row r="11" spans="1:30" ht="45" x14ac:dyDescent="0.25">
      <c r="A11" s="1">
        <v>9</v>
      </c>
      <c r="B11" s="7">
        <f t="shared" si="0"/>
        <v>2</v>
      </c>
      <c r="C11" s="8" t="s">
        <v>273</v>
      </c>
      <c r="D11" s="9" t="s">
        <v>260</v>
      </c>
      <c r="E11" s="10">
        <v>133</v>
      </c>
      <c r="F11" s="11">
        <v>0.5</v>
      </c>
      <c r="G11" s="10">
        <v>66.5</v>
      </c>
      <c r="H11" s="11">
        <v>0.5</v>
      </c>
      <c r="I11" s="10">
        <v>66.5</v>
      </c>
      <c r="J11" s="12" t="s">
        <v>274</v>
      </c>
      <c r="K11" s="13" t="s">
        <v>23</v>
      </c>
      <c r="L11" s="15" t="s">
        <v>256</v>
      </c>
      <c r="M11" s="14" t="s">
        <v>266</v>
      </c>
      <c r="N11" s="14" t="s">
        <v>26</v>
      </c>
      <c r="O11" s="15" t="s">
        <v>27</v>
      </c>
      <c r="P11" s="12"/>
      <c r="Q11" s="12" t="s">
        <v>275</v>
      </c>
      <c r="R11" s="12" t="s">
        <v>268</v>
      </c>
      <c r="S11" s="12" t="s">
        <v>276</v>
      </c>
      <c r="T11" s="7">
        <f t="shared" si="1"/>
        <v>2</v>
      </c>
      <c r="U11" s="1" t="s">
        <v>66</v>
      </c>
      <c r="V11" s="1" t="s">
        <v>61</v>
      </c>
      <c r="W11" s="1" t="s">
        <v>62</v>
      </c>
      <c r="X11" s="1" t="s">
        <v>491</v>
      </c>
      <c r="Y11" s="1">
        <v>3</v>
      </c>
      <c r="Z11" s="27">
        <v>1</v>
      </c>
      <c r="AA11" s="27">
        <v>1</v>
      </c>
      <c r="AB11" s="27">
        <v>3</v>
      </c>
      <c r="AC11" s="13">
        <f t="shared" si="2"/>
        <v>2.1</v>
      </c>
      <c r="AD11" s="56">
        <f t="shared" si="3"/>
        <v>64.761904761904759</v>
      </c>
    </row>
    <row r="12" spans="1:30" ht="60" x14ac:dyDescent="0.25">
      <c r="A12" s="1">
        <v>10</v>
      </c>
      <c r="B12" s="7">
        <f t="shared" si="0"/>
        <v>2.5</v>
      </c>
      <c r="C12" s="8" t="s">
        <v>278</v>
      </c>
      <c r="D12" s="9" t="s">
        <v>260</v>
      </c>
      <c r="E12" s="10">
        <v>65</v>
      </c>
      <c r="F12" s="11">
        <v>0.5</v>
      </c>
      <c r="G12" s="10">
        <v>32.5</v>
      </c>
      <c r="H12" s="11">
        <v>0.5</v>
      </c>
      <c r="I12" s="10">
        <v>32.5</v>
      </c>
      <c r="J12" s="12" t="s">
        <v>279</v>
      </c>
      <c r="K12" s="13" t="s">
        <v>23</v>
      </c>
      <c r="L12" s="15" t="s">
        <v>280</v>
      </c>
      <c r="M12" s="15" t="s">
        <v>281</v>
      </c>
      <c r="N12" s="14" t="s">
        <v>26</v>
      </c>
      <c r="O12" s="15" t="s">
        <v>234</v>
      </c>
      <c r="P12" s="12" t="s">
        <v>282</v>
      </c>
      <c r="Q12" s="12"/>
      <c r="R12" s="12"/>
      <c r="S12" s="12"/>
      <c r="T12" s="7">
        <f t="shared" si="1"/>
        <v>2.5</v>
      </c>
      <c r="U12" s="1" t="s">
        <v>62</v>
      </c>
      <c r="V12" s="1"/>
      <c r="W12" s="1"/>
      <c r="X12" s="1"/>
      <c r="Y12" s="1">
        <v>3</v>
      </c>
      <c r="Z12" s="27">
        <v>3</v>
      </c>
      <c r="AA12" s="27">
        <v>1</v>
      </c>
      <c r="AB12" s="27">
        <v>3</v>
      </c>
      <c r="AC12" s="13">
        <f t="shared" si="2"/>
        <v>2.1</v>
      </c>
      <c r="AD12" s="56">
        <f t="shared" si="3"/>
        <v>64.761904761904759</v>
      </c>
    </row>
    <row r="13" spans="1:30" ht="30" x14ac:dyDescent="0.25">
      <c r="A13" s="1">
        <v>11</v>
      </c>
      <c r="B13" s="7">
        <f t="shared" si="0"/>
        <v>1</v>
      </c>
      <c r="C13" s="8" t="s">
        <v>128</v>
      </c>
      <c r="D13" s="9" t="s">
        <v>109</v>
      </c>
      <c r="E13" s="10">
        <v>1985</v>
      </c>
      <c r="F13" s="11">
        <v>7.0000000000000007E-2</v>
      </c>
      <c r="G13" s="10">
        <v>1647.55</v>
      </c>
      <c r="H13" s="11">
        <v>0.17</v>
      </c>
      <c r="I13" s="10">
        <v>337.45000000000005</v>
      </c>
      <c r="J13" s="12" t="s">
        <v>129</v>
      </c>
      <c r="K13" s="13" t="s">
        <v>23</v>
      </c>
      <c r="L13" s="14" t="s">
        <v>24</v>
      </c>
      <c r="M13" s="14" t="s">
        <v>130</v>
      </c>
      <c r="N13" s="14" t="s">
        <v>26</v>
      </c>
      <c r="O13" s="14" t="s">
        <v>41</v>
      </c>
      <c r="P13" s="12"/>
      <c r="Q13" s="12"/>
      <c r="R13" s="12"/>
      <c r="S13" s="12"/>
      <c r="T13" s="7">
        <f t="shared" si="1"/>
        <v>1</v>
      </c>
      <c r="X13" s="1"/>
      <c r="Y13" s="1">
        <v>1</v>
      </c>
      <c r="Z13" s="27">
        <v>1</v>
      </c>
      <c r="AA13" s="27">
        <v>1</v>
      </c>
      <c r="AB13" s="27">
        <v>1</v>
      </c>
      <c r="AC13" s="13">
        <f t="shared" si="2"/>
        <v>1</v>
      </c>
      <c r="AD13" s="56">
        <f t="shared" si="3"/>
        <v>136</v>
      </c>
    </row>
    <row r="14" spans="1:30" ht="60" x14ac:dyDescent="0.25">
      <c r="A14" s="1">
        <v>12</v>
      </c>
      <c r="B14" s="7">
        <f t="shared" si="0"/>
        <v>1</v>
      </c>
      <c r="C14" s="8" t="s">
        <v>131</v>
      </c>
      <c r="D14" s="9" t="s">
        <v>109</v>
      </c>
      <c r="E14" s="10">
        <v>298</v>
      </c>
      <c r="F14" s="11">
        <v>0.9</v>
      </c>
      <c r="G14" s="10">
        <v>268.2</v>
      </c>
      <c r="H14" s="11">
        <v>0.1</v>
      </c>
      <c r="I14" s="10">
        <v>29.8</v>
      </c>
      <c r="J14" s="12" t="s">
        <v>129</v>
      </c>
      <c r="K14" s="13" t="s">
        <v>23</v>
      </c>
      <c r="L14" s="14" t="s">
        <v>132</v>
      </c>
      <c r="M14" s="14" t="s">
        <v>133</v>
      </c>
      <c r="N14" s="14" t="s">
        <v>134</v>
      </c>
      <c r="O14" s="14" t="s">
        <v>41</v>
      </c>
      <c r="P14" s="12" t="s">
        <v>84</v>
      </c>
      <c r="Q14" s="12" t="s">
        <v>135</v>
      </c>
      <c r="R14" s="12"/>
      <c r="S14" s="12"/>
      <c r="T14" s="7">
        <f t="shared" si="1"/>
        <v>1</v>
      </c>
      <c r="U14" s="1" t="s">
        <v>30</v>
      </c>
      <c r="V14" s="1" t="s">
        <v>85</v>
      </c>
      <c r="W14" s="1"/>
      <c r="X14" s="1"/>
      <c r="Y14" s="1">
        <v>1</v>
      </c>
      <c r="Z14" s="27">
        <v>1</v>
      </c>
      <c r="AA14" s="27">
        <v>1</v>
      </c>
      <c r="AB14" s="27">
        <v>1</v>
      </c>
      <c r="AC14" s="13">
        <f t="shared" si="2"/>
        <v>1</v>
      </c>
      <c r="AD14" s="56">
        <f t="shared" si="3"/>
        <v>136</v>
      </c>
    </row>
    <row r="15" spans="1:30" ht="30" x14ac:dyDescent="0.25">
      <c r="A15" s="1">
        <v>13</v>
      </c>
      <c r="B15" s="7">
        <f t="shared" si="0"/>
        <v>1.5</v>
      </c>
      <c r="C15" s="8" t="s">
        <v>20</v>
      </c>
      <c r="D15" s="9" t="s">
        <v>21</v>
      </c>
      <c r="E15" s="10">
        <v>951</v>
      </c>
      <c r="F15" s="11">
        <v>0.02</v>
      </c>
      <c r="G15" s="10">
        <v>19.02</v>
      </c>
      <c r="H15" s="11">
        <v>0.05</v>
      </c>
      <c r="I15" s="10">
        <v>47.550000000000004</v>
      </c>
      <c r="J15" s="12" t="s">
        <v>22</v>
      </c>
      <c r="K15" s="13" t="s">
        <v>23</v>
      </c>
      <c r="L15" s="14" t="s">
        <v>24</v>
      </c>
      <c r="M15" s="14" t="s">
        <v>25</v>
      </c>
      <c r="N15" s="14" t="s">
        <v>26</v>
      </c>
      <c r="O15" s="15" t="s">
        <v>27</v>
      </c>
      <c r="P15" s="12"/>
      <c r="Q15" s="12" t="s">
        <v>28</v>
      </c>
      <c r="R15" s="12" t="s">
        <v>29</v>
      </c>
      <c r="S15" s="12"/>
      <c r="T15" s="7">
        <f t="shared" si="1"/>
        <v>1.5</v>
      </c>
      <c r="U15" s="1" t="s">
        <v>90</v>
      </c>
      <c r="V15" s="20" t="s">
        <v>91</v>
      </c>
      <c r="W15" s="1"/>
      <c r="X15" s="1"/>
      <c r="Y15" s="1">
        <v>1</v>
      </c>
      <c r="Z15" s="27">
        <v>1</v>
      </c>
      <c r="AA15" s="27">
        <v>1</v>
      </c>
      <c r="AB15" s="27">
        <v>3</v>
      </c>
      <c r="AC15" s="13">
        <f t="shared" si="2"/>
        <v>0.6</v>
      </c>
      <c r="AD15" s="56">
        <f t="shared" si="3"/>
        <v>226.66666666666669</v>
      </c>
    </row>
    <row r="16" spans="1:30" ht="30" x14ac:dyDescent="0.25">
      <c r="A16" s="1">
        <v>14</v>
      </c>
      <c r="B16" s="7">
        <f t="shared" si="0"/>
        <v>1.5</v>
      </c>
      <c r="C16" s="8" t="s">
        <v>136</v>
      </c>
      <c r="D16" s="9" t="s">
        <v>109</v>
      </c>
      <c r="E16" s="10">
        <v>1985</v>
      </c>
      <c r="F16" s="11">
        <v>7.0000000000000007E-2</v>
      </c>
      <c r="G16" s="10">
        <v>138.95000000000002</v>
      </c>
      <c r="H16" s="11">
        <v>0.18</v>
      </c>
      <c r="I16" s="10">
        <v>357.3</v>
      </c>
      <c r="J16" s="12" t="s">
        <v>137</v>
      </c>
      <c r="K16" s="13" t="s">
        <v>23</v>
      </c>
      <c r="L16" s="14" t="s">
        <v>24</v>
      </c>
      <c r="M16" s="14" t="s">
        <v>25</v>
      </c>
      <c r="N16" s="14" t="s">
        <v>26</v>
      </c>
      <c r="O16" s="15" t="s">
        <v>27</v>
      </c>
      <c r="P16" s="12"/>
      <c r="Q16" s="12" t="s">
        <v>28</v>
      </c>
      <c r="R16" s="12" t="s">
        <v>29</v>
      </c>
      <c r="S16" s="12"/>
      <c r="T16" s="7">
        <f t="shared" si="1"/>
        <v>1.5</v>
      </c>
      <c r="U16" s="1" t="s">
        <v>90</v>
      </c>
      <c r="V16" s="20" t="s">
        <v>91</v>
      </c>
      <c r="W16" s="1" t="s">
        <v>465</v>
      </c>
      <c r="X16" s="1"/>
      <c r="Y16" s="1">
        <v>1</v>
      </c>
      <c r="Z16" s="27">
        <v>1</v>
      </c>
      <c r="AA16" s="27">
        <v>1</v>
      </c>
      <c r="AB16" s="27">
        <v>3</v>
      </c>
      <c r="AC16" s="13">
        <f t="shared" si="2"/>
        <v>1</v>
      </c>
      <c r="AD16" s="56">
        <f t="shared" si="3"/>
        <v>136</v>
      </c>
    </row>
    <row r="17" spans="1:30" ht="30" x14ac:dyDescent="0.25">
      <c r="A17" s="1">
        <v>15</v>
      </c>
      <c r="B17" s="7">
        <f t="shared" si="0"/>
        <v>2</v>
      </c>
      <c r="C17" s="8" t="s">
        <v>31</v>
      </c>
      <c r="D17" s="9" t="s">
        <v>21</v>
      </c>
      <c r="E17" s="10">
        <v>11854</v>
      </c>
      <c r="F17" s="11">
        <v>0.02</v>
      </c>
      <c r="G17" s="10">
        <v>237.08</v>
      </c>
      <c r="H17" s="11">
        <v>0.18</v>
      </c>
      <c r="I17" s="10">
        <v>2133.7199999999998</v>
      </c>
      <c r="J17" s="12" t="s">
        <v>32</v>
      </c>
      <c r="K17" s="13" t="s">
        <v>33</v>
      </c>
      <c r="L17" s="14" t="s">
        <v>34</v>
      </c>
      <c r="M17" s="14" t="s">
        <v>35</v>
      </c>
      <c r="N17" s="15" t="s">
        <v>36</v>
      </c>
      <c r="O17" s="15" t="s">
        <v>27</v>
      </c>
      <c r="P17" s="12"/>
      <c r="Q17" s="12" t="s">
        <v>37</v>
      </c>
      <c r="R17" s="12"/>
      <c r="S17" s="12"/>
      <c r="T17" s="7">
        <f t="shared" si="1"/>
        <v>2</v>
      </c>
      <c r="U17" s="1" t="s">
        <v>90</v>
      </c>
      <c r="V17" s="20" t="s">
        <v>91</v>
      </c>
      <c r="W17" s="1"/>
      <c r="X17" s="1"/>
      <c r="Y17" s="1">
        <v>1</v>
      </c>
      <c r="Z17" s="27">
        <v>1</v>
      </c>
      <c r="AA17" s="27">
        <v>3</v>
      </c>
      <c r="AB17" s="27">
        <v>3</v>
      </c>
      <c r="AC17" s="13">
        <f t="shared" si="2"/>
        <v>0.6</v>
      </c>
      <c r="AD17" s="56">
        <f t="shared" si="3"/>
        <v>226.66666666666669</v>
      </c>
    </row>
    <row r="18" spans="1:30" ht="30" x14ac:dyDescent="0.25">
      <c r="A18" s="1">
        <v>16</v>
      </c>
      <c r="B18" s="7">
        <f t="shared" si="0"/>
        <v>1</v>
      </c>
      <c r="C18" s="8" t="s">
        <v>38</v>
      </c>
      <c r="D18" s="9" t="s">
        <v>21</v>
      </c>
      <c r="E18" s="10">
        <v>1116</v>
      </c>
      <c r="F18" s="11">
        <v>0.02</v>
      </c>
      <c r="G18" s="10">
        <v>22.32</v>
      </c>
      <c r="H18" s="11">
        <v>0.15</v>
      </c>
      <c r="I18" s="10">
        <v>167.4</v>
      </c>
      <c r="J18" s="12" t="s">
        <v>39</v>
      </c>
      <c r="K18" s="13" t="s">
        <v>23</v>
      </c>
      <c r="L18" s="14" t="s">
        <v>24</v>
      </c>
      <c r="M18" s="14" t="s">
        <v>25</v>
      </c>
      <c r="N18" s="14" t="s">
        <v>40</v>
      </c>
      <c r="O18" s="14" t="s">
        <v>41</v>
      </c>
      <c r="P18" s="12"/>
      <c r="Q18" s="12" t="s">
        <v>42</v>
      </c>
      <c r="R18" s="12"/>
      <c r="S18" s="12"/>
      <c r="T18" s="7">
        <f t="shared" si="1"/>
        <v>1</v>
      </c>
      <c r="U18" s="1" t="s">
        <v>90</v>
      </c>
      <c r="V18" s="20" t="s">
        <v>91</v>
      </c>
      <c r="W18" s="1"/>
      <c r="X18" s="1"/>
      <c r="Y18" s="1">
        <v>1</v>
      </c>
      <c r="Z18" s="27">
        <v>1</v>
      </c>
      <c r="AA18" s="27">
        <v>1</v>
      </c>
      <c r="AB18" s="27">
        <v>1</v>
      </c>
      <c r="AC18" s="13">
        <f t="shared" si="2"/>
        <v>0.6</v>
      </c>
      <c r="AD18" s="56">
        <f t="shared" si="3"/>
        <v>226.66666666666669</v>
      </c>
    </row>
    <row r="19" spans="1:30" ht="45" x14ac:dyDescent="0.25">
      <c r="A19" s="1">
        <v>17</v>
      </c>
      <c r="B19" s="7">
        <f t="shared" si="0"/>
        <v>2</v>
      </c>
      <c r="C19" s="8" t="s">
        <v>43</v>
      </c>
      <c r="D19" s="9" t="s">
        <v>21</v>
      </c>
      <c r="E19" s="10">
        <v>70</v>
      </c>
      <c r="F19" s="11"/>
      <c r="G19" s="10">
        <v>0</v>
      </c>
      <c r="H19" s="11"/>
      <c r="I19" s="10">
        <v>0</v>
      </c>
      <c r="J19" s="12" t="s">
        <v>44</v>
      </c>
      <c r="K19" s="13" t="s">
        <v>23</v>
      </c>
      <c r="L19" s="14" t="s">
        <v>34</v>
      </c>
      <c r="M19" s="15" t="s">
        <v>45</v>
      </c>
      <c r="N19" s="14" t="s">
        <v>26</v>
      </c>
      <c r="O19" s="15" t="s">
        <v>27</v>
      </c>
      <c r="P19" s="12"/>
      <c r="Q19" s="12"/>
      <c r="R19" s="12"/>
      <c r="S19" s="12"/>
      <c r="T19" s="7">
        <f t="shared" si="1"/>
        <v>2</v>
      </c>
      <c r="U19" s="1" t="s">
        <v>90</v>
      </c>
      <c r="V19" s="1" t="s">
        <v>467</v>
      </c>
      <c r="W19" s="1" t="s">
        <v>470</v>
      </c>
      <c r="X19" s="1"/>
      <c r="Y19" s="1">
        <v>1</v>
      </c>
      <c r="Z19" s="27">
        <v>3</v>
      </c>
      <c r="AA19" s="27">
        <v>1</v>
      </c>
      <c r="AB19" s="27">
        <v>3</v>
      </c>
      <c r="AC19" s="13">
        <f t="shared" si="2"/>
        <v>0.6</v>
      </c>
      <c r="AD19" s="56">
        <f t="shared" si="3"/>
        <v>226.66666666666669</v>
      </c>
    </row>
    <row r="20" spans="1:30" ht="30" x14ac:dyDescent="0.25">
      <c r="A20" s="1">
        <v>18</v>
      </c>
      <c r="B20" s="7">
        <f t="shared" si="0"/>
        <v>1</v>
      </c>
      <c r="C20" s="8" t="s">
        <v>47</v>
      </c>
      <c r="D20" s="9" t="s">
        <v>21</v>
      </c>
      <c r="E20" s="10">
        <v>70</v>
      </c>
      <c r="F20" s="11">
        <v>0.2</v>
      </c>
      <c r="G20" s="10">
        <v>14</v>
      </c>
      <c r="H20" s="11">
        <v>0.95</v>
      </c>
      <c r="I20" s="10">
        <v>66.5</v>
      </c>
      <c r="J20" s="12" t="s">
        <v>44</v>
      </c>
      <c r="K20" s="13" t="s">
        <v>23</v>
      </c>
      <c r="L20" s="14" t="s">
        <v>24</v>
      </c>
      <c r="M20" s="14" t="s">
        <v>48</v>
      </c>
      <c r="N20" s="14" t="s">
        <v>26</v>
      </c>
      <c r="O20" s="14" t="s">
        <v>41</v>
      </c>
      <c r="P20" s="12"/>
      <c r="Q20" s="12" t="s">
        <v>28</v>
      </c>
      <c r="R20" s="12"/>
      <c r="S20" s="12"/>
      <c r="T20" s="7">
        <f t="shared" si="1"/>
        <v>1</v>
      </c>
      <c r="U20" s="1" t="s">
        <v>90</v>
      </c>
      <c r="V20" s="20" t="s">
        <v>91</v>
      </c>
      <c r="W20" s="1"/>
      <c r="X20" s="1"/>
      <c r="Y20" s="1">
        <v>1</v>
      </c>
      <c r="Z20" s="27">
        <v>1</v>
      </c>
      <c r="AA20" s="27">
        <v>1</v>
      </c>
      <c r="AB20" s="27">
        <v>1</v>
      </c>
      <c r="AC20" s="13">
        <f t="shared" si="2"/>
        <v>0.6</v>
      </c>
      <c r="AD20" s="56">
        <f t="shared" si="3"/>
        <v>226.66666666666669</v>
      </c>
    </row>
    <row r="21" spans="1:30" ht="30" x14ac:dyDescent="0.25">
      <c r="A21" s="1">
        <v>19</v>
      </c>
      <c r="B21" s="7">
        <f t="shared" si="0"/>
        <v>6</v>
      </c>
      <c r="C21" s="8" t="s">
        <v>49</v>
      </c>
      <c r="D21" s="9" t="s">
        <v>21</v>
      </c>
      <c r="E21" s="10">
        <v>29</v>
      </c>
      <c r="F21" s="11"/>
      <c r="G21" s="10">
        <v>0</v>
      </c>
      <c r="H21" s="11"/>
      <c r="I21" s="10">
        <v>0</v>
      </c>
      <c r="J21" s="12" t="s">
        <v>50</v>
      </c>
      <c r="K21" s="13" t="s">
        <v>23</v>
      </c>
      <c r="L21" s="14" t="s">
        <v>34</v>
      </c>
      <c r="M21" s="16" t="s">
        <v>51</v>
      </c>
      <c r="N21" s="16" t="s">
        <v>52</v>
      </c>
      <c r="O21" s="15" t="s">
        <v>27</v>
      </c>
      <c r="P21" s="12"/>
      <c r="Q21" s="12" t="s">
        <v>37</v>
      </c>
      <c r="R21" s="12"/>
      <c r="S21" s="12"/>
      <c r="T21" s="7">
        <f t="shared" si="1"/>
        <v>6</v>
      </c>
      <c r="U21" s="3" t="s">
        <v>468</v>
      </c>
      <c r="V21" s="20" t="s">
        <v>91</v>
      </c>
      <c r="W21" s="1"/>
      <c r="X21" s="1"/>
      <c r="Y21" s="1">
        <v>1</v>
      </c>
      <c r="Z21" s="27">
        <v>10</v>
      </c>
      <c r="AA21" s="27">
        <v>10</v>
      </c>
      <c r="AB21" s="27">
        <v>3</v>
      </c>
      <c r="AC21" s="13">
        <f t="shared" si="2"/>
        <v>0.6</v>
      </c>
      <c r="AD21" s="56">
        <f t="shared" si="3"/>
        <v>226.66666666666669</v>
      </c>
    </row>
    <row r="22" spans="1:30" ht="30" x14ac:dyDescent="0.25">
      <c r="A22" s="1">
        <v>20</v>
      </c>
      <c r="B22" s="7">
        <f t="shared" si="0"/>
        <v>1</v>
      </c>
      <c r="C22" s="8" t="s">
        <v>138</v>
      </c>
      <c r="D22" s="9" t="s">
        <v>109</v>
      </c>
      <c r="E22" s="10">
        <v>3075</v>
      </c>
      <c r="F22" s="11">
        <v>0.05</v>
      </c>
      <c r="G22" s="10">
        <v>153.75</v>
      </c>
      <c r="H22" s="11">
        <v>0.16</v>
      </c>
      <c r="I22" s="10">
        <v>492</v>
      </c>
      <c r="J22" s="17" t="s">
        <v>139</v>
      </c>
      <c r="K22" s="13" t="s">
        <v>23</v>
      </c>
      <c r="L22" s="14" t="s">
        <v>24</v>
      </c>
      <c r="M22" s="14" t="s">
        <v>140</v>
      </c>
      <c r="N22" s="14" t="s">
        <v>59</v>
      </c>
      <c r="O22" s="14" t="s">
        <v>41</v>
      </c>
      <c r="P22" s="12"/>
      <c r="Q22" s="12"/>
      <c r="R22" s="12"/>
      <c r="S22" s="12"/>
      <c r="T22" s="7">
        <f t="shared" si="1"/>
        <v>1</v>
      </c>
      <c r="W22" s="1"/>
      <c r="X22" s="1"/>
      <c r="Y22" s="1">
        <v>1</v>
      </c>
      <c r="Z22" s="27">
        <v>1</v>
      </c>
      <c r="AA22" s="27">
        <v>1</v>
      </c>
      <c r="AB22" s="27">
        <v>1</v>
      </c>
      <c r="AC22" s="13">
        <f t="shared" si="2"/>
        <v>1</v>
      </c>
      <c r="AD22" s="56">
        <f t="shared" si="3"/>
        <v>136</v>
      </c>
    </row>
    <row r="23" spans="1:30" ht="30" x14ac:dyDescent="0.25">
      <c r="A23" s="1">
        <v>21</v>
      </c>
      <c r="B23" s="7">
        <f t="shared" si="0"/>
        <v>2</v>
      </c>
      <c r="C23" s="8" t="s">
        <v>141</v>
      </c>
      <c r="D23" s="9" t="s">
        <v>109</v>
      </c>
      <c r="E23" s="10">
        <v>1538</v>
      </c>
      <c r="F23" s="11">
        <v>0.05</v>
      </c>
      <c r="G23" s="10">
        <v>76.900000000000006</v>
      </c>
      <c r="H23" s="11">
        <v>0.16</v>
      </c>
      <c r="I23" s="10">
        <v>246.08</v>
      </c>
      <c r="J23" s="17" t="s">
        <v>139</v>
      </c>
      <c r="K23" s="13" t="s">
        <v>23</v>
      </c>
      <c r="L23" s="15" t="s">
        <v>142</v>
      </c>
      <c r="M23" s="15" t="s">
        <v>143</v>
      </c>
      <c r="N23" s="14" t="s">
        <v>59</v>
      </c>
      <c r="O23" s="14" t="s">
        <v>41</v>
      </c>
      <c r="P23" s="12"/>
      <c r="Q23" s="12"/>
      <c r="R23" s="12"/>
      <c r="S23" s="12"/>
      <c r="T23" s="7">
        <f t="shared" si="1"/>
        <v>2</v>
      </c>
      <c r="V23" s="1"/>
      <c r="W23" s="1"/>
      <c r="X23" s="1"/>
      <c r="Y23" s="1">
        <v>3</v>
      </c>
      <c r="Z23" s="27">
        <v>3</v>
      </c>
      <c r="AA23" s="27">
        <v>1</v>
      </c>
      <c r="AB23" s="27">
        <v>1</v>
      </c>
      <c r="AC23" s="13">
        <f t="shared" si="2"/>
        <v>1</v>
      </c>
      <c r="AD23" s="56">
        <f t="shared" si="3"/>
        <v>136</v>
      </c>
    </row>
    <row r="24" spans="1:30" ht="30" x14ac:dyDescent="0.25">
      <c r="A24" s="1">
        <v>22</v>
      </c>
      <c r="B24" s="7">
        <f t="shared" si="0"/>
        <v>6</v>
      </c>
      <c r="C24" s="8" t="s">
        <v>144</v>
      </c>
      <c r="D24" s="9" t="s">
        <v>109</v>
      </c>
      <c r="E24" s="10">
        <v>1538</v>
      </c>
      <c r="F24" s="11">
        <v>0.05</v>
      </c>
      <c r="G24" s="10">
        <v>76.900000000000006</v>
      </c>
      <c r="H24" s="11">
        <v>0.16</v>
      </c>
      <c r="I24" s="10">
        <v>246.08</v>
      </c>
      <c r="J24" s="17" t="s">
        <v>139</v>
      </c>
      <c r="K24" s="13" t="s">
        <v>23</v>
      </c>
      <c r="L24" s="16" t="s">
        <v>142</v>
      </c>
      <c r="M24" s="16" t="s">
        <v>145</v>
      </c>
      <c r="N24" s="15" t="s">
        <v>146</v>
      </c>
      <c r="O24" s="14" t="s">
        <v>41</v>
      </c>
      <c r="P24" s="12"/>
      <c r="Q24" s="12"/>
      <c r="R24" s="12"/>
      <c r="S24" s="12"/>
      <c r="T24" s="7">
        <f t="shared" si="1"/>
        <v>6</v>
      </c>
      <c r="U24" s="1"/>
      <c r="V24" s="1"/>
      <c r="W24" s="1"/>
      <c r="X24" s="1"/>
      <c r="Y24" s="1">
        <v>10</v>
      </c>
      <c r="Z24" s="27">
        <v>10</v>
      </c>
      <c r="AA24" s="27">
        <v>3</v>
      </c>
      <c r="AB24" s="27">
        <v>1</v>
      </c>
      <c r="AC24" s="13">
        <f t="shared" si="2"/>
        <v>1</v>
      </c>
      <c r="AD24" s="56">
        <f t="shared" si="3"/>
        <v>136</v>
      </c>
    </row>
    <row r="25" spans="1:30" ht="30" x14ac:dyDescent="0.25">
      <c r="A25" s="1">
        <v>23</v>
      </c>
      <c r="B25" s="7">
        <f t="shared" si="0"/>
        <v>1.5</v>
      </c>
      <c r="C25" s="8" t="s">
        <v>147</v>
      </c>
      <c r="D25" s="9" t="s">
        <v>109</v>
      </c>
      <c r="E25" s="10">
        <v>152</v>
      </c>
      <c r="F25" s="11"/>
      <c r="G25" s="10">
        <v>0</v>
      </c>
      <c r="H25" s="11"/>
      <c r="I25" s="10">
        <v>0</v>
      </c>
      <c r="J25" s="17" t="s">
        <v>139</v>
      </c>
      <c r="K25" s="13" t="s">
        <v>23</v>
      </c>
      <c r="L25" s="14" t="s">
        <v>24</v>
      </c>
      <c r="M25" s="14" t="s">
        <v>140</v>
      </c>
      <c r="N25" s="15" t="s">
        <v>146</v>
      </c>
      <c r="O25" s="14" t="s">
        <v>41</v>
      </c>
      <c r="P25" s="12"/>
      <c r="Q25" s="12"/>
      <c r="R25" s="12"/>
      <c r="S25" s="12"/>
      <c r="T25" s="7">
        <f t="shared" si="1"/>
        <v>1.5</v>
      </c>
      <c r="W25" s="1"/>
      <c r="X25" s="1"/>
      <c r="Y25" s="1">
        <v>1</v>
      </c>
      <c r="Z25" s="27">
        <v>1</v>
      </c>
      <c r="AA25" s="27">
        <v>3</v>
      </c>
      <c r="AB25" s="27">
        <v>1</v>
      </c>
      <c r="AC25" s="13">
        <f t="shared" si="2"/>
        <v>1</v>
      </c>
      <c r="AD25" s="56">
        <f t="shared" si="3"/>
        <v>136</v>
      </c>
    </row>
    <row r="26" spans="1:30" ht="30" x14ac:dyDescent="0.25">
      <c r="A26" s="1">
        <v>24</v>
      </c>
      <c r="B26" s="7">
        <f t="shared" si="0"/>
        <v>1</v>
      </c>
      <c r="C26" s="8" t="s">
        <v>148</v>
      </c>
      <c r="D26" s="9" t="s">
        <v>109</v>
      </c>
      <c r="E26" s="10">
        <v>228</v>
      </c>
      <c r="F26" s="11"/>
      <c r="G26" s="10">
        <v>0</v>
      </c>
      <c r="H26" s="11"/>
      <c r="I26" s="10">
        <v>0</v>
      </c>
      <c r="J26" s="17" t="s">
        <v>139</v>
      </c>
      <c r="K26" s="13" t="s">
        <v>23</v>
      </c>
      <c r="L26" s="14" t="s">
        <v>149</v>
      </c>
      <c r="M26" s="14" t="s">
        <v>140</v>
      </c>
      <c r="N26" s="14" t="s">
        <v>59</v>
      </c>
      <c r="O26" s="14" t="s">
        <v>41</v>
      </c>
      <c r="P26" s="12"/>
      <c r="Q26" s="12"/>
      <c r="R26" s="12"/>
      <c r="S26" s="12"/>
      <c r="T26" s="7">
        <f t="shared" si="1"/>
        <v>1</v>
      </c>
      <c r="W26" s="1"/>
      <c r="X26" s="1"/>
      <c r="Y26" s="1">
        <v>1</v>
      </c>
      <c r="Z26" s="27">
        <v>1</v>
      </c>
      <c r="AA26" s="27">
        <v>1</v>
      </c>
      <c r="AB26" s="27">
        <v>1</v>
      </c>
      <c r="AC26" s="13">
        <f t="shared" si="2"/>
        <v>1</v>
      </c>
      <c r="AD26" s="56">
        <f t="shared" si="3"/>
        <v>136</v>
      </c>
    </row>
    <row r="27" spans="1:30" ht="30" x14ac:dyDescent="0.25">
      <c r="A27" s="1">
        <v>25</v>
      </c>
      <c r="B27" s="7">
        <f t="shared" si="0"/>
        <v>1</v>
      </c>
      <c r="C27" s="8" t="s">
        <v>148</v>
      </c>
      <c r="D27" s="9" t="s">
        <v>109</v>
      </c>
      <c r="E27" s="10">
        <v>228</v>
      </c>
      <c r="F27" s="11"/>
      <c r="G27" s="10">
        <v>0</v>
      </c>
      <c r="H27" s="11"/>
      <c r="I27" s="10">
        <v>0</v>
      </c>
      <c r="J27" s="17" t="s">
        <v>139</v>
      </c>
      <c r="K27" s="13" t="s">
        <v>23</v>
      </c>
      <c r="L27" s="14" t="s">
        <v>142</v>
      </c>
      <c r="M27" s="14" t="s">
        <v>140</v>
      </c>
      <c r="N27" s="14" t="s">
        <v>59</v>
      </c>
      <c r="O27" s="14" t="s">
        <v>41</v>
      </c>
      <c r="P27" s="12"/>
      <c r="Q27" s="12"/>
      <c r="R27" s="12"/>
      <c r="S27" s="12"/>
      <c r="T27" s="7">
        <f t="shared" si="1"/>
        <v>1</v>
      </c>
      <c r="U27" s="1" t="s">
        <v>46</v>
      </c>
      <c r="V27" s="1"/>
      <c r="W27" s="1"/>
      <c r="X27" s="1"/>
      <c r="Y27" s="1">
        <v>1</v>
      </c>
      <c r="Z27" s="27">
        <v>1</v>
      </c>
      <c r="AA27" s="27">
        <v>1</v>
      </c>
      <c r="AB27" s="27">
        <v>1</v>
      </c>
      <c r="AC27" s="13">
        <f t="shared" si="2"/>
        <v>1</v>
      </c>
      <c r="AD27" s="56">
        <f t="shared" si="3"/>
        <v>136</v>
      </c>
    </row>
    <row r="28" spans="1:30" ht="30" x14ac:dyDescent="0.25">
      <c r="A28" s="1">
        <v>26</v>
      </c>
      <c r="B28" s="7">
        <f t="shared" si="0"/>
        <v>2</v>
      </c>
      <c r="C28" s="8" t="s">
        <v>148</v>
      </c>
      <c r="D28" s="9" t="s">
        <v>109</v>
      </c>
      <c r="E28" s="10">
        <v>76</v>
      </c>
      <c r="F28" s="11"/>
      <c r="G28" s="10">
        <v>0</v>
      </c>
      <c r="H28" s="11"/>
      <c r="I28" s="10">
        <v>0</v>
      </c>
      <c r="J28" s="17" t="s">
        <v>139</v>
      </c>
      <c r="K28" s="13" t="s">
        <v>23</v>
      </c>
      <c r="L28" s="15" t="s">
        <v>142</v>
      </c>
      <c r="M28" s="15" t="s">
        <v>143</v>
      </c>
      <c r="N28" s="14" t="s">
        <v>59</v>
      </c>
      <c r="O28" s="14" t="s">
        <v>41</v>
      </c>
      <c r="P28" s="12"/>
      <c r="Q28" s="12"/>
      <c r="R28" s="12"/>
      <c r="S28" s="12"/>
      <c r="T28" s="7">
        <f t="shared" si="1"/>
        <v>2</v>
      </c>
      <c r="U28" s="1" t="s">
        <v>277</v>
      </c>
      <c r="V28" s="1" t="s">
        <v>46</v>
      </c>
      <c r="W28" s="1"/>
      <c r="X28" s="1"/>
      <c r="Y28" s="1">
        <v>3</v>
      </c>
      <c r="Z28" s="27">
        <v>3</v>
      </c>
      <c r="AA28" s="27">
        <v>1</v>
      </c>
      <c r="AB28" s="27">
        <v>1</v>
      </c>
      <c r="AC28" s="13">
        <f t="shared" si="2"/>
        <v>1</v>
      </c>
      <c r="AD28" s="56">
        <f t="shared" si="3"/>
        <v>136</v>
      </c>
    </row>
    <row r="29" spans="1:30" ht="30" x14ac:dyDescent="0.25">
      <c r="A29" s="1">
        <v>27</v>
      </c>
      <c r="B29" s="7">
        <f t="shared" si="0"/>
        <v>3.75</v>
      </c>
      <c r="C29" s="8" t="s">
        <v>148</v>
      </c>
      <c r="D29" s="9" t="s">
        <v>109</v>
      </c>
      <c r="E29" s="10">
        <v>76</v>
      </c>
      <c r="F29" s="11"/>
      <c r="G29" s="10">
        <v>0</v>
      </c>
      <c r="H29" s="11"/>
      <c r="I29" s="10">
        <v>0</v>
      </c>
      <c r="J29" s="17" t="s">
        <v>139</v>
      </c>
      <c r="K29" s="13" t="s">
        <v>23</v>
      </c>
      <c r="L29" s="15" t="s">
        <v>152</v>
      </c>
      <c r="M29" s="16" t="s">
        <v>145</v>
      </c>
      <c r="N29" s="14" t="s">
        <v>59</v>
      </c>
      <c r="O29" s="14" t="s">
        <v>41</v>
      </c>
      <c r="P29" s="12"/>
      <c r="Q29" s="12"/>
      <c r="R29" s="12"/>
      <c r="S29" s="12"/>
      <c r="T29" s="7">
        <f t="shared" si="1"/>
        <v>3.75</v>
      </c>
      <c r="U29" s="1"/>
      <c r="V29" s="1"/>
      <c r="W29" s="1"/>
      <c r="X29" s="1"/>
      <c r="Y29" s="1">
        <v>3</v>
      </c>
      <c r="Z29" s="27">
        <v>10</v>
      </c>
      <c r="AA29" s="27">
        <v>1</v>
      </c>
      <c r="AB29" s="27">
        <v>1</v>
      </c>
      <c r="AC29" s="13">
        <f t="shared" si="2"/>
        <v>1</v>
      </c>
      <c r="AD29" s="56">
        <f t="shared" si="3"/>
        <v>136</v>
      </c>
    </row>
    <row r="30" spans="1:30" ht="63" customHeight="1" x14ac:dyDescent="0.25">
      <c r="A30" s="1">
        <v>28</v>
      </c>
      <c r="B30" s="7">
        <f t="shared" si="0"/>
        <v>1</v>
      </c>
      <c r="C30" s="23" t="s">
        <v>283</v>
      </c>
      <c r="D30" s="9" t="s">
        <v>260</v>
      </c>
      <c r="E30" s="10">
        <v>1069</v>
      </c>
      <c r="F30" s="11">
        <v>0.11</v>
      </c>
      <c r="G30" s="10">
        <v>117.59</v>
      </c>
      <c r="H30" s="11">
        <v>0.35</v>
      </c>
      <c r="I30" s="10">
        <v>374.15</v>
      </c>
      <c r="J30" s="17" t="s">
        <v>284</v>
      </c>
      <c r="K30" s="13" t="s">
        <v>23</v>
      </c>
      <c r="L30" s="14" t="s">
        <v>34</v>
      </c>
      <c r="M30" s="14" t="s">
        <v>143</v>
      </c>
      <c r="N30" s="14" t="s">
        <v>59</v>
      </c>
      <c r="O30" s="14" t="s">
        <v>41</v>
      </c>
      <c r="P30" s="12"/>
      <c r="Q30" s="12"/>
      <c r="R30" s="12"/>
      <c r="S30" s="12"/>
      <c r="T30" s="7">
        <f t="shared" si="1"/>
        <v>1</v>
      </c>
      <c r="U30" s="1"/>
      <c r="V30" s="1"/>
      <c r="W30" s="1"/>
      <c r="X30" s="1"/>
      <c r="Y30" s="1">
        <v>1</v>
      </c>
      <c r="Z30" s="27">
        <v>1</v>
      </c>
      <c r="AA30" s="27">
        <v>1</v>
      </c>
      <c r="AB30" s="27">
        <v>1</v>
      </c>
      <c r="AC30" s="13">
        <f t="shared" si="2"/>
        <v>2.1</v>
      </c>
      <c r="AD30" s="56">
        <f t="shared" si="3"/>
        <v>64.761904761904759</v>
      </c>
    </row>
    <row r="31" spans="1:30" ht="30" x14ac:dyDescent="0.25">
      <c r="A31" s="1">
        <v>29</v>
      </c>
      <c r="B31" s="7">
        <f t="shared" si="0"/>
        <v>1.5</v>
      </c>
      <c r="C31" s="8" t="s">
        <v>153</v>
      </c>
      <c r="D31" s="9" t="s">
        <v>109</v>
      </c>
      <c r="E31" s="10">
        <v>390</v>
      </c>
      <c r="F31" s="11"/>
      <c r="G31" s="10">
        <v>0</v>
      </c>
      <c r="H31" s="11"/>
      <c r="I31" s="10">
        <v>0</v>
      </c>
      <c r="J31" s="17" t="s">
        <v>139</v>
      </c>
      <c r="K31" s="13" t="s">
        <v>23</v>
      </c>
      <c r="L31" s="58" t="s">
        <v>154</v>
      </c>
      <c r="M31" s="14" t="s">
        <v>140</v>
      </c>
      <c r="N31" s="14" t="s">
        <v>59</v>
      </c>
      <c r="O31" s="15" t="s">
        <v>155</v>
      </c>
      <c r="P31" s="12"/>
      <c r="Q31" s="12"/>
      <c r="R31" s="12"/>
      <c r="S31" s="12"/>
      <c r="T31" s="7">
        <f t="shared" si="1"/>
        <v>1.5</v>
      </c>
      <c r="X31" s="1"/>
      <c r="Y31" s="1">
        <v>1</v>
      </c>
      <c r="Z31" s="27">
        <v>1</v>
      </c>
      <c r="AA31" s="27">
        <v>1</v>
      </c>
      <c r="AB31" s="27">
        <v>3</v>
      </c>
      <c r="AC31" s="13">
        <f t="shared" si="2"/>
        <v>1</v>
      </c>
      <c r="AD31" s="56">
        <f t="shared" si="3"/>
        <v>136</v>
      </c>
    </row>
    <row r="32" spans="1:30" ht="30" x14ac:dyDescent="0.25">
      <c r="A32" s="1">
        <v>30</v>
      </c>
      <c r="B32" s="7">
        <f t="shared" si="0"/>
        <v>1</v>
      </c>
      <c r="C32" s="8" t="s">
        <v>156</v>
      </c>
      <c r="D32" s="9" t="s">
        <v>109</v>
      </c>
      <c r="E32" s="10">
        <v>370</v>
      </c>
      <c r="F32" s="11"/>
      <c r="G32" s="10">
        <v>0</v>
      </c>
      <c r="H32" s="11"/>
      <c r="I32" s="10">
        <v>0</v>
      </c>
      <c r="J32" s="17" t="s">
        <v>139</v>
      </c>
      <c r="K32" s="13" t="s">
        <v>23</v>
      </c>
      <c r="L32" s="14" t="s">
        <v>65</v>
      </c>
      <c r="M32" s="14" t="s">
        <v>157</v>
      </c>
      <c r="N32" s="14" t="s">
        <v>59</v>
      </c>
      <c r="O32" s="14" t="s">
        <v>41</v>
      </c>
      <c r="P32" s="12"/>
      <c r="Q32" s="12"/>
      <c r="R32" s="12"/>
      <c r="S32" s="12"/>
      <c r="T32" s="7">
        <f t="shared" si="1"/>
        <v>1</v>
      </c>
      <c r="X32" s="1"/>
      <c r="Y32" s="1">
        <v>1</v>
      </c>
      <c r="Z32" s="27">
        <v>1</v>
      </c>
      <c r="AA32" s="27">
        <v>1</v>
      </c>
      <c r="AB32" s="27">
        <v>1</v>
      </c>
      <c r="AC32" s="13">
        <f t="shared" si="2"/>
        <v>1</v>
      </c>
      <c r="AD32" s="56">
        <f t="shared" si="3"/>
        <v>136</v>
      </c>
    </row>
    <row r="33" spans="1:30" ht="45" x14ac:dyDescent="0.25">
      <c r="A33" s="1">
        <v>31</v>
      </c>
      <c r="B33" s="7">
        <f t="shared" si="0"/>
        <v>1.5</v>
      </c>
      <c r="C33" s="8" t="s">
        <v>158</v>
      </c>
      <c r="D33" s="9" t="s">
        <v>109</v>
      </c>
      <c r="E33" s="10">
        <v>400</v>
      </c>
      <c r="F33" s="11">
        <v>0.01</v>
      </c>
      <c r="G33" s="10">
        <v>4</v>
      </c>
      <c r="H33" s="11">
        <v>0.09</v>
      </c>
      <c r="I33" s="10">
        <v>36</v>
      </c>
      <c r="J33" s="12" t="s">
        <v>159</v>
      </c>
      <c r="K33" s="13" t="s">
        <v>33</v>
      </c>
      <c r="L33" s="14" t="s">
        <v>160</v>
      </c>
      <c r="M33" s="14" t="s">
        <v>161</v>
      </c>
      <c r="N33" s="14" t="s">
        <v>162</v>
      </c>
      <c r="O33" s="15" t="s">
        <v>163</v>
      </c>
      <c r="P33" s="12" t="s">
        <v>164</v>
      </c>
      <c r="Q33" s="12"/>
      <c r="R33" s="12" t="s">
        <v>165</v>
      </c>
      <c r="S33" s="12"/>
      <c r="T33" s="7">
        <f t="shared" si="1"/>
        <v>1.5</v>
      </c>
      <c r="U33" s="1" t="s">
        <v>150</v>
      </c>
      <c r="V33" s="1" t="s">
        <v>151</v>
      </c>
      <c r="W33" s="1"/>
      <c r="X33" s="1"/>
      <c r="Y33" s="1">
        <v>1</v>
      </c>
      <c r="Z33" s="27">
        <v>1</v>
      </c>
      <c r="AA33" s="27">
        <v>1</v>
      </c>
      <c r="AB33" s="27">
        <v>3</v>
      </c>
      <c r="AC33" s="13">
        <f t="shared" si="2"/>
        <v>1</v>
      </c>
      <c r="AD33" s="56">
        <f t="shared" si="3"/>
        <v>136</v>
      </c>
    </row>
    <row r="34" spans="1:30" ht="45" x14ac:dyDescent="0.25">
      <c r="A34" s="1">
        <v>32</v>
      </c>
      <c r="B34" s="7">
        <f t="shared" si="0"/>
        <v>1.5</v>
      </c>
      <c r="C34" s="8" t="s">
        <v>158</v>
      </c>
      <c r="D34" s="9" t="s">
        <v>260</v>
      </c>
      <c r="E34" s="10">
        <v>400</v>
      </c>
      <c r="F34" s="11">
        <v>3.0000000000000001E-3</v>
      </c>
      <c r="G34" s="10">
        <v>1.2</v>
      </c>
      <c r="H34" s="11">
        <v>0.01</v>
      </c>
      <c r="I34" s="10">
        <v>4</v>
      </c>
      <c r="J34" s="17" t="s">
        <v>285</v>
      </c>
      <c r="K34" s="13" t="s">
        <v>33</v>
      </c>
      <c r="L34" s="14" t="s">
        <v>160</v>
      </c>
      <c r="M34" s="14" t="s">
        <v>161</v>
      </c>
      <c r="N34" s="14" t="s">
        <v>162</v>
      </c>
      <c r="O34" s="15" t="s">
        <v>163</v>
      </c>
      <c r="P34" s="12" t="s">
        <v>164</v>
      </c>
      <c r="Q34" s="12"/>
      <c r="R34" s="12"/>
      <c r="S34" s="12"/>
      <c r="T34" s="7">
        <f t="shared" si="1"/>
        <v>1.5</v>
      </c>
      <c r="U34" s="1" t="s">
        <v>150</v>
      </c>
      <c r="V34" s="1"/>
      <c r="W34" s="1"/>
      <c r="X34" s="1"/>
      <c r="Y34" s="1">
        <v>1</v>
      </c>
      <c r="Z34" s="27">
        <v>1</v>
      </c>
      <c r="AA34" s="27">
        <v>1</v>
      </c>
      <c r="AB34" s="27">
        <v>3</v>
      </c>
      <c r="AC34" s="13">
        <f t="shared" si="2"/>
        <v>2.1</v>
      </c>
      <c r="AD34" s="56">
        <f t="shared" si="3"/>
        <v>64.761904761904759</v>
      </c>
    </row>
    <row r="35" spans="1:30" ht="45" x14ac:dyDescent="0.25">
      <c r="A35" s="1">
        <v>33</v>
      </c>
      <c r="B35" s="7">
        <f t="shared" ref="B35:B66" si="4">AVERAGE(Y35:AB35)</f>
        <v>2</v>
      </c>
      <c r="C35" s="8" t="s">
        <v>166</v>
      </c>
      <c r="D35" s="9" t="s">
        <v>109</v>
      </c>
      <c r="E35" s="10">
        <v>200</v>
      </c>
      <c r="F35" s="11">
        <v>0.01</v>
      </c>
      <c r="G35" s="10">
        <v>2</v>
      </c>
      <c r="H35" s="11">
        <v>0.09</v>
      </c>
      <c r="I35" s="10">
        <v>18</v>
      </c>
      <c r="J35" s="12" t="s">
        <v>167</v>
      </c>
      <c r="K35" s="13" t="s">
        <v>33</v>
      </c>
      <c r="L35" s="14" t="s">
        <v>160</v>
      </c>
      <c r="M35" s="15" t="s">
        <v>168</v>
      </c>
      <c r="N35" s="14" t="s">
        <v>162</v>
      </c>
      <c r="O35" s="15" t="s">
        <v>169</v>
      </c>
      <c r="P35" s="12" t="s">
        <v>164</v>
      </c>
      <c r="Q35" s="12"/>
      <c r="R35" s="12" t="s">
        <v>165</v>
      </c>
      <c r="S35" s="12"/>
      <c r="T35" s="7">
        <f t="shared" ref="T35:T66" si="5">AVERAGE(Y35:AB35)</f>
        <v>2</v>
      </c>
      <c r="U35" s="1" t="s">
        <v>150</v>
      </c>
      <c r="V35" s="1" t="s">
        <v>469</v>
      </c>
      <c r="W35" s="1"/>
      <c r="X35" s="1"/>
      <c r="Y35" s="1">
        <v>1</v>
      </c>
      <c r="Z35" s="27">
        <v>3</v>
      </c>
      <c r="AA35" s="27">
        <v>1</v>
      </c>
      <c r="AB35" s="27">
        <v>3</v>
      </c>
      <c r="AC35" s="13">
        <f t="shared" ref="AC35:AC66" si="6">IF(D35="8", 2.1, IF(D35="4-7", 1, IF(D35="2B-3", 0.6, 0)))</f>
        <v>1</v>
      </c>
      <c r="AD35" s="56">
        <f t="shared" ref="AD35:AD66" si="7">(2000*0.068)/AC35</f>
        <v>136</v>
      </c>
    </row>
    <row r="36" spans="1:30" ht="45" x14ac:dyDescent="0.25">
      <c r="A36" s="1">
        <v>34</v>
      </c>
      <c r="B36" s="7">
        <f t="shared" si="4"/>
        <v>2</v>
      </c>
      <c r="C36" s="8" t="s">
        <v>166</v>
      </c>
      <c r="D36" s="9" t="s">
        <v>260</v>
      </c>
      <c r="E36" s="10">
        <v>400</v>
      </c>
      <c r="F36" s="11">
        <v>3.0000000000000001E-3</v>
      </c>
      <c r="G36" s="10">
        <v>1.2</v>
      </c>
      <c r="H36" s="11">
        <v>0.01</v>
      </c>
      <c r="I36" s="10">
        <v>4</v>
      </c>
      <c r="J36" s="17" t="s">
        <v>285</v>
      </c>
      <c r="K36" s="13" t="s">
        <v>33</v>
      </c>
      <c r="L36" s="14" t="s">
        <v>160</v>
      </c>
      <c r="M36" s="15" t="s">
        <v>168</v>
      </c>
      <c r="N36" s="14" t="s">
        <v>162</v>
      </c>
      <c r="O36" s="15" t="s">
        <v>169</v>
      </c>
      <c r="P36" s="12" t="s">
        <v>164</v>
      </c>
      <c r="Q36" s="12"/>
      <c r="R36" s="12"/>
      <c r="S36" s="12"/>
      <c r="T36" s="7">
        <f t="shared" si="5"/>
        <v>2</v>
      </c>
      <c r="U36" s="1" t="s">
        <v>150</v>
      </c>
      <c r="V36" s="1" t="s">
        <v>469</v>
      </c>
      <c r="W36" s="1"/>
      <c r="X36" s="1"/>
      <c r="Y36" s="1">
        <v>1</v>
      </c>
      <c r="Z36" s="27">
        <v>3</v>
      </c>
      <c r="AA36" s="27">
        <v>1</v>
      </c>
      <c r="AB36" s="27">
        <v>3</v>
      </c>
      <c r="AC36" s="13">
        <f t="shared" si="6"/>
        <v>2.1</v>
      </c>
      <c r="AD36" s="56">
        <f t="shared" si="7"/>
        <v>64.761904761904759</v>
      </c>
    </row>
    <row r="37" spans="1:30" ht="45" x14ac:dyDescent="0.25">
      <c r="A37" s="1">
        <v>35</v>
      </c>
      <c r="B37" s="7">
        <f t="shared" si="4"/>
        <v>8.25</v>
      </c>
      <c r="C37" s="8" t="s">
        <v>171</v>
      </c>
      <c r="D37" s="9" t="s">
        <v>109</v>
      </c>
      <c r="E37" s="10">
        <v>100</v>
      </c>
      <c r="F37" s="11">
        <v>0.01</v>
      </c>
      <c r="G37" s="10">
        <v>1</v>
      </c>
      <c r="H37" s="11">
        <v>0.09</v>
      </c>
      <c r="I37" s="10">
        <v>9</v>
      </c>
      <c r="J37" s="12" t="s">
        <v>172</v>
      </c>
      <c r="K37" s="13" t="s">
        <v>33</v>
      </c>
      <c r="L37" s="15" t="s">
        <v>65</v>
      </c>
      <c r="M37" s="16" t="s">
        <v>173</v>
      </c>
      <c r="N37" s="16" t="s">
        <v>174</v>
      </c>
      <c r="O37" s="16" t="s">
        <v>175</v>
      </c>
      <c r="P37" s="12" t="s">
        <v>176</v>
      </c>
      <c r="Q37" s="12" t="s">
        <v>164</v>
      </c>
      <c r="R37" s="12"/>
      <c r="S37" s="12" t="s">
        <v>165</v>
      </c>
      <c r="T37" s="7">
        <f t="shared" si="5"/>
        <v>8.25</v>
      </c>
      <c r="U37" s="1"/>
      <c r="V37" s="1" t="s">
        <v>150</v>
      </c>
      <c r="W37" s="1" t="s">
        <v>151</v>
      </c>
      <c r="X37" s="1"/>
      <c r="Y37" s="1">
        <v>3</v>
      </c>
      <c r="Z37" s="27">
        <v>10</v>
      </c>
      <c r="AA37" s="27">
        <v>10</v>
      </c>
      <c r="AB37" s="27">
        <v>10</v>
      </c>
      <c r="AC37" s="13">
        <f t="shared" si="6"/>
        <v>1</v>
      </c>
      <c r="AD37" s="56">
        <f t="shared" si="7"/>
        <v>136</v>
      </c>
    </row>
    <row r="38" spans="1:30" ht="45" x14ac:dyDescent="0.25">
      <c r="A38" s="1">
        <v>36</v>
      </c>
      <c r="B38" s="7">
        <f t="shared" si="4"/>
        <v>8.25</v>
      </c>
      <c r="C38" s="8" t="s">
        <v>171</v>
      </c>
      <c r="D38" s="9" t="s">
        <v>260</v>
      </c>
      <c r="E38" s="10">
        <v>300</v>
      </c>
      <c r="F38" s="11">
        <v>3.0000000000000001E-3</v>
      </c>
      <c r="G38" s="10">
        <v>0.9</v>
      </c>
      <c r="H38" s="11">
        <v>0.01</v>
      </c>
      <c r="I38" s="10">
        <v>3</v>
      </c>
      <c r="J38" s="17" t="s">
        <v>286</v>
      </c>
      <c r="K38" s="13" t="s">
        <v>33</v>
      </c>
      <c r="L38" s="15" t="s">
        <v>34</v>
      </c>
      <c r="M38" s="16" t="s">
        <v>287</v>
      </c>
      <c r="N38" s="16" t="s">
        <v>174</v>
      </c>
      <c r="O38" s="16" t="s">
        <v>27</v>
      </c>
      <c r="P38" s="12" t="s">
        <v>176</v>
      </c>
      <c r="Q38" s="12" t="s">
        <v>164</v>
      </c>
      <c r="R38" s="12"/>
      <c r="S38" s="12"/>
      <c r="T38" s="7">
        <f t="shared" si="5"/>
        <v>8.25</v>
      </c>
      <c r="U38" s="1"/>
      <c r="V38" s="1" t="s">
        <v>150</v>
      </c>
      <c r="W38" s="1" t="s">
        <v>151</v>
      </c>
      <c r="X38" s="1"/>
      <c r="Y38" s="1">
        <v>3</v>
      </c>
      <c r="Z38" s="27">
        <v>10</v>
      </c>
      <c r="AA38" s="27">
        <v>10</v>
      </c>
      <c r="AB38" s="27">
        <v>10</v>
      </c>
      <c r="AC38" s="13">
        <f t="shared" si="6"/>
        <v>2.1</v>
      </c>
      <c r="AD38" s="56">
        <f t="shared" si="7"/>
        <v>64.761904761904759</v>
      </c>
    </row>
    <row r="39" spans="1:30" ht="45" x14ac:dyDescent="0.25">
      <c r="A39" s="1">
        <v>37</v>
      </c>
      <c r="B39" s="7">
        <f t="shared" si="4"/>
        <v>2</v>
      </c>
      <c r="C39" s="8" t="s">
        <v>288</v>
      </c>
      <c r="D39" s="9" t="s">
        <v>260</v>
      </c>
      <c r="E39" s="10">
        <v>120</v>
      </c>
      <c r="F39" s="11"/>
      <c r="G39" s="10">
        <v>0</v>
      </c>
      <c r="H39" s="11"/>
      <c r="I39" s="10">
        <v>0</v>
      </c>
      <c r="J39" s="12" t="s">
        <v>289</v>
      </c>
      <c r="K39" s="13" t="s">
        <v>33</v>
      </c>
      <c r="L39" s="14" t="s">
        <v>34</v>
      </c>
      <c r="M39" s="14" t="s">
        <v>290</v>
      </c>
      <c r="N39" s="15" t="s">
        <v>291</v>
      </c>
      <c r="O39" s="15" t="s">
        <v>163</v>
      </c>
      <c r="P39" s="12" t="s">
        <v>176</v>
      </c>
      <c r="Q39" s="12" t="s">
        <v>164</v>
      </c>
      <c r="R39" s="12"/>
      <c r="S39" s="12" t="s">
        <v>165</v>
      </c>
      <c r="T39" s="7">
        <f t="shared" si="5"/>
        <v>2</v>
      </c>
      <c r="U39" s="1" t="s">
        <v>170</v>
      </c>
      <c r="V39" s="1" t="s">
        <v>150</v>
      </c>
      <c r="W39" s="1" t="s">
        <v>471</v>
      </c>
      <c r="X39" s="1"/>
      <c r="Y39" s="1">
        <v>1</v>
      </c>
      <c r="Z39" s="27">
        <v>1</v>
      </c>
      <c r="AA39" s="27">
        <v>3</v>
      </c>
      <c r="AB39" s="27">
        <v>3</v>
      </c>
      <c r="AC39" s="13">
        <f t="shared" si="6"/>
        <v>2.1</v>
      </c>
      <c r="AD39" s="56">
        <f t="shared" si="7"/>
        <v>64.761904761904759</v>
      </c>
    </row>
    <row r="40" spans="1:30" ht="90" x14ac:dyDescent="0.25">
      <c r="A40" s="1">
        <v>38</v>
      </c>
      <c r="B40" s="7">
        <f t="shared" si="4"/>
        <v>3</v>
      </c>
      <c r="C40" s="8" t="s">
        <v>54</v>
      </c>
      <c r="D40" s="9" t="s">
        <v>21</v>
      </c>
      <c r="E40" s="10">
        <v>500</v>
      </c>
      <c r="F40" s="11">
        <v>2.7E-2</v>
      </c>
      <c r="G40" s="10">
        <v>13.5</v>
      </c>
      <c r="H40" s="11">
        <v>4.2999999999999997E-2</v>
      </c>
      <c r="I40" s="10">
        <v>21.5</v>
      </c>
      <c r="J40" s="17" t="s">
        <v>55</v>
      </c>
      <c r="K40" s="13" t="s">
        <v>56</v>
      </c>
      <c r="L40" s="18" t="s">
        <v>57</v>
      </c>
      <c r="M40" s="18" t="s">
        <v>58</v>
      </c>
      <c r="N40" s="15" t="s">
        <v>59</v>
      </c>
      <c r="O40" s="15" t="s">
        <v>27</v>
      </c>
      <c r="P40" s="12"/>
      <c r="Q40" s="12"/>
      <c r="R40" s="12"/>
      <c r="S40" s="12"/>
      <c r="T40" s="7">
        <f t="shared" si="5"/>
        <v>3</v>
      </c>
      <c r="U40" s="1" t="s">
        <v>177</v>
      </c>
      <c r="X40" s="1"/>
      <c r="Y40" s="1">
        <v>3</v>
      </c>
      <c r="Z40" s="27">
        <v>3</v>
      </c>
      <c r="AA40" s="27">
        <v>3</v>
      </c>
      <c r="AB40" s="27">
        <v>3</v>
      </c>
      <c r="AC40" s="13">
        <f t="shared" si="6"/>
        <v>0.6</v>
      </c>
      <c r="AD40" s="56">
        <f t="shared" si="7"/>
        <v>226.66666666666669</v>
      </c>
    </row>
    <row r="41" spans="1:30" ht="90" x14ac:dyDescent="0.25">
      <c r="A41" s="1">
        <v>39</v>
      </c>
      <c r="B41" s="7">
        <f t="shared" si="4"/>
        <v>5.5</v>
      </c>
      <c r="C41" s="8" t="s">
        <v>63</v>
      </c>
      <c r="D41" s="9" t="s">
        <v>21</v>
      </c>
      <c r="E41" s="10">
        <v>5000</v>
      </c>
      <c r="F41" s="11">
        <v>2.7E-2</v>
      </c>
      <c r="G41" s="10">
        <v>135</v>
      </c>
      <c r="H41" s="11">
        <v>4.2999999999999997E-2</v>
      </c>
      <c r="I41" s="10">
        <v>214.99999999999997</v>
      </c>
      <c r="J41" s="17" t="s">
        <v>55</v>
      </c>
      <c r="K41" s="13" t="s">
        <v>56</v>
      </c>
      <c r="L41" s="14" t="s">
        <v>64</v>
      </c>
      <c r="M41" s="14" t="s">
        <v>65</v>
      </c>
      <c r="N41" s="16" t="s">
        <v>65</v>
      </c>
      <c r="O41" s="16" t="s">
        <v>27</v>
      </c>
      <c r="P41" s="12"/>
      <c r="Q41" s="12"/>
      <c r="R41" s="12"/>
      <c r="S41" s="12"/>
      <c r="T41" s="7">
        <f t="shared" si="5"/>
        <v>5.5</v>
      </c>
      <c r="V41" s="1"/>
      <c r="W41" s="1"/>
      <c r="X41" s="1"/>
      <c r="Y41" s="1">
        <v>1</v>
      </c>
      <c r="Z41" s="27">
        <v>1</v>
      </c>
      <c r="AA41" s="27">
        <v>10</v>
      </c>
      <c r="AB41" s="27">
        <v>10</v>
      </c>
      <c r="AC41" s="13">
        <f t="shared" si="6"/>
        <v>0.6</v>
      </c>
      <c r="AD41" s="56">
        <f t="shared" si="7"/>
        <v>226.66666666666669</v>
      </c>
    </row>
    <row r="42" spans="1:30" ht="90" x14ac:dyDescent="0.25">
      <c r="A42" s="1">
        <v>40</v>
      </c>
      <c r="B42" s="7">
        <f t="shared" si="4"/>
        <v>6</v>
      </c>
      <c r="C42" s="8" t="s">
        <v>67</v>
      </c>
      <c r="D42" s="9" t="s">
        <v>21</v>
      </c>
      <c r="E42" s="10">
        <v>3000</v>
      </c>
      <c r="F42" s="11">
        <v>2.7E-2</v>
      </c>
      <c r="G42" s="10">
        <v>81</v>
      </c>
      <c r="H42" s="11">
        <v>4.2999999999999997E-2</v>
      </c>
      <c r="I42" s="10">
        <v>129</v>
      </c>
      <c r="J42" s="17" t="s">
        <v>55</v>
      </c>
      <c r="K42" s="13" t="s">
        <v>68</v>
      </c>
      <c r="L42" s="14" t="s">
        <v>34</v>
      </c>
      <c r="M42" s="18" t="s">
        <v>69</v>
      </c>
      <c r="N42" s="16" t="s">
        <v>65</v>
      </c>
      <c r="O42" s="16" t="s">
        <v>27</v>
      </c>
      <c r="P42" s="17"/>
      <c r="Q42" s="17" t="s">
        <v>70</v>
      </c>
      <c r="R42" s="12"/>
      <c r="S42" s="12"/>
      <c r="T42" s="7">
        <f t="shared" si="5"/>
        <v>6</v>
      </c>
      <c r="U42" s="1" t="s">
        <v>184</v>
      </c>
      <c r="V42" s="1" t="s">
        <v>185</v>
      </c>
      <c r="W42" s="3" t="s">
        <v>472</v>
      </c>
      <c r="X42" s="1"/>
      <c r="Y42" s="1">
        <v>1</v>
      </c>
      <c r="Z42" s="27">
        <v>3</v>
      </c>
      <c r="AA42" s="27">
        <v>10</v>
      </c>
      <c r="AB42" s="27">
        <v>10</v>
      </c>
      <c r="AC42" s="13">
        <f t="shared" si="6"/>
        <v>0.6</v>
      </c>
      <c r="AD42" s="56">
        <f t="shared" si="7"/>
        <v>226.66666666666669</v>
      </c>
    </row>
    <row r="43" spans="1:30" ht="90" x14ac:dyDescent="0.25">
      <c r="A43" s="1">
        <v>41</v>
      </c>
      <c r="B43" s="7">
        <f t="shared" si="4"/>
        <v>5.5</v>
      </c>
      <c r="C43" s="8" t="s">
        <v>71</v>
      </c>
      <c r="D43" s="9" t="s">
        <v>21</v>
      </c>
      <c r="E43" s="10">
        <v>5000</v>
      </c>
      <c r="F43" s="11">
        <v>2.7E-2</v>
      </c>
      <c r="G43" s="10">
        <v>135</v>
      </c>
      <c r="H43" s="11">
        <v>4.2999999999999997E-2</v>
      </c>
      <c r="I43" s="10">
        <v>214.99999999999997</v>
      </c>
      <c r="J43" s="17" t="s">
        <v>55</v>
      </c>
      <c r="K43" s="13" t="s">
        <v>56</v>
      </c>
      <c r="L43" s="14" t="s">
        <v>72</v>
      </c>
      <c r="M43" s="59" t="s">
        <v>73</v>
      </c>
      <c r="N43" s="19" t="s">
        <v>74</v>
      </c>
      <c r="O43" s="16" t="s">
        <v>27</v>
      </c>
      <c r="P43" s="17"/>
      <c r="Q43" s="12"/>
      <c r="R43" s="12"/>
      <c r="S43" s="12"/>
      <c r="T43" s="7">
        <f t="shared" si="5"/>
        <v>5.5</v>
      </c>
      <c r="W43" s="1"/>
      <c r="X43" s="1"/>
      <c r="Y43" s="1">
        <v>1</v>
      </c>
      <c r="Z43" s="27">
        <v>1</v>
      </c>
      <c r="AA43" s="27">
        <v>10</v>
      </c>
      <c r="AB43" s="27">
        <v>10</v>
      </c>
      <c r="AC43" s="13">
        <f t="shared" si="6"/>
        <v>0.6</v>
      </c>
      <c r="AD43" s="56">
        <f t="shared" si="7"/>
        <v>226.66666666666669</v>
      </c>
    </row>
    <row r="44" spans="1:30" ht="90" x14ac:dyDescent="0.25">
      <c r="A44" s="1">
        <v>42</v>
      </c>
      <c r="B44" s="7">
        <f t="shared" si="4"/>
        <v>5.5</v>
      </c>
      <c r="C44" s="8" t="s">
        <v>75</v>
      </c>
      <c r="D44" s="9" t="s">
        <v>21</v>
      </c>
      <c r="E44" s="10">
        <v>1500</v>
      </c>
      <c r="F44" s="11">
        <v>2.7E-2</v>
      </c>
      <c r="G44" s="10">
        <v>40.5</v>
      </c>
      <c r="H44" s="11">
        <v>4.2999999999999997E-2</v>
      </c>
      <c r="I44" s="10">
        <v>64.5</v>
      </c>
      <c r="J44" s="17" t="s">
        <v>55</v>
      </c>
      <c r="K44" s="13" t="s">
        <v>68</v>
      </c>
      <c r="L44" s="14" t="s">
        <v>64</v>
      </c>
      <c r="M44" s="59" t="s">
        <v>76</v>
      </c>
      <c r="N44" s="16" t="s">
        <v>65</v>
      </c>
      <c r="O44" s="16" t="s">
        <v>27</v>
      </c>
      <c r="P44" s="17" t="s">
        <v>77</v>
      </c>
      <c r="Q44" s="17" t="s">
        <v>78</v>
      </c>
      <c r="R44" s="12"/>
      <c r="S44" s="12"/>
      <c r="T44" s="7">
        <f t="shared" si="5"/>
        <v>5.5</v>
      </c>
      <c r="U44" s="1" t="s">
        <v>62</v>
      </c>
      <c r="V44" s="1" t="s">
        <v>185</v>
      </c>
      <c r="X44" s="1"/>
      <c r="Y44" s="1">
        <v>1</v>
      </c>
      <c r="Z44" s="27">
        <v>1</v>
      </c>
      <c r="AA44" s="27">
        <v>10</v>
      </c>
      <c r="AB44" s="27">
        <v>10</v>
      </c>
      <c r="AC44" s="13">
        <f t="shared" si="6"/>
        <v>0.6</v>
      </c>
      <c r="AD44" s="56">
        <f t="shared" si="7"/>
        <v>226.66666666666669</v>
      </c>
    </row>
    <row r="45" spans="1:30" ht="30" x14ac:dyDescent="0.25">
      <c r="A45" s="1">
        <v>43</v>
      </c>
      <c r="B45" s="7">
        <f t="shared" si="4"/>
        <v>7.75</v>
      </c>
      <c r="C45" s="8" t="s">
        <v>178</v>
      </c>
      <c r="D45" s="9" t="s">
        <v>109</v>
      </c>
      <c r="E45" s="10">
        <v>500</v>
      </c>
      <c r="F45" s="11">
        <v>0.01</v>
      </c>
      <c r="G45" s="10">
        <v>5</v>
      </c>
      <c r="H45" s="11">
        <v>0.09</v>
      </c>
      <c r="I45" s="10">
        <v>45</v>
      </c>
      <c r="J45" s="17" t="s">
        <v>179</v>
      </c>
      <c r="K45" s="13" t="s">
        <v>33</v>
      </c>
      <c r="L45" s="16" t="s">
        <v>34</v>
      </c>
      <c r="M45" s="16" t="s">
        <v>180</v>
      </c>
      <c r="N45" s="16" t="s">
        <v>65</v>
      </c>
      <c r="O45" s="14" t="s">
        <v>41</v>
      </c>
      <c r="P45" s="12"/>
      <c r="Q45" s="12" t="s">
        <v>176</v>
      </c>
      <c r="R45" s="12"/>
      <c r="S45" s="12"/>
      <c r="T45" s="7">
        <f t="shared" si="5"/>
        <v>7.75</v>
      </c>
      <c r="U45" s="1" t="s">
        <v>198</v>
      </c>
      <c r="V45" s="1" t="s">
        <v>170</v>
      </c>
      <c r="W45" s="1"/>
      <c r="X45" s="1"/>
      <c r="Y45" s="1">
        <v>10</v>
      </c>
      <c r="Z45" s="27">
        <v>10</v>
      </c>
      <c r="AA45" s="27">
        <v>10</v>
      </c>
      <c r="AB45" s="27">
        <v>1</v>
      </c>
      <c r="AC45" s="13">
        <f t="shared" si="6"/>
        <v>1</v>
      </c>
      <c r="AD45" s="56">
        <f t="shared" si="7"/>
        <v>136</v>
      </c>
    </row>
    <row r="46" spans="1:30" ht="30" x14ac:dyDescent="0.25">
      <c r="A46" s="1">
        <v>44</v>
      </c>
      <c r="B46" s="7">
        <f t="shared" si="4"/>
        <v>7.75</v>
      </c>
      <c r="C46" s="8" t="s">
        <v>178</v>
      </c>
      <c r="D46" s="9" t="s">
        <v>260</v>
      </c>
      <c r="E46" s="10">
        <v>3000</v>
      </c>
      <c r="F46" s="11">
        <v>3.0000000000000001E-3</v>
      </c>
      <c r="G46" s="10">
        <v>9</v>
      </c>
      <c r="H46" s="11">
        <v>0.01</v>
      </c>
      <c r="I46" s="10">
        <v>30</v>
      </c>
      <c r="J46" s="17" t="s">
        <v>293</v>
      </c>
      <c r="K46" s="13" t="s">
        <v>33</v>
      </c>
      <c r="L46" s="16" t="s">
        <v>34</v>
      </c>
      <c r="M46" s="16" t="s">
        <v>180</v>
      </c>
      <c r="N46" s="16" t="s">
        <v>65</v>
      </c>
      <c r="O46" s="14" t="s">
        <v>41</v>
      </c>
      <c r="P46" s="12"/>
      <c r="Q46" s="12" t="s">
        <v>176</v>
      </c>
      <c r="R46" s="12"/>
      <c r="S46" s="12"/>
      <c r="T46" s="7">
        <f t="shared" si="5"/>
        <v>7.75</v>
      </c>
      <c r="U46" s="1"/>
      <c r="V46" s="1" t="s">
        <v>170</v>
      </c>
      <c r="W46" s="1"/>
      <c r="X46" s="1"/>
      <c r="Y46" s="1">
        <v>10</v>
      </c>
      <c r="Z46" s="27">
        <v>10</v>
      </c>
      <c r="AA46" s="27">
        <v>10</v>
      </c>
      <c r="AB46" s="27">
        <v>1</v>
      </c>
      <c r="AC46" s="13">
        <f t="shared" si="6"/>
        <v>2.1</v>
      </c>
      <c r="AD46" s="56">
        <f t="shared" si="7"/>
        <v>64.761904761904759</v>
      </c>
    </row>
    <row r="47" spans="1:30" ht="45" x14ac:dyDescent="0.25">
      <c r="A47" s="1">
        <v>45</v>
      </c>
      <c r="B47" s="7">
        <f t="shared" si="4"/>
        <v>10</v>
      </c>
      <c r="C47" s="8" t="s">
        <v>294</v>
      </c>
      <c r="D47" s="9" t="s">
        <v>260</v>
      </c>
      <c r="E47" s="10">
        <v>5</v>
      </c>
      <c r="F47" s="11"/>
      <c r="G47" s="10">
        <v>0</v>
      </c>
      <c r="H47" s="11"/>
      <c r="I47" s="10">
        <v>0</v>
      </c>
      <c r="J47" s="12" t="s">
        <v>295</v>
      </c>
      <c r="K47" s="13" t="s">
        <v>33</v>
      </c>
      <c r="L47" s="16" t="s">
        <v>34</v>
      </c>
      <c r="M47" s="16" t="s">
        <v>65</v>
      </c>
      <c r="N47" s="16" t="s">
        <v>296</v>
      </c>
      <c r="O47" s="16" t="s">
        <v>297</v>
      </c>
      <c r="P47" s="12"/>
      <c r="Q47" s="12" t="s">
        <v>298</v>
      </c>
      <c r="R47" s="12" t="s">
        <v>299</v>
      </c>
      <c r="S47" s="12"/>
      <c r="T47" s="7">
        <f t="shared" si="5"/>
        <v>10</v>
      </c>
      <c r="U47" s="1" t="s">
        <v>205</v>
      </c>
      <c r="V47" s="1" t="s">
        <v>206</v>
      </c>
      <c r="W47" s="1" t="s">
        <v>150</v>
      </c>
      <c r="X47" s="1"/>
      <c r="Y47" s="1">
        <v>10</v>
      </c>
      <c r="Z47" s="27">
        <v>10</v>
      </c>
      <c r="AA47" s="27">
        <v>10</v>
      </c>
      <c r="AB47" s="27">
        <v>10</v>
      </c>
      <c r="AC47" s="13">
        <f t="shared" si="6"/>
        <v>2.1</v>
      </c>
      <c r="AD47" s="56">
        <f t="shared" si="7"/>
        <v>64.761904761904759</v>
      </c>
    </row>
    <row r="48" spans="1:30" ht="45" x14ac:dyDescent="0.25">
      <c r="A48" s="1">
        <v>46</v>
      </c>
      <c r="B48" s="7">
        <f t="shared" si="4"/>
        <v>7.75</v>
      </c>
      <c r="C48" s="8" t="s">
        <v>300</v>
      </c>
      <c r="D48" s="9" t="s">
        <v>260</v>
      </c>
      <c r="E48" s="10">
        <v>70</v>
      </c>
      <c r="F48" s="11"/>
      <c r="G48" s="10">
        <v>0</v>
      </c>
      <c r="H48" s="11"/>
      <c r="I48" s="10">
        <v>0</v>
      </c>
      <c r="J48" s="12" t="s">
        <v>301</v>
      </c>
      <c r="K48" s="13" t="s">
        <v>23</v>
      </c>
      <c r="L48" s="16" t="s">
        <v>302</v>
      </c>
      <c r="M48" s="16" t="s">
        <v>303</v>
      </c>
      <c r="N48" s="14" t="s">
        <v>26</v>
      </c>
      <c r="O48" s="16" t="s">
        <v>304</v>
      </c>
      <c r="P48" s="12" t="s">
        <v>305</v>
      </c>
      <c r="Q48" s="12"/>
      <c r="R48" s="12"/>
      <c r="S48" s="12"/>
      <c r="T48" s="7">
        <f t="shared" si="5"/>
        <v>7.75</v>
      </c>
      <c r="U48" s="1" t="s">
        <v>209</v>
      </c>
      <c r="W48" s="1"/>
      <c r="X48" s="1"/>
      <c r="Y48" s="1">
        <v>10</v>
      </c>
      <c r="Z48" s="27">
        <v>10</v>
      </c>
      <c r="AA48" s="27">
        <v>1</v>
      </c>
      <c r="AB48" s="27">
        <v>10</v>
      </c>
      <c r="AC48" s="13">
        <f t="shared" si="6"/>
        <v>2.1</v>
      </c>
      <c r="AD48" s="56">
        <f t="shared" si="7"/>
        <v>64.761904761904759</v>
      </c>
    </row>
    <row r="49" spans="1:30" ht="38.25" customHeight="1" x14ac:dyDescent="0.25">
      <c r="A49" s="1">
        <v>47</v>
      </c>
      <c r="B49" s="7">
        <f t="shared" si="4"/>
        <v>10</v>
      </c>
      <c r="C49" s="8" t="s">
        <v>306</v>
      </c>
      <c r="D49" s="9" t="s">
        <v>260</v>
      </c>
      <c r="E49" s="10">
        <v>37</v>
      </c>
      <c r="F49" s="11"/>
      <c r="G49" s="10">
        <v>0</v>
      </c>
      <c r="H49" s="11"/>
      <c r="I49" s="10">
        <v>0</v>
      </c>
      <c r="J49" s="12" t="s">
        <v>307</v>
      </c>
      <c r="K49" s="13" t="s">
        <v>23</v>
      </c>
      <c r="L49" s="16" t="s">
        <v>308</v>
      </c>
      <c r="M49" s="16" t="s">
        <v>303</v>
      </c>
      <c r="N49" s="16" t="s">
        <v>309</v>
      </c>
      <c r="O49" s="16" t="s">
        <v>310</v>
      </c>
      <c r="P49" s="12" t="s">
        <v>311</v>
      </c>
      <c r="Q49" s="12"/>
      <c r="R49" s="12"/>
      <c r="S49" s="12"/>
      <c r="T49" s="7">
        <f t="shared" si="5"/>
        <v>10</v>
      </c>
      <c r="U49" s="1" t="s">
        <v>214</v>
      </c>
      <c r="W49" s="1"/>
      <c r="X49" s="1"/>
      <c r="Y49" s="1">
        <v>10</v>
      </c>
      <c r="Z49" s="27">
        <v>10</v>
      </c>
      <c r="AA49" s="27">
        <v>10</v>
      </c>
      <c r="AB49" s="27">
        <v>10</v>
      </c>
      <c r="AC49" s="13">
        <f t="shared" si="6"/>
        <v>2.1</v>
      </c>
      <c r="AD49" s="56">
        <f t="shared" si="7"/>
        <v>64.761904761904759</v>
      </c>
    </row>
    <row r="50" spans="1:30" ht="58.5" customHeight="1" x14ac:dyDescent="0.25">
      <c r="A50" s="1">
        <v>48</v>
      </c>
      <c r="B50" s="7">
        <f t="shared" si="4"/>
        <v>4.25</v>
      </c>
      <c r="C50" s="8" t="s">
        <v>312</v>
      </c>
      <c r="D50" s="9" t="s">
        <v>260</v>
      </c>
      <c r="E50" s="10">
        <v>15</v>
      </c>
      <c r="F50" s="11"/>
      <c r="G50" s="10">
        <v>0</v>
      </c>
      <c r="H50" s="11"/>
      <c r="I50" s="10">
        <v>0</v>
      </c>
      <c r="J50" s="12" t="s">
        <v>313</v>
      </c>
      <c r="K50" s="13" t="s">
        <v>23</v>
      </c>
      <c r="L50" s="16" t="s">
        <v>34</v>
      </c>
      <c r="M50" s="14" t="s">
        <v>314</v>
      </c>
      <c r="N50" s="15" t="s">
        <v>315</v>
      </c>
      <c r="O50" s="15" t="s">
        <v>27</v>
      </c>
      <c r="P50" s="12"/>
      <c r="Q50" s="12" t="s">
        <v>299</v>
      </c>
      <c r="R50" s="12"/>
      <c r="S50" s="12"/>
      <c r="T50" s="7">
        <f t="shared" si="5"/>
        <v>4.25</v>
      </c>
      <c r="U50" s="1" t="s">
        <v>205</v>
      </c>
      <c r="V50" s="1" t="s">
        <v>206</v>
      </c>
      <c r="W50" s="1"/>
      <c r="X50" s="1"/>
      <c r="Y50" s="1">
        <v>10</v>
      </c>
      <c r="Z50" s="27">
        <v>1</v>
      </c>
      <c r="AA50" s="27">
        <v>3</v>
      </c>
      <c r="AB50" s="27">
        <v>3</v>
      </c>
      <c r="AC50" s="13">
        <f t="shared" si="6"/>
        <v>2.1</v>
      </c>
      <c r="AD50" s="56">
        <f t="shared" si="7"/>
        <v>64.761904761904759</v>
      </c>
    </row>
    <row r="51" spans="1:30" ht="45" x14ac:dyDescent="0.25">
      <c r="A51" s="1">
        <v>49</v>
      </c>
      <c r="B51" s="7">
        <f t="shared" si="4"/>
        <v>4.75</v>
      </c>
      <c r="C51" s="8" t="s">
        <v>316</v>
      </c>
      <c r="D51" s="9" t="s">
        <v>260</v>
      </c>
      <c r="E51" s="10">
        <v>15</v>
      </c>
      <c r="F51" s="11"/>
      <c r="G51" s="10">
        <v>0</v>
      </c>
      <c r="H51" s="11"/>
      <c r="I51" s="10">
        <v>0</v>
      </c>
      <c r="J51" s="12" t="s">
        <v>317</v>
      </c>
      <c r="K51" s="13" t="s">
        <v>33</v>
      </c>
      <c r="L51" s="15" t="s">
        <v>318</v>
      </c>
      <c r="M51" s="16" t="s">
        <v>65</v>
      </c>
      <c r="N51" s="15" t="s">
        <v>315</v>
      </c>
      <c r="O51" s="15" t="s">
        <v>319</v>
      </c>
      <c r="P51" s="12"/>
      <c r="Q51" s="12"/>
      <c r="R51" s="12"/>
      <c r="S51" s="12"/>
      <c r="T51" s="7">
        <f t="shared" si="5"/>
        <v>4.75</v>
      </c>
      <c r="U51" s="1" t="s">
        <v>205</v>
      </c>
      <c r="V51" s="1"/>
      <c r="W51" s="1"/>
      <c r="X51" s="1"/>
      <c r="Y51" s="1">
        <v>3</v>
      </c>
      <c r="Z51" s="27">
        <v>10</v>
      </c>
      <c r="AA51" s="27">
        <v>3</v>
      </c>
      <c r="AB51" s="27">
        <v>3</v>
      </c>
      <c r="AC51" s="13">
        <f t="shared" si="6"/>
        <v>2.1</v>
      </c>
      <c r="AD51" s="56">
        <f t="shared" si="7"/>
        <v>64.761904761904759</v>
      </c>
    </row>
    <row r="52" spans="1:30" ht="30" x14ac:dyDescent="0.25">
      <c r="A52" s="1">
        <v>50</v>
      </c>
      <c r="B52" s="7">
        <f t="shared" si="4"/>
        <v>7.75</v>
      </c>
      <c r="C52" s="8" t="s">
        <v>320</v>
      </c>
      <c r="D52" s="9" t="s">
        <v>260</v>
      </c>
      <c r="E52" s="10">
        <v>110</v>
      </c>
      <c r="F52" s="11"/>
      <c r="G52" s="10">
        <v>0</v>
      </c>
      <c r="H52" s="11"/>
      <c r="I52" s="10">
        <v>0</v>
      </c>
      <c r="J52" s="12" t="s">
        <v>321</v>
      </c>
      <c r="K52" s="13" t="s">
        <v>33</v>
      </c>
      <c r="L52" s="16" t="s">
        <v>34</v>
      </c>
      <c r="M52" s="16" t="s">
        <v>65</v>
      </c>
      <c r="N52" s="16" t="s">
        <v>65</v>
      </c>
      <c r="O52" s="14" t="s">
        <v>41</v>
      </c>
      <c r="P52" s="12" t="s">
        <v>322</v>
      </c>
      <c r="Q52" s="12" t="s">
        <v>323</v>
      </c>
      <c r="R52" s="12" t="s">
        <v>324</v>
      </c>
      <c r="S52" s="12"/>
      <c r="T52" s="7">
        <f t="shared" si="5"/>
        <v>7.75</v>
      </c>
      <c r="U52" s="1" t="s">
        <v>170</v>
      </c>
      <c r="V52" s="1" t="s">
        <v>226</v>
      </c>
      <c r="W52" s="1" t="s">
        <v>214</v>
      </c>
      <c r="X52" s="1"/>
      <c r="Y52" s="1">
        <v>10</v>
      </c>
      <c r="Z52" s="27">
        <v>10</v>
      </c>
      <c r="AA52" s="27">
        <v>10</v>
      </c>
      <c r="AB52" s="27">
        <v>1</v>
      </c>
      <c r="AC52" s="13">
        <f t="shared" si="6"/>
        <v>2.1</v>
      </c>
      <c r="AD52" s="56">
        <f t="shared" si="7"/>
        <v>64.761904761904759</v>
      </c>
    </row>
    <row r="53" spans="1:30" ht="45" x14ac:dyDescent="0.25">
      <c r="A53" s="1">
        <v>51</v>
      </c>
      <c r="B53" s="7">
        <f t="shared" si="4"/>
        <v>1.5</v>
      </c>
      <c r="C53" s="8" t="s">
        <v>181</v>
      </c>
      <c r="D53" s="9" t="s">
        <v>109</v>
      </c>
      <c r="E53" s="10">
        <v>76</v>
      </c>
      <c r="F53" s="11"/>
      <c r="G53" s="10">
        <v>0</v>
      </c>
      <c r="H53" s="11"/>
      <c r="I53" s="10">
        <v>0</v>
      </c>
      <c r="J53" s="12" t="s">
        <v>182</v>
      </c>
      <c r="K53" s="13" t="s">
        <v>23</v>
      </c>
      <c r="L53" s="14" t="s">
        <v>132</v>
      </c>
      <c r="M53" s="14" t="s">
        <v>133</v>
      </c>
      <c r="N53" s="15" t="s">
        <v>183</v>
      </c>
      <c r="O53" s="14" t="s">
        <v>41</v>
      </c>
      <c r="P53" s="12" t="s">
        <v>84</v>
      </c>
      <c r="Q53" s="12"/>
      <c r="R53" s="12"/>
      <c r="S53" s="12"/>
      <c r="T53" s="7">
        <f t="shared" si="5"/>
        <v>1.5</v>
      </c>
      <c r="W53" s="1"/>
      <c r="X53" s="1"/>
      <c r="Y53" s="1">
        <v>1</v>
      </c>
      <c r="Z53" s="27">
        <v>1</v>
      </c>
      <c r="AA53" s="27">
        <v>3</v>
      </c>
      <c r="AB53" s="27">
        <v>1</v>
      </c>
      <c r="AC53" s="13">
        <f t="shared" si="6"/>
        <v>1</v>
      </c>
      <c r="AD53" s="56">
        <f t="shared" si="7"/>
        <v>136</v>
      </c>
    </row>
    <row r="54" spans="1:30" ht="27" customHeight="1" x14ac:dyDescent="0.25">
      <c r="A54" s="1">
        <v>52</v>
      </c>
      <c r="B54" s="7">
        <f t="shared" si="4"/>
        <v>10</v>
      </c>
      <c r="C54" s="8" t="s">
        <v>326</v>
      </c>
      <c r="D54" s="9" t="s">
        <v>260</v>
      </c>
      <c r="E54" s="10">
        <v>14</v>
      </c>
      <c r="F54" s="11"/>
      <c r="G54" s="10">
        <v>0</v>
      </c>
      <c r="H54" s="11"/>
      <c r="I54" s="10">
        <v>0</v>
      </c>
      <c r="J54" s="12" t="s">
        <v>327</v>
      </c>
      <c r="K54" s="13" t="s">
        <v>33</v>
      </c>
      <c r="L54" s="16" t="s">
        <v>328</v>
      </c>
      <c r="M54" s="16" t="s">
        <v>303</v>
      </c>
      <c r="N54" s="16" t="s">
        <v>329</v>
      </c>
      <c r="O54" s="25" t="s">
        <v>165</v>
      </c>
      <c r="P54" s="12"/>
      <c r="Q54" s="12"/>
      <c r="R54" s="12"/>
      <c r="S54" s="12"/>
      <c r="T54" s="7">
        <f t="shared" si="5"/>
        <v>10</v>
      </c>
      <c r="W54" s="1"/>
      <c r="X54" s="1"/>
      <c r="Y54" s="1">
        <v>10</v>
      </c>
      <c r="Z54" s="27">
        <v>10</v>
      </c>
      <c r="AA54" s="27">
        <v>10</v>
      </c>
      <c r="AB54" s="27" t="s">
        <v>165</v>
      </c>
      <c r="AC54" s="13">
        <f t="shared" si="6"/>
        <v>2.1</v>
      </c>
      <c r="AD54" s="56">
        <f t="shared" si="7"/>
        <v>64.761904761904759</v>
      </c>
    </row>
    <row r="55" spans="1:30" ht="45" x14ac:dyDescent="0.25">
      <c r="A55" s="1">
        <v>53</v>
      </c>
      <c r="B55" s="7">
        <f t="shared" si="4"/>
        <v>10</v>
      </c>
      <c r="C55" s="8" t="s">
        <v>330</v>
      </c>
      <c r="D55" s="9" t="s">
        <v>260</v>
      </c>
      <c r="E55" s="10">
        <v>110</v>
      </c>
      <c r="F55" s="11"/>
      <c r="G55" s="10">
        <v>0</v>
      </c>
      <c r="H55" s="11"/>
      <c r="I55" s="10">
        <v>0</v>
      </c>
      <c r="J55" s="12" t="s">
        <v>331</v>
      </c>
      <c r="K55" s="13" t="s">
        <v>23</v>
      </c>
      <c r="L55" s="16" t="s">
        <v>332</v>
      </c>
      <c r="M55" s="16" t="s">
        <v>303</v>
      </c>
      <c r="N55" s="16" t="s">
        <v>333</v>
      </c>
      <c r="O55" s="16" t="s">
        <v>27</v>
      </c>
      <c r="P55" s="12"/>
      <c r="Q55" s="12"/>
      <c r="R55" s="12"/>
      <c r="S55" s="12"/>
      <c r="T55" s="7">
        <f t="shared" si="5"/>
        <v>10</v>
      </c>
      <c r="W55" s="1"/>
      <c r="X55" s="1"/>
      <c r="Y55" s="1">
        <v>10</v>
      </c>
      <c r="Z55" s="27">
        <v>10</v>
      </c>
      <c r="AA55" s="27">
        <v>10</v>
      </c>
      <c r="AB55" s="27">
        <v>10</v>
      </c>
      <c r="AC55" s="13">
        <f t="shared" si="6"/>
        <v>2.1</v>
      </c>
      <c r="AD55" s="56">
        <f t="shared" si="7"/>
        <v>64.761904761904759</v>
      </c>
    </row>
    <row r="56" spans="1:30" ht="45" x14ac:dyDescent="0.25">
      <c r="A56" s="1">
        <v>54</v>
      </c>
      <c r="B56" s="7">
        <f t="shared" si="4"/>
        <v>1.5</v>
      </c>
      <c r="C56" s="8" t="s">
        <v>186</v>
      </c>
      <c r="D56" s="9" t="s">
        <v>109</v>
      </c>
      <c r="E56" s="10">
        <v>250</v>
      </c>
      <c r="F56" s="11"/>
      <c r="G56" s="10">
        <v>0</v>
      </c>
      <c r="H56" s="11"/>
      <c r="I56" s="10">
        <v>0</v>
      </c>
      <c r="J56" s="12" t="s">
        <v>187</v>
      </c>
      <c r="K56" s="13" t="s">
        <v>23</v>
      </c>
      <c r="L56" s="14" t="s">
        <v>65</v>
      </c>
      <c r="M56" s="14" t="s">
        <v>161</v>
      </c>
      <c r="N56" s="14" t="s">
        <v>188</v>
      </c>
      <c r="O56" s="15" t="s">
        <v>189</v>
      </c>
      <c r="P56" s="12" t="s">
        <v>190</v>
      </c>
      <c r="Q56" s="12"/>
      <c r="R56" s="12"/>
      <c r="S56" s="12"/>
      <c r="T56" s="7">
        <f t="shared" si="5"/>
        <v>1.5</v>
      </c>
      <c r="U56" s="1" t="s">
        <v>246</v>
      </c>
      <c r="W56" s="1"/>
      <c r="X56" s="1"/>
      <c r="Y56" s="1">
        <v>1</v>
      </c>
      <c r="Z56" s="27">
        <v>1</v>
      </c>
      <c r="AA56" s="27">
        <v>1</v>
      </c>
      <c r="AB56" s="27">
        <v>3</v>
      </c>
      <c r="AC56" s="13">
        <f t="shared" si="6"/>
        <v>1</v>
      </c>
      <c r="AD56" s="56">
        <f t="shared" si="7"/>
        <v>136</v>
      </c>
    </row>
    <row r="57" spans="1:30" ht="45" x14ac:dyDescent="0.25">
      <c r="A57" s="1">
        <v>55</v>
      </c>
      <c r="B57" s="7">
        <f t="shared" si="4"/>
        <v>1.5</v>
      </c>
      <c r="C57" s="8" t="s">
        <v>79</v>
      </c>
      <c r="D57" s="9" t="s">
        <v>21</v>
      </c>
      <c r="E57" s="10">
        <v>119</v>
      </c>
      <c r="F57" s="11"/>
      <c r="G57" s="10">
        <v>0</v>
      </c>
      <c r="H57" s="11"/>
      <c r="I57" s="10">
        <v>0</v>
      </c>
      <c r="J57" s="12" t="s">
        <v>80</v>
      </c>
      <c r="K57" s="13" t="s">
        <v>23</v>
      </c>
      <c r="L57" s="14" t="s">
        <v>81</v>
      </c>
      <c r="M57" s="14" t="s">
        <v>82</v>
      </c>
      <c r="N57" s="15" t="s">
        <v>83</v>
      </c>
      <c r="O57" s="14" t="s">
        <v>41</v>
      </c>
      <c r="P57" s="12" t="s">
        <v>84</v>
      </c>
      <c r="Q57" s="12"/>
      <c r="R57" s="12"/>
      <c r="S57" s="12"/>
      <c r="T57" s="7">
        <f t="shared" si="5"/>
        <v>1.5</v>
      </c>
      <c r="U57" s="1" t="s">
        <v>30</v>
      </c>
      <c r="V57" s="1"/>
      <c r="W57" s="1"/>
      <c r="X57" s="1"/>
      <c r="Y57" s="1">
        <v>1</v>
      </c>
      <c r="Z57" s="27">
        <v>1</v>
      </c>
      <c r="AA57" s="27">
        <v>3</v>
      </c>
      <c r="AB57" s="27">
        <v>1</v>
      </c>
      <c r="AC57" s="13">
        <f t="shared" si="6"/>
        <v>0.6</v>
      </c>
      <c r="AD57" s="56">
        <f t="shared" si="7"/>
        <v>226.66666666666669</v>
      </c>
    </row>
    <row r="58" spans="1:30" ht="45" x14ac:dyDescent="0.25">
      <c r="A58" s="1">
        <v>56</v>
      </c>
      <c r="B58" s="7">
        <f t="shared" si="4"/>
        <v>6.5</v>
      </c>
      <c r="C58" s="8" t="s">
        <v>334</v>
      </c>
      <c r="D58" s="9" t="s">
        <v>260</v>
      </c>
      <c r="E58" s="10">
        <v>90</v>
      </c>
      <c r="F58" s="11"/>
      <c r="G58" s="10">
        <v>0</v>
      </c>
      <c r="H58" s="11"/>
      <c r="I58" s="10">
        <v>0</v>
      </c>
      <c r="J58" s="12" t="s">
        <v>335</v>
      </c>
      <c r="K58" s="13" t="s">
        <v>33</v>
      </c>
      <c r="L58" s="16" t="s">
        <v>81</v>
      </c>
      <c r="M58" s="15" t="s">
        <v>82</v>
      </c>
      <c r="N58" s="15" t="s">
        <v>83</v>
      </c>
      <c r="O58" s="16" t="s">
        <v>336</v>
      </c>
      <c r="P58" s="12" t="s">
        <v>84</v>
      </c>
      <c r="Q58" s="12"/>
      <c r="R58" s="12"/>
      <c r="S58" s="12"/>
      <c r="T58" s="7">
        <f t="shared" si="5"/>
        <v>6.5</v>
      </c>
      <c r="U58" s="1" t="s">
        <v>30</v>
      </c>
      <c r="V58" s="1" t="s">
        <v>253</v>
      </c>
      <c r="X58" s="20"/>
      <c r="Y58" s="1">
        <v>10</v>
      </c>
      <c r="Z58" s="27">
        <v>3</v>
      </c>
      <c r="AA58" s="27">
        <v>3</v>
      </c>
      <c r="AB58" s="27">
        <v>10</v>
      </c>
      <c r="AC58" s="13">
        <f t="shared" si="6"/>
        <v>2.1</v>
      </c>
      <c r="AD58" s="56">
        <f t="shared" si="7"/>
        <v>64.761904761904759</v>
      </c>
    </row>
    <row r="59" spans="1:30" ht="45" x14ac:dyDescent="0.25">
      <c r="A59" s="1">
        <v>57</v>
      </c>
      <c r="B59" s="7">
        <f t="shared" si="4"/>
        <v>4.25</v>
      </c>
      <c r="C59" s="8" t="s">
        <v>337</v>
      </c>
      <c r="D59" s="9" t="s">
        <v>260</v>
      </c>
      <c r="E59" s="10">
        <v>44</v>
      </c>
      <c r="F59" s="11"/>
      <c r="G59" s="10">
        <v>0</v>
      </c>
      <c r="H59" s="11"/>
      <c r="I59" s="10">
        <v>0</v>
      </c>
      <c r="J59" s="12" t="s">
        <v>338</v>
      </c>
      <c r="K59" s="13" t="s">
        <v>23</v>
      </c>
      <c r="L59" s="15" t="s">
        <v>339</v>
      </c>
      <c r="M59" s="15" t="s">
        <v>340</v>
      </c>
      <c r="N59" s="14" t="s">
        <v>26</v>
      </c>
      <c r="O59" s="16" t="s">
        <v>341</v>
      </c>
      <c r="P59" s="12" t="s">
        <v>342</v>
      </c>
      <c r="Q59" s="12"/>
      <c r="R59" s="12"/>
      <c r="S59" s="12"/>
      <c r="T59" s="7">
        <f t="shared" si="5"/>
        <v>4.25</v>
      </c>
      <c r="U59" s="1" t="s">
        <v>209</v>
      </c>
      <c r="X59" s="1"/>
      <c r="Y59" s="1">
        <v>3</v>
      </c>
      <c r="Z59" s="27">
        <v>3</v>
      </c>
      <c r="AA59" s="27">
        <v>1</v>
      </c>
      <c r="AB59" s="27">
        <v>10</v>
      </c>
      <c r="AC59" s="13">
        <f t="shared" si="6"/>
        <v>2.1</v>
      </c>
      <c r="AD59" s="56">
        <f t="shared" si="7"/>
        <v>64.761904761904759</v>
      </c>
    </row>
    <row r="60" spans="1:30" ht="27" customHeight="1" x14ac:dyDescent="0.25">
      <c r="A60" s="1">
        <v>58</v>
      </c>
      <c r="B60" s="7">
        <f t="shared" si="4"/>
        <v>8.25</v>
      </c>
      <c r="C60" s="8" t="s">
        <v>343</v>
      </c>
      <c r="D60" s="9" t="s">
        <v>260</v>
      </c>
      <c r="E60" s="10">
        <v>123</v>
      </c>
      <c r="F60" s="11"/>
      <c r="G60" s="10">
        <v>0</v>
      </c>
      <c r="H60" s="11"/>
      <c r="I60" s="10">
        <v>0</v>
      </c>
      <c r="J60" s="17" t="s">
        <v>344</v>
      </c>
      <c r="K60" s="13" t="s">
        <v>23</v>
      </c>
      <c r="L60" s="16" t="s">
        <v>196</v>
      </c>
      <c r="M60" s="16" t="s">
        <v>65</v>
      </c>
      <c r="N60" s="16" t="s">
        <v>65</v>
      </c>
      <c r="O60" s="15" t="s">
        <v>27</v>
      </c>
      <c r="P60" s="12"/>
      <c r="Q60" s="12"/>
      <c r="R60" s="12"/>
      <c r="S60" s="12"/>
      <c r="T60" s="7">
        <f t="shared" si="5"/>
        <v>8.25</v>
      </c>
      <c r="X60" s="1"/>
      <c r="Y60" s="1">
        <v>10</v>
      </c>
      <c r="Z60" s="27">
        <v>10</v>
      </c>
      <c r="AA60" s="27">
        <v>10</v>
      </c>
      <c r="AB60" s="27">
        <v>3</v>
      </c>
      <c r="AC60" s="13">
        <f t="shared" si="6"/>
        <v>2.1</v>
      </c>
      <c r="AD60" s="56">
        <f t="shared" si="7"/>
        <v>64.761904761904759</v>
      </c>
    </row>
    <row r="61" spans="1:30" ht="30" x14ac:dyDescent="0.25">
      <c r="A61" s="1">
        <v>59</v>
      </c>
      <c r="B61" s="7">
        <f t="shared" si="4"/>
        <v>1.5</v>
      </c>
      <c r="C61" s="8" t="s">
        <v>191</v>
      </c>
      <c r="D61" s="9" t="s">
        <v>109</v>
      </c>
      <c r="E61" s="10">
        <v>150</v>
      </c>
      <c r="F61" s="11"/>
      <c r="G61" s="10">
        <v>0</v>
      </c>
      <c r="H61" s="11"/>
      <c r="I61" s="10">
        <v>0</v>
      </c>
      <c r="J61" s="17" t="s">
        <v>192</v>
      </c>
      <c r="K61" s="13" t="s">
        <v>23</v>
      </c>
      <c r="L61" s="14" t="s">
        <v>65</v>
      </c>
      <c r="M61" s="14" t="s">
        <v>193</v>
      </c>
      <c r="N61" s="14" t="s">
        <v>194</v>
      </c>
      <c r="O61" s="15" t="s">
        <v>27</v>
      </c>
      <c r="P61" s="12"/>
      <c r="Q61" s="12"/>
      <c r="R61" s="12"/>
      <c r="S61" s="12"/>
      <c r="T61" s="7">
        <f t="shared" si="5"/>
        <v>1.5</v>
      </c>
      <c r="X61" s="1"/>
      <c r="Y61" s="1">
        <v>1</v>
      </c>
      <c r="Z61" s="27">
        <v>1</v>
      </c>
      <c r="AA61" s="27">
        <v>1</v>
      </c>
      <c r="AB61" s="27">
        <v>3</v>
      </c>
      <c r="AC61" s="13">
        <f t="shared" si="6"/>
        <v>1</v>
      </c>
      <c r="AD61" s="56">
        <f t="shared" si="7"/>
        <v>136</v>
      </c>
    </row>
    <row r="62" spans="1:30" ht="30" x14ac:dyDescent="0.25">
      <c r="A62" s="1">
        <v>60</v>
      </c>
      <c r="B62" s="7">
        <f t="shared" si="4"/>
        <v>3.75</v>
      </c>
      <c r="C62" s="8" t="s">
        <v>345</v>
      </c>
      <c r="D62" s="9" t="s">
        <v>260</v>
      </c>
      <c r="E62" s="10">
        <v>87</v>
      </c>
      <c r="F62" s="11"/>
      <c r="G62" s="10">
        <v>0</v>
      </c>
      <c r="H62" s="11">
        <v>1</v>
      </c>
      <c r="I62" s="10">
        <v>87</v>
      </c>
      <c r="J62" s="24" t="s">
        <v>346</v>
      </c>
      <c r="K62" s="13" t="s">
        <v>23</v>
      </c>
      <c r="L62" s="14"/>
      <c r="M62" s="14"/>
      <c r="N62" s="16"/>
      <c r="O62" s="15"/>
      <c r="P62" s="12"/>
      <c r="Q62" s="12"/>
      <c r="R62" s="12"/>
      <c r="S62" s="12"/>
      <c r="T62" s="7">
        <f t="shared" si="5"/>
        <v>3.75</v>
      </c>
      <c r="X62" s="1"/>
      <c r="Y62" s="1">
        <v>1</v>
      </c>
      <c r="Z62" s="27">
        <v>1</v>
      </c>
      <c r="AA62" s="27">
        <v>10</v>
      </c>
      <c r="AB62" s="27">
        <v>3</v>
      </c>
      <c r="AC62" s="13">
        <f t="shared" si="6"/>
        <v>2.1</v>
      </c>
      <c r="AD62" s="56">
        <f t="shared" si="7"/>
        <v>64.761904761904759</v>
      </c>
    </row>
    <row r="63" spans="1:30" ht="30" x14ac:dyDescent="0.25">
      <c r="A63" s="1">
        <v>61</v>
      </c>
      <c r="B63" s="7">
        <f t="shared" si="4"/>
        <v>3.75</v>
      </c>
      <c r="C63" s="8" t="s">
        <v>195</v>
      </c>
      <c r="D63" s="9" t="s">
        <v>109</v>
      </c>
      <c r="E63" s="10">
        <v>143</v>
      </c>
      <c r="F63" s="11"/>
      <c r="G63" s="10">
        <v>0</v>
      </c>
      <c r="H63" s="11">
        <v>1</v>
      </c>
      <c r="I63" s="10">
        <v>143</v>
      </c>
      <c r="J63" s="17" t="s">
        <v>192</v>
      </c>
      <c r="K63" s="13" t="s">
        <v>23</v>
      </c>
      <c r="L63" s="14" t="s">
        <v>196</v>
      </c>
      <c r="M63" s="14" t="s">
        <v>65</v>
      </c>
      <c r="N63" s="16" t="s">
        <v>197</v>
      </c>
      <c r="O63" s="15" t="s">
        <v>27</v>
      </c>
      <c r="P63" s="12"/>
      <c r="Q63" s="12" t="s">
        <v>100</v>
      </c>
      <c r="R63" s="12"/>
      <c r="S63" s="12"/>
      <c r="T63" s="7">
        <f t="shared" si="5"/>
        <v>3.75</v>
      </c>
      <c r="U63" s="1" t="s">
        <v>46</v>
      </c>
      <c r="V63" s="1"/>
      <c r="W63" s="1"/>
      <c r="X63" s="1"/>
      <c r="Y63" s="1">
        <v>1</v>
      </c>
      <c r="Z63" s="27">
        <v>1</v>
      </c>
      <c r="AA63" s="27">
        <v>10</v>
      </c>
      <c r="AB63" s="27">
        <v>3</v>
      </c>
      <c r="AC63" s="13">
        <f t="shared" si="6"/>
        <v>1</v>
      </c>
      <c r="AD63" s="56">
        <f t="shared" si="7"/>
        <v>136</v>
      </c>
    </row>
    <row r="64" spans="1:30" ht="30" x14ac:dyDescent="0.25">
      <c r="A64" s="1">
        <v>62</v>
      </c>
      <c r="B64" s="7">
        <f t="shared" si="4"/>
        <v>3.75</v>
      </c>
      <c r="C64" s="8" t="s">
        <v>199</v>
      </c>
      <c r="D64" s="9" t="s">
        <v>109</v>
      </c>
      <c r="E64" s="10">
        <v>277</v>
      </c>
      <c r="F64" s="11"/>
      <c r="G64" s="10">
        <v>0</v>
      </c>
      <c r="H64" s="11">
        <v>1</v>
      </c>
      <c r="I64" s="10">
        <v>277</v>
      </c>
      <c r="J64" s="17" t="s">
        <v>200</v>
      </c>
      <c r="K64" s="13" t="s">
        <v>23</v>
      </c>
      <c r="L64" s="14" t="s">
        <v>142</v>
      </c>
      <c r="M64" s="14" t="s">
        <v>65</v>
      </c>
      <c r="N64" s="16" t="s">
        <v>201</v>
      </c>
      <c r="O64" s="15" t="s">
        <v>27</v>
      </c>
      <c r="P64" s="12"/>
      <c r="Q64" s="12" t="s">
        <v>100</v>
      </c>
      <c r="R64" s="12"/>
      <c r="S64" s="12"/>
      <c r="T64" s="7">
        <f t="shared" si="5"/>
        <v>3.75</v>
      </c>
      <c r="U64" s="1" t="s">
        <v>90</v>
      </c>
      <c r="V64" s="1" t="s">
        <v>46</v>
      </c>
      <c r="W64" s="1"/>
      <c r="X64" s="1"/>
      <c r="Y64" s="1">
        <v>1</v>
      </c>
      <c r="Z64" s="27">
        <v>1</v>
      </c>
      <c r="AA64" s="27">
        <v>10</v>
      </c>
      <c r="AB64" s="27">
        <v>3</v>
      </c>
      <c r="AC64" s="13">
        <f t="shared" si="6"/>
        <v>1</v>
      </c>
      <c r="AD64" s="56">
        <f t="shared" si="7"/>
        <v>136</v>
      </c>
    </row>
    <row r="65" spans="1:30" ht="30" x14ac:dyDescent="0.25">
      <c r="A65" s="1">
        <v>63</v>
      </c>
      <c r="B65" s="7">
        <f t="shared" si="4"/>
        <v>2</v>
      </c>
      <c r="C65" s="8" t="s">
        <v>347</v>
      </c>
      <c r="D65" s="9" t="s">
        <v>260</v>
      </c>
      <c r="E65" s="10">
        <v>87</v>
      </c>
      <c r="F65" s="11"/>
      <c r="G65" s="10">
        <v>0</v>
      </c>
      <c r="H65" s="11">
        <v>1</v>
      </c>
      <c r="I65" s="10">
        <v>87</v>
      </c>
      <c r="J65" s="24" t="s">
        <v>346</v>
      </c>
      <c r="K65" s="13" t="s">
        <v>23</v>
      </c>
      <c r="L65" s="14"/>
      <c r="M65" s="14"/>
      <c r="N65" s="15"/>
      <c r="O65" s="15"/>
      <c r="P65" s="12"/>
      <c r="Q65" s="12"/>
      <c r="R65" s="12"/>
      <c r="S65" s="12"/>
      <c r="T65" s="7">
        <f t="shared" si="5"/>
        <v>2</v>
      </c>
      <c r="V65" s="3" t="s">
        <v>492</v>
      </c>
      <c r="W65" s="1"/>
      <c r="X65" s="13"/>
      <c r="Y65" s="1">
        <v>1</v>
      </c>
      <c r="Z65" s="57">
        <v>1</v>
      </c>
      <c r="AA65" s="57">
        <v>3</v>
      </c>
      <c r="AB65" s="57">
        <v>3</v>
      </c>
      <c r="AC65" s="13">
        <f t="shared" si="6"/>
        <v>2.1</v>
      </c>
      <c r="AD65" s="56">
        <f t="shared" si="7"/>
        <v>64.761904761904759</v>
      </c>
    </row>
    <row r="66" spans="1:30" ht="30" x14ac:dyDescent="0.25">
      <c r="A66" s="1">
        <v>64</v>
      </c>
      <c r="B66" s="7">
        <f t="shared" si="4"/>
        <v>2</v>
      </c>
      <c r="C66" s="8" t="s">
        <v>202</v>
      </c>
      <c r="D66" s="9" t="s">
        <v>109</v>
      </c>
      <c r="E66" s="10">
        <v>143</v>
      </c>
      <c r="F66" s="11"/>
      <c r="G66" s="10">
        <v>0</v>
      </c>
      <c r="H66" s="11">
        <v>1</v>
      </c>
      <c r="I66" s="10">
        <v>143</v>
      </c>
      <c r="J66" s="17" t="s">
        <v>203</v>
      </c>
      <c r="K66" s="13" t="s">
        <v>23</v>
      </c>
      <c r="L66" s="14" t="s">
        <v>196</v>
      </c>
      <c r="M66" s="14" t="s">
        <v>65</v>
      </c>
      <c r="N66" s="15" t="s">
        <v>204</v>
      </c>
      <c r="O66" s="15" t="s">
        <v>27</v>
      </c>
      <c r="P66" s="12"/>
      <c r="Q66" s="12" t="s">
        <v>100</v>
      </c>
      <c r="R66" s="12"/>
      <c r="S66" s="12"/>
      <c r="T66" s="7">
        <f t="shared" si="5"/>
        <v>2</v>
      </c>
      <c r="U66" s="1" t="s">
        <v>46</v>
      </c>
      <c r="V66" s="3" t="s">
        <v>492</v>
      </c>
      <c r="W66" s="13"/>
      <c r="X66" s="1"/>
      <c r="Y66" s="1">
        <v>1</v>
      </c>
      <c r="Z66" s="27">
        <v>1</v>
      </c>
      <c r="AA66" s="27">
        <v>3</v>
      </c>
      <c r="AB66" s="27">
        <v>3</v>
      </c>
      <c r="AC66" s="13">
        <f t="shared" si="6"/>
        <v>1</v>
      </c>
      <c r="AD66" s="56">
        <f t="shared" si="7"/>
        <v>136</v>
      </c>
    </row>
    <row r="67" spans="1:30" ht="30" x14ac:dyDescent="0.25">
      <c r="A67" s="1">
        <v>65</v>
      </c>
      <c r="B67" s="7">
        <f t="shared" ref="B67:B89" si="8">AVERAGE(Y67:AB67)</f>
        <v>2</v>
      </c>
      <c r="C67" s="8" t="s">
        <v>207</v>
      </c>
      <c r="D67" s="9" t="s">
        <v>109</v>
      </c>
      <c r="E67" s="10">
        <v>277</v>
      </c>
      <c r="F67" s="11"/>
      <c r="G67" s="10">
        <v>0</v>
      </c>
      <c r="H67" s="11">
        <v>1</v>
      </c>
      <c r="I67" s="10">
        <v>277</v>
      </c>
      <c r="J67" s="17" t="s">
        <v>200</v>
      </c>
      <c r="K67" s="13" t="s">
        <v>23</v>
      </c>
      <c r="L67" s="14" t="s">
        <v>142</v>
      </c>
      <c r="M67" s="14" t="s">
        <v>65</v>
      </c>
      <c r="N67" s="15" t="s">
        <v>208</v>
      </c>
      <c r="O67" s="15" t="s">
        <v>27</v>
      </c>
      <c r="P67" s="12"/>
      <c r="Q67" s="12" t="s">
        <v>100</v>
      </c>
      <c r="R67" s="12"/>
      <c r="S67" s="12"/>
      <c r="T67" s="7">
        <f t="shared" ref="T67:T89" si="9">AVERAGE(Y67:AB67)</f>
        <v>2</v>
      </c>
      <c r="U67" s="1" t="s">
        <v>46</v>
      </c>
      <c r="V67" s="3" t="s">
        <v>492</v>
      </c>
      <c r="X67" s="1"/>
      <c r="Y67" s="1">
        <v>1</v>
      </c>
      <c r="Z67" s="27">
        <v>1</v>
      </c>
      <c r="AA67" s="27">
        <v>3</v>
      </c>
      <c r="AB67" s="27">
        <v>3</v>
      </c>
      <c r="AC67" s="13">
        <f t="shared" ref="AC67:AC89" si="10">IF(D67="8", 2.1, IF(D67="4-7", 1, IF(D67="2B-3", 0.6, 0)))</f>
        <v>1</v>
      </c>
      <c r="AD67" s="56">
        <f t="shared" ref="AD67:AD89" si="11">(2000*0.068)/AC67</f>
        <v>136</v>
      </c>
    </row>
    <row r="68" spans="1:30" ht="45" x14ac:dyDescent="0.25">
      <c r="A68" s="1">
        <v>66</v>
      </c>
      <c r="B68" s="7">
        <f t="shared" si="8"/>
        <v>6</v>
      </c>
      <c r="C68" s="8" t="s">
        <v>210</v>
      </c>
      <c r="D68" s="9" t="s">
        <v>109</v>
      </c>
      <c r="E68" s="10">
        <v>2500</v>
      </c>
      <c r="F68" s="11"/>
      <c r="G68" s="10">
        <v>0</v>
      </c>
      <c r="H68" s="11"/>
      <c r="I68" s="10">
        <v>0</v>
      </c>
      <c r="J68" s="12" t="s">
        <v>211</v>
      </c>
      <c r="K68" s="13" t="s">
        <v>23</v>
      </c>
      <c r="L68" s="15" t="s">
        <v>65</v>
      </c>
      <c r="M68" s="16" t="s">
        <v>94</v>
      </c>
      <c r="N68" s="16" t="s">
        <v>212</v>
      </c>
      <c r="O68" s="14" t="s">
        <v>41</v>
      </c>
      <c r="P68" s="12" t="s">
        <v>213</v>
      </c>
      <c r="Q68" s="12"/>
      <c r="R68" s="12"/>
      <c r="S68" s="12"/>
      <c r="T68" s="7">
        <f t="shared" si="9"/>
        <v>6</v>
      </c>
      <c r="U68" s="1" t="s">
        <v>246</v>
      </c>
      <c r="W68" s="1"/>
      <c r="X68" s="1"/>
      <c r="Y68" s="1">
        <v>3</v>
      </c>
      <c r="Z68" s="27">
        <v>10</v>
      </c>
      <c r="AA68" s="27">
        <v>10</v>
      </c>
      <c r="AB68" s="27">
        <v>1</v>
      </c>
      <c r="AC68" s="13">
        <f t="shared" si="10"/>
        <v>1</v>
      </c>
      <c r="AD68" s="56">
        <f t="shared" si="11"/>
        <v>136</v>
      </c>
    </row>
    <row r="69" spans="1:30" ht="75" x14ac:dyDescent="0.25">
      <c r="A69" s="1">
        <v>67</v>
      </c>
      <c r="B69" s="7">
        <f t="shared" si="8"/>
        <v>1</v>
      </c>
      <c r="C69" s="8" t="s">
        <v>86</v>
      </c>
      <c r="D69" s="9" t="s">
        <v>21</v>
      </c>
      <c r="E69" s="10">
        <v>1167</v>
      </c>
      <c r="F69" s="11">
        <v>0.01</v>
      </c>
      <c r="G69" s="10">
        <v>11.67</v>
      </c>
      <c r="H69" s="11">
        <v>0.13</v>
      </c>
      <c r="I69" s="10">
        <v>151.71</v>
      </c>
      <c r="J69" s="17" t="s">
        <v>87</v>
      </c>
      <c r="K69" s="13" t="s">
        <v>23</v>
      </c>
      <c r="L69" s="14" t="s">
        <v>24</v>
      </c>
      <c r="M69" s="14" t="s">
        <v>88</v>
      </c>
      <c r="N69" s="14" t="s">
        <v>89</v>
      </c>
      <c r="O69" s="14" t="s">
        <v>41</v>
      </c>
      <c r="P69" s="12"/>
      <c r="Q69" s="12"/>
      <c r="R69" s="12"/>
      <c r="S69" s="12"/>
      <c r="T69" s="7">
        <f t="shared" si="9"/>
        <v>1</v>
      </c>
      <c r="W69" s="1"/>
      <c r="X69" s="1"/>
      <c r="Y69" s="1">
        <v>1</v>
      </c>
      <c r="Z69" s="27">
        <v>1</v>
      </c>
      <c r="AA69" s="27">
        <v>1</v>
      </c>
      <c r="AB69" s="27">
        <v>1</v>
      </c>
      <c r="AC69" s="13">
        <f t="shared" si="10"/>
        <v>0.6</v>
      </c>
      <c r="AD69" s="56">
        <f t="shared" si="11"/>
        <v>226.66666666666669</v>
      </c>
    </row>
    <row r="70" spans="1:30" ht="90" x14ac:dyDescent="0.25">
      <c r="A70" s="1">
        <v>68</v>
      </c>
      <c r="B70" s="7">
        <f t="shared" si="8"/>
        <v>5.5</v>
      </c>
      <c r="C70" s="8" t="s">
        <v>92</v>
      </c>
      <c r="D70" s="9" t="s">
        <v>21</v>
      </c>
      <c r="E70" s="10">
        <v>100</v>
      </c>
      <c r="F70" s="11"/>
      <c r="G70" s="10">
        <v>0</v>
      </c>
      <c r="H70" s="11"/>
      <c r="I70" s="10">
        <v>0</v>
      </c>
      <c r="J70" s="17" t="s">
        <v>93</v>
      </c>
      <c r="K70" s="13" t="s">
        <v>23</v>
      </c>
      <c r="L70" s="14" t="s">
        <v>24</v>
      </c>
      <c r="M70" s="16" t="s">
        <v>94</v>
      </c>
      <c r="N70" s="14" t="s">
        <v>59</v>
      </c>
      <c r="O70" s="16" t="s">
        <v>95</v>
      </c>
      <c r="P70" s="12" t="s">
        <v>96</v>
      </c>
      <c r="Q70" s="12" t="s">
        <v>97</v>
      </c>
      <c r="R70" s="12"/>
      <c r="S70" s="12"/>
      <c r="T70" s="7">
        <f t="shared" si="9"/>
        <v>5.5</v>
      </c>
      <c r="U70" s="1" t="s">
        <v>292</v>
      </c>
      <c r="V70" s="1" t="s">
        <v>246</v>
      </c>
      <c r="W70" s="1"/>
      <c r="X70" s="1"/>
      <c r="Y70" s="1">
        <v>1</v>
      </c>
      <c r="Z70" s="27">
        <v>10</v>
      </c>
      <c r="AA70" s="27">
        <v>1</v>
      </c>
      <c r="AB70" s="27">
        <v>10</v>
      </c>
      <c r="AC70" s="13">
        <f t="shared" si="10"/>
        <v>0.6</v>
      </c>
      <c r="AD70" s="56">
        <f t="shared" si="11"/>
        <v>226.66666666666669</v>
      </c>
    </row>
    <row r="71" spans="1:30" ht="30" x14ac:dyDescent="0.25">
      <c r="A71" s="1">
        <v>69</v>
      </c>
      <c r="B71" s="7">
        <f t="shared" si="8"/>
        <v>1</v>
      </c>
      <c r="C71" s="8" t="s">
        <v>215</v>
      </c>
      <c r="D71" s="9" t="s">
        <v>109</v>
      </c>
      <c r="E71" s="10">
        <v>331</v>
      </c>
      <c r="F71" s="11">
        <v>0.1</v>
      </c>
      <c r="G71" s="10">
        <v>33.1</v>
      </c>
      <c r="H71" s="11">
        <v>0.7</v>
      </c>
      <c r="I71" s="10">
        <v>231.7</v>
      </c>
      <c r="J71" s="17" t="s">
        <v>114</v>
      </c>
      <c r="K71" s="13" t="s">
        <v>23</v>
      </c>
      <c r="L71" s="14" t="s">
        <v>216</v>
      </c>
      <c r="M71" s="14" t="s">
        <v>217</v>
      </c>
      <c r="N71" s="14" t="s">
        <v>59</v>
      </c>
      <c r="O71" s="14" t="s">
        <v>41</v>
      </c>
      <c r="P71" s="12"/>
      <c r="Q71" s="12"/>
      <c r="R71" s="12"/>
      <c r="S71" s="12"/>
      <c r="T71" s="7">
        <f t="shared" si="9"/>
        <v>1</v>
      </c>
      <c r="U71" s="1"/>
      <c r="V71" s="20"/>
      <c r="W71" s="1"/>
      <c r="X71" s="1"/>
      <c r="Y71" s="1">
        <v>1</v>
      </c>
      <c r="Z71" s="27">
        <v>1</v>
      </c>
      <c r="AA71" s="27">
        <v>1</v>
      </c>
      <c r="AB71" s="27">
        <v>1</v>
      </c>
      <c r="AC71" s="13">
        <f t="shared" si="10"/>
        <v>1</v>
      </c>
      <c r="AD71" s="56">
        <f t="shared" si="11"/>
        <v>136</v>
      </c>
    </row>
    <row r="72" spans="1:30" ht="90" x14ac:dyDescent="0.25">
      <c r="A72" s="1">
        <v>70</v>
      </c>
      <c r="B72" s="7">
        <f t="shared" si="8"/>
        <v>1.5</v>
      </c>
      <c r="C72" s="8" t="s">
        <v>218</v>
      </c>
      <c r="D72" s="9" t="s">
        <v>109</v>
      </c>
      <c r="E72" s="10">
        <v>100</v>
      </c>
      <c r="F72" s="11"/>
      <c r="G72" s="10">
        <v>0</v>
      </c>
      <c r="H72" s="11"/>
      <c r="I72" s="10">
        <v>0</v>
      </c>
      <c r="J72" s="17" t="s">
        <v>219</v>
      </c>
      <c r="K72" s="13" t="s">
        <v>23</v>
      </c>
      <c r="L72" s="14" t="s">
        <v>220</v>
      </c>
      <c r="M72" s="14" t="s">
        <v>161</v>
      </c>
      <c r="N72" s="14" t="s">
        <v>26</v>
      </c>
      <c r="O72" s="15" t="s">
        <v>221</v>
      </c>
      <c r="P72" s="12" t="s">
        <v>100</v>
      </c>
      <c r="Q72" s="12"/>
      <c r="R72" s="12"/>
      <c r="S72" s="12"/>
      <c r="T72" s="7">
        <f t="shared" si="9"/>
        <v>1.5</v>
      </c>
      <c r="U72" s="1" t="s">
        <v>46</v>
      </c>
      <c r="V72" s="20"/>
      <c r="W72" s="1"/>
      <c r="X72" s="1"/>
      <c r="Y72" s="1">
        <v>1</v>
      </c>
      <c r="Z72" s="27">
        <v>1</v>
      </c>
      <c r="AA72" s="27">
        <v>1</v>
      </c>
      <c r="AB72" s="27">
        <v>3</v>
      </c>
      <c r="AC72" s="13">
        <f t="shared" si="10"/>
        <v>1</v>
      </c>
      <c r="AD72" s="56">
        <f t="shared" si="11"/>
        <v>136</v>
      </c>
    </row>
    <row r="73" spans="1:30" ht="75" x14ac:dyDescent="0.25">
      <c r="A73" s="1">
        <v>71</v>
      </c>
      <c r="B73" s="7">
        <f t="shared" si="8"/>
        <v>3.25</v>
      </c>
      <c r="C73" s="8" t="s">
        <v>222</v>
      </c>
      <c r="D73" s="9" t="s">
        <v>109</v>
      </c>
      <c r="E73" s="10">
        <v>81</v>
      </c>
      <c r="F73" s="11"/>
      <c r="G73" s="10">
        <v>0</v>
      </c>
      <c r="H73" s="11"/>
      <c r="I73" s="10">
        <v>0</v>
      </c>
      <c r="J73" s="17" t="s">
        <v>223</v>
      </c>
      <c r="K73" s="13" t="s">
        <v>23</v>
      </c>
      <c r="L73" s="14" t="s">
        <v>224</v>
      </c>
      <c r="M73" s="14" t="s">
        <v>161</v>
      </c>
      <c r="N73" s="16" t="s">
        <v>225</v>
      </c>
      <c r="O73" s="14" t="s">
        <v>41</v>
      </c>
      <c r="P73" s="12"/>
      <c r="Q73" s="12"/>
      <c r="R73" s="12"/>
      <c r="S73" s="12"/>
      <c r="T73" s="7">
        <f t="shared" si="9"/>
        <v>3.25</v>
      </c>
      <c r="U73" s="1"/>
      <c r="V73" s="1"/>
      <c r="W73" s="1"/>
      <c r="X73" s="1"/>
      <c r="Y73" s="1">
        <v>1</v>
      </c>
      <c r="Z73" s="27">
        <v>1</v>
      </c>
      <c r="AA73" s="27">
        <v>10</v>
      </c>
      <c r="AB73" s="27">
        <v>1</v>
      </c>
      <c r="AC73" s="13">
        <f t="shared" si="10"/>
        <v>1</v>
      </c>
      <c r="AD73" s="56">
        <f t="shared" si="11"/>
        <v>136</v>
      </c>
    </row>
    <row r="74" spans="1:30" ht="30" x14ac:dyDescent="0.25">
      <c r="A74" s="1">
        <v>72</v>
      </c>
      <c r="B74" s="7">
        <f t="shared" si="8"/>
        <v>8.25</v>
      </c>
      <c r="C74" s="8" t="s">
        <v>227</v>
      </c>
      <c r="D74" s="9" t="s">
        <v>109</v>
      </c>
      <c r="E74" s="10">
        <v>52</v>
      </c>
      <c r="F74" s="11"/>
      <c r="G74" s="10">
        <v>0</v>
      </c>
      <c r="H74" s="11"/>
      <c r="I74" s="10">
        <v>0</v>
      </c>
      <c r="J74" s="17" t="s">
        <v>228</v>
      </c>
      <c r="K74" s="13" t="s">
        <v>23</v>
      </c>
      <c r="L74" s="16" t="s">
        <v>196</v>
      </c>
      <c r="M74" s="16" t="s">
        <v>65</v>
      </c>
      <c r="N74" s="16" t="s">
        <v>229</v>
      </c>
      <c r="O74" s="15" t="s">
        <v>27</v>
      </c>
      <c r="P74" s="12"/>
      <c r="Q74" s="12" t="s">
        <v>100</v>
      </c>
      <c r="R74" s="12"/>
      <c r="S74" s="12"/>
      <c r="T74" s="7">
        <f t="shared" si="9"/>
        <v>8.25</v>
      </c>
      <c r="U74" s="1" t="s">
        <v>46</v>
      </c>
      <c r="V74" s="1"/>
      <c r="W74" s="1"/>
      <c r="X74" s="1"/>
      <c r="Y74" s="1">
        <v>10</v>
      </c>
      <c r="Z74" s="27">
        <v>10</v>
      </c>
      <c r="AA74" s="27">
        <v>10</v>
      </c>
      <c r="AB74" s="27">
        <v>3</v>
      </c>
      <c r="AC74" s="13">
        <f t="shared" si="10"/>
        <v>1</v>
      </c>
      <c r="AD74" s="56">
        <f t="shared" si="11"/>
        <v>136</v>
      </c>
    </row>
    <row r="75" spans="1:30" ht="45" x14ac:dyDescent="0.25">
      <c r="A75" s="1">
        <v>73</v>
      </c>
      <c r="B75" s="7">
        <f t="shared" si="8"/>
        <v>6</v>
      </c>
      <c r="C75" s="8" t="s">
        <v>348</v>
      </c>
      <c r="D75" s="9" t="s">
        <v>260</v>
      </c>
      <c r="E75" s="10">
        <v>342</v>
      </c>
      <c r="F75" s="11"/>
      <c r="G75" s="10">
        <v>0</v>
      </c>
      <c r="H75" s="11"/>
      <c r="I75" s="10">
        <v>0</v>
      </c>
      <c r="J75" s="12" t="s">
        <v>349</v>
      </c>
      <c r="K75" s="13" t="s">
        <v>23</v>
      </c>
      <c r="L75" s="16" t="s">
        <v>350</v>
      </c>
      <c r="M75" s="16" t="s">
        <v>351</v>
      </c>
      <c r="N75" s="14" t="s">
        <v>26</v>
      </c>
      <c r="O75" s="15" t="s">
        <v>234</v>
      </c>
      <c r="P75" s="12" t="s">
        <v>352</v>
      </c>
      <c r="Q75" s="12"/>
      <c r="R75" s="12"/>
      <c r="S75" s="12"/>
      <c r="T75" s="7">
        <f t="shared" si="9"/>
        <v>6</v>
      </c>
      <c r="U75" s="1" t="s">
        <v>325</v>
      </c>
      <c r="V75" s="1"/>
      <c r="X75" s="1"/>
      <c r="Y75" s="1">
        <v>10</v>
      </c>
      <c r="Z75" s="27">
        <v>10</v>
      </c>
      <c r="AA75" s="27">
        <v>1</v>
      </c>
      <c r="AB75" s="27">
        <v>3</v>
      </c>
      <c r="AC75" s="13">
        <f t="shared" si="10"/>
        <v>2.1</v>
      </c>
      <c r="AD75" s="56">
        <f t="shared" si="11"/>
        <v>64.761904761904759</v>
      </c>
    </row>
    <row r="76" spans="1:30" ht="45" x14ac:dyDescent="0.25">
      <c r="A76" s="1">
        <v>74</v>
      </c>
      <c r="B76" s="7">
        <f t="shared" si="8"/>
        <v>1.5</v>
      </c>
      <c r="C76" s="8" t="s">
        <v>230</v>
      </c>
      <c r="D76" s="9" t="s">
        <v>109</v>
      </c>
      <c r="E76" s="10">
        <v>44</v>
      </c>
      <c r="F76" s="11">
        <v>0.1</v>
      </c>
      <c r="G76" s="10">
        <v>4.4000000000000004</v>
      </c>
      <c r="H76" s="11">
        <v>0.2</v>
      </c>
      <c r="I76" s="10">
        <v>8.8000000000000007</v>
      </c>
      <c r="J76" s="12" t="s">
        <v>231</v>
      </c>
      <c r="K76" s="13" t="s">
        <v>23</v>
      </c>
      <c r="L76" s="14" t="s">
        <v>232</v>
      </c>
      <c r="M76" s="14" t="s">
        <v>233</v>
      </c>
      <c r="N76" s="14" t="s">
        <v>26</v>
      </c>
      <c r="O76" s="15" t="s">
        <v>234</v>
      </c>
      <c r="P76" s="12"/>
      <c r="Q76" s="12"/>
      <c r="R76" s="12"/>
      <c r="S76" s="12"/>
      <c r="T76" s="7">
        <f t="shared" si="9"/>
        <v>1.5</v>
      </c>
      <c r="U76" s="1" t="s">
        <v>30</v>
      </c>
      <c r="V76" s="1"/>
      <c r="X76" s="1"/>
      <c r="Y76" s="1">
        <v>1</v>
      </c>
      <c r="Z76" s="27">
        <v>1</v>
      </c>
      <c r="AA76" s="27">
        <v>1</v>
      </c>
      <c r="AB76" s="27">
        <v>3</v>
      </c>
      <c r="AC76" s="13">
        <f t="shared" si="10"/>
        <v>1</v>
      </c>
      <c r="AD76" s="56">
        <f t="shared" si="11"/>
        <v>136</v>
      </c>
    </row>
    <row r="77" spans="1:30" ht="120" x14ac:dyDescent="0.25">
      <c r="A77" s="1">
        <v>75</v>
      </c>
      <c r="B77" s="7">
        <f t="shared" si="8"/>
        <v>1.5</v>
      </c>
      <c r="C77" s="8" t="s">
        <v>353</v>
      </c>
      <c r="D77" s="9" t="s">
        <v>260</v>
      </c>
      <c r="E77" s="10">
        <v>84</v>
      </c>
      <c r="F77" s="11"/>
      <c r="G77" s="10">
        <v>0</v>
      </c>
      <c r="H77" s="11"/>
      <c r="I77" s="10">
        <v>0</v>
      </c>
      <c r="J77" s="12" t="s">
        <v>354</v>
      </c>
      <c r="K77" s="13" t="s">
        <v>56</v>
      </c>
      <c r="L77" s="14" t="s">
        <v>355</v>
      </c>
      <c r="M77" s="14" t="s">
        <v>356</v>
      </c>
      <c r="N77" s="14" t="s">
        <v>112</v>
      </c>
      <c r="O77" s="15" t="s">
        <v>357</v>
      </c>
      <c r="P77" s="12" t="s">
        <v>358</v>
      </c>
      <c r="Q77" s="12" t="s">
        <v>359</v>
      </c>
      <c r="R77" s="12"/>
      <c r="S77" s="12"/>
      <c r="T77" s="7">
        <f t="shared" si="9"/>
        <v>1.5</v>
      </c>
      <c r="U77" s="1" t="s">
        <v>325</v>
      </c>
      <c r="X77" s="1"/>
      <c r="Y77" s="1">
        <v>1</v>
      </c>
      <c r="Z77" s="27">
        <v>1</v>
      </c>
      <c r="AA77" s="27">
        <v>1</v>
      </c>
      <c r="AB77" s="27">
        <v>3</v>
      </c>
      <c r="AC77" s="13">
        <f t="shared" si="10"/>
        <v>2.1</v>
      </c>
      <c r="AD77" s="56">
        <f t="shared" si="11"/>
        <v>64.761904761904759</v>
      </c>
    </row>
    <row r="78" spans="1:30" ht="120" x14ac:dyDescent="0.25">
      <c r="A78" s="1">
        <v>76</v>
      </c>
      <c r="B78" s="7">
        <f t="shared" si="8"/>
        <v>2</v>
      </c>
      <c r="C78" s="8" t="s">
        <v>360</v>
      </c>
      <c r="D78" s="9" t="s">
        <v>260</v>
      </c>
      <c r="E78" s="10">
        <v>21</v>
      </c>
      <c r="F78" s="11"/>
      <c r="G78" s="10">
        <v>0</v>
      </c>
      <c r="H78" s="11"/>
      <c r="I78" s="10">
        <v>0</v>
      </c>
      <c r="J78" s="12" t="s">
        <v>361</v>
      </c>
      <c r="K78" s="13" t="s">
        <v>56</v>
      </c>
      <c r="L78" s="14" t="s">
        <v>362</v>
      </c>
      <c r="M78" s="14" t="s">
        <v>363</v>
      </c>
      <c r="N78" s="15" t="s">
        <v>494</v>
      </c>
      <c r="O78" s="15" t="s">
        <v>493</v>
      </c>
      <c r="P78" s="12" t="s">
        <v>358</v>
      </c>
      <c r="Q78" s="12" t="s">
        <v>359</v>
      </c>
      <c r="R78" s="12"/>
      <c r="S78" s="12"/>
      <c r="T78" s="7">
        <f t="shared" si="9"/>
        <v>2</v>
      </c>
      <c r="U78" s="1" t="s">
        <v>325</v>
      </c>
      <c r="V78" s="20" t="s">
        <v>91</v>
      </c>
      <c r="W78" s="3" t="s">
        <v>495</v>
      </c>
      <c r="X78" s="1" t="s">
        <v>496</v>
      </c>
      <c r="Y78" s="1">
        <v>1</v>
      </c>
      <c r="Z78" s="27">
        <v>1</v>
      </c>
      <c r="AA78" s="27">
        <v>3</v>
      </c>
      <c r="AB78" s="27">
        <v>3</v>
      </c>
      <c r="AC78" s="13">
        <f t="shared" si="10"/>
        <v>2.1</v>
      </c>
      <c r="AD78" s="56">
        <f t="shared" si="11"/>
        <v>64.761904761904759</v>
      </c>
    </row>
    <row r="79" spans="1:30" ht="60" x14ac:dyDescent="0.25">
      <c r="A79" s="1">
        <v>77</v>
      </c>
      <c r="B79" s="7">
        <f t="shared" si="8"/>
        <v>3.75</v>
      </c>
      <c r="C79" s="8" t="s">
        <v>235</v>
      </c>
      <c r="D79" s="9" t="s">
        <v>109</v>
      </c>
      <c r="E79" s="10">
        <v>27</v>
      </c>
      <c r="F79" s="11">
        <v>0.8</v>
      </c>
      <c r="G79" s="10">
        <v>21.6</v>
      </c>
      <c r="H79" s="11">
        <v>0.2</v>
      </c>
      <c r="I79" s="10">
        <v>5.4</v>
      </c>
      <c r="J79" s="12" t="s">
        <v>236</v>
      </c>
      <c r="K79" s="13" t="s">
        <v>23</v>
      </c>
      <c r="L79" s="14" t="s">
        <v>237</v>
      </c>
      <c r="M79" s="14" t="s">
        <v>238</v>
      </c>
      <c r="N79" s="16" t="s">
        <v>239</v>
      </c>
      <c r="O79" s="15" t="s">
        <v>234</v>
      </c>
      <c r="P79" s="12" t="s">
        <v>240</v>
      </c>
      <c r="Q79" s="12" t="s">
        <v>241</v>
      </c>
      <c r="R79" s="12"/>
      <c r="S79" s="12"/>
      <c r="T79" s="7">
        <f t="shared" si="9"/>
        <v>3.75</v>
      </c>
      <c r="U79" s="1" t="s">
        <v>46</v>
      </c>
      <c r="V79" s="1" t="s">
        <v>85</v>
      </c>
      <c r="W79" s="1"/>
      <c r="X79" s="1"/>
      <c r="Y79" s="1">
        <v>1</v>
      </c>
      <c r="Z79" s="27">
        <v>1</v>
      </c>
      <c r="AA79" s="27">
        <v>10</v>
      </c>
      <c r="AB79" s="27">
        <v>3</v>
      </c>
      <c r="AC79" s="13">
        <f t="shared" si="10"/>
        <v>1</v>
      </c>
      <c r="AD79" s="56">
        <f t="shared" si="11"/>
        <v>136</v>
      </c>
    </row>
    <row r="80" spans="1:30" ht="30" x14ac:dyDescent="0.25">
      <c r="A80" s="1">
        <v>78</v>
      </c>
      <c r="B80" s="7">
        <f t="shared" si="8"/>
        <v>5.5</v>
      </c>
      <c r="C80" s="8" t="s">
        <v>98</v>
      </c>
      <c r="D80" s="9" t="s">
        <v>21</v>
      </c>
      <c r="E80" s="10">
        <v>223</v>
      </c>
      <c r="F80" s="11">
        <v>0.2</v>
      </c>
      <c r="G80" s="10">
        <v>44.6</v>
      </c>
      <c r="H80" s="11">
        <v>0.8</v>
      </c>
      <c r="I80" s="10">
        <v>178.4</v>
      </c>
      <c r="J80" s="12" t="s">
        <v>50</v>
      </c>
      <c r="K80" s="13" t="s">
        <v>23</v>
      </c>
      <c r="L80" s="14" t="s">
        <v>34</v>
      </c>
      <c r="M80" s="14" t="s">
        <v>35</v>
      </c>
      <c r="N80" s="16" t="s">
        <v>52</v>
      </c>
      <c r="O80" s="16" t="s">
        <v>27</v>
      </c>
      <c r="P80" s="12" t="s">
        <v>99</v>
      </c>
      <c r="Q80" s="12" t="s">
        <v>28</v>
      </c>
      <c r="R80" s="12" t="s">
        <v>100</v>
      </c>
      <c r="S80" s="12"/>
      <c r="T80" s="7">
        <f t="shared" si="9"/>
        <v>5.5</v>
      </c>
      <c r="U80" s="1" t="s">
        <v>46</v>
      </c>
      <c r="V80" s="1" t="s">
        <v>90</v>
      </c>
      <c r="W80" s="20" t="s">
        <v>91</v>
      </c>
      <c r="X80" s="1"/>
      <c r="Y80" s="1">
        <v>1</v>
      </c>
      <c r="Z80" s="27">
        <v>1</v>
      </c>
      <c r="AA80" s="27">
        <v>10</v>
      </c>
      <c r="AB80" s="27">
        <v>10</v>
      </c>
      <c r="AC80" s="13">
        <f t="shared" si="10"/>
        <v>0.6</v>
      </c>
      <c r="AD80" s="56">
        <f t="shared" si="11"/>
        <v>226.66666666666669</v>
      </c>
    </row>
    <row r="81" spans="1:30" ht="120" x14ac:dyDescent="0.25">
      <c r="A81" s="1">
        <v>79</v>
      </c>
      <c r="B81" s="7">
        <f t="shared" si="8"/>
        <v>5.5</v>
      </c>
      <c r="C81" s="8" t="s">
        <v>242</v>
      </c>
      <c r="D81" s="9" t="s">
        <v>109</v>
      </c>
      <c r="E81" s="10">
        <v>128</v>
      </c>
      <c r="F81" s="11">
        <v>0.6</v>
      </c>
      <c r="G81" s="10">
        <v>76.8</v>
      </c>
      <c r="H81" s="11">
        <v>0.1</v>
      </c>
      <c r="I81" s="10">
        <v>12.8</v>
      </c>
      <c r="J81" s="12" t="s">
        <v>243</v>
      </c>
      <c r="K81" s="13" t="s">
        <v>23</v>
      </c>
      <c r="L81" s="14" t="s">
        <v>24</v>
      </c>
      <c r="M81" s="14" t="s">
        <v>238</v>
      </c>
      <c r="N81" s="16" t="s">
        <v>244</v>
      </c>
      <c r="O81" s="16" t="s">
        <v>245</v>
      </c>
      <c r="P81" s="12" t="s">
        <v>100</v>
      </c>
      <c r="Q81" s="12"/>
      <c r="R81" s="12"/>
      <c r="S81" s="12"/>
      <c r="T81" s="7">
        <f t="shared" si="9"/>
        <v>5.5</v>
      </c>
      <c r="U81" s="1" t="s">
        <v>46</v>
      </c>
      <c r="V81" s="1"/>
      <c r="W81" s="1"/>
      <c r="X81" s="1"/>
      <c r="Y81" s="1">
        <v>1</v>
      </c>
      <c r="Z81" s="27">
        <v>1</v>
      </c>
      <c r="AA81" s="27">
        <v>10</v>
      </c>
      <c r="AB81" s="27">
        <v>10</v>
      </c>
      <c r="AC81" s="13">
        <f t="shared" si="10"/>
        <v>1</v>
      </c>
      <c r="AD81" s="56">
        <f t="shared" si="11"/>
        <v>136</v>
      </c>
    </row>
    <row r="82" spans="1:30" ht="120" x14ac:dyDescent="0.25">
      <c r="A82" s="1">
        <v>80</v>
      </c>
      <c r="B82" s="7">
        <f t="shared" si="8"/>
        <v>8.25</v>
      </c>
      <c r="C82" s="8" t="s">
        <v>366</v>
      </c>
      <c r="D82" s="9" t="s">
        <v>260</v>
      </c>
      <c r="E82" s="10">
        <v>159</v>
      </c>
      <c r="F82" s="11">
        <v>1</v>
      </c>
      <c r="G82" s="10">
        <v>159</v>
      </c>
      <c r="H82" s="11"/>
      <c r="I82" s="10">
        <v>0</v>
      </c>
      <c r="J82" s="12" t="s">
        <v>367</v>
      </c>
      <c r="K82" s="13" t="s">
        <v>23</v>
      </c>
      <c r="L82" s="15" t="s">
        <v>368</v>
      </c>
      <c r="M82" s="16" t="s">
        <v>369</v>
      </c>
      <c r="N82" s="16" t="s">
        <v>244</v>
      </c>
      <c r="O82" s="16" t="s">
        <v>245</v>
      </c>
      <c r="P82" s="12" t="s">
        <v>100</v>
      </c>
      <c r="Q82" s="12" t="s">
        <v>241</v>
      </c>
      <c r="R82" s="12"/>
      <c r="S82" s="12"/>
      <c r="T82" s="7">
        <f t="shared" si="9"/>
        <v>8.25</v>
      </c>
      <c r="U82" s="1" t="s">
        <v>46</v>
      </c>
      <c r="V82" s="1" t="s">
        <v>85</v>
      </c>
      <c r="W82" s="1"/>
      <c r="X82" s="1"/>
      <c r="Y82" s="1">
        <v>3</v>
      </c>
      <c r="Z82" s="27">
        <v>10</v>
      </c>
      <c r="AA82" s="27">
        <v>10</v>
      </c>
      <c r="AB82" s="27">
        <v>10</v>
      </c>
      <c r="AC82" s="13">
        <f t="shared" si="10"/>
        <v>2.1</v>
      </c>
      <c r="AD82" s="56">
        <f t="shared" si="11"/>
        <v>64.761904761904759</v>
      </c>
    </row>
    <row r="83" spans="1:30" ht="45" x14ac:dyDescent="0.25">
      <c r="A83" s="1">
        <v>81</v>
      </c>
      <c r="B83" s="7">
        <f t="shared" si="8"/>
        <v>6</v>
      </c>
      <c r="C83" s="8" t="s">
        <v>370</v>
      </c>
      <c r="D83" s="9" t="s">
        <v>260</v>
      </c>
      <c r="E83" s="10">
        <v>92</v>
      </c>
      <c r="F83" s="11">
        <v>0.9</v>
      </c>
      <c r="G83" s="10">
        <v>82.8</v>
      </c>
      <c r="H83" s="11">
        <v>0.1</v>
      </c>
      <c r="I83" s="10">
        <v>9.2000000000000011</v>
      </c>
      <c r="J83" s="12" t="s">
        <v>371</v>
      </c>
      <c r="K83" s="13" t="s">
        <v>23</v>
      </c>
      <c r="L83" s="14" t="s">
        <v>262</v>
      </c>
      <c r="M83" s="15" t="s">
        <v>372</v>
      </c>
      <c r="N83" s="16" t="s">
        <v>373</v>
      </c>
      <c r="O83" s="16" t="s">
        <v>245</v>
      </c>
      <c r="P83" s="12" t="s">
        <v>100</v>
      </c>
      <c r="Q83" s="12"/>
      <c r="R83" s="12"/>
      <c r="S83" s="12"/>
      <c r="T83" s="7">
        <f t="shared" si="9"/>
        <v>6</v>
      </c>
      <c r="U83" s="1" t="s">
        <v>46</v>
      </c>
      <c r="W83" s="1"/>
      <c r="Y83" s="27">
        <v>1</v>
      </c>
      <c r="Z83" s="27">
        <v>3</v>
      </c>
      <c r="AA83" s="27">
        <v>10</v>
      </c>
      <c r="AB83" s="27">
        <v>10</v>
      </c>
      <c r="AC83" s="13">
        <f t="shared" si="10"/>
        <v>2.1</v>
      </c>
      <c r="AD83" s="56">
        <f t="shared" si="11"/>
        <v>64.761904761904759</v>
      </c>
    </row>
    <row r="84" spans="1:30" s="26" customFormat="1" ht="30" x14ac:dyDescent="0.25">
      <c r="A84" s="1">
        <v>82</v>
      </c>
      <c r="B84" s="7">
        <f t="shared" si="8"/>
        <v>1.5</v>
      </c>
      <c r="C84" s="8" t="s">
        <v>247</v>
      </c>
      <c r="D84" s="9" t="s">
        <v>109</v>
      </c>
      <c r="E84" s="10">
        <v>100</v>
      </c>
      <c r="F84" s="11"/>
      <c r="G84" s="10">
        <v>0</v>
      </c>
      <c r="H84" s="11"/>
      <c r="I84" s="10">
        <v>0</v>
      </c>
      <c r="J84" s="17" t="s">
        <v>248</v>
      </c>
      <c r="K84" s="13" t="s">
        <v>23</v>
      </c>
      <c r="L84" s="14" t="s">
        <v>24</v>
      </c>
      <c r="M84" s="14" t="s">
        <v>249</v>
      </c>
      <c r="N84" s="14" t="s">
        <v>59</v>
      </c>
      <c r="O84" s="15" t="s">
        <v>250</v>
      </c>
      <c r="P84" s="12"/>
      <c r="Q84" s="12"/>
      <c r="R84" s="12"/>
      <c r="S84" s="12"/>
      <c r="T84" s="7">
        <f t="shared" si="9"/>
        <v>1.5</v>
      </c>
      <c r="W84" s="1"/>
      <c r="X84" s="1"/>
      <c r="Y84" s="1">
        <v>1</v>
      </c>
      <c r="Z84" s="27">
        <v>1</v>
      </c>
      <c r="AA84" s="27">
        <v>1</v>
      </c>
      <c r="AB84" s="27">
        <v>3</v>
      </c>
      <c r="AC84" s="13">
        <f t="shared" si="10"/>
        <v>1</v>
      </c>
      <c r="AD84" s="56">
        <f t="shared" si="11"/>
        <v>136</v>
      </c>
    </row>
    <row r="85" spans="1:30" ht="30" x14ac:dyDescent="0.25">
      <c r="A85" s="1">
        <v>83</v>
      </c>
      <c r="B85" s="7">
        <f t="shared" si="8"/>
        <v>1.5</v>
      </c>
      <c r="C85" s="8" t="s">
        <v>251</v>
      </c>
      <c r="D85" s="9" t="s">
        <v>109</v>
      </c>
      <c r="E85" s="10">
        <v>200</v>
      </c>
      <c r="F85" s="11">
        <v>0.05</v>
      </c>
      <c r="G85" s="10">
        <v>10</v>
      </c>
      <c r="H85" s="11">
        <v>0.08</v>
      </c>
      <c r="I85" s="10">
        <v>16</v>
      </c>
      <c r="J85" s="17" t="s">
        <v>252</v>
      </c>
      <c r="K85" s="13" t="s">
        <v>23</v>
      </c>
      <c r="L85" s="14" t="s">
        <v>224</v>
      </c>
      <c r="M85" s="14" t="s">
        <v>249</v>
      </c>
      <c r="N85" s="14" t="s">
        <v>59</v>
      </c>
      <c r="O85" s="15" t="s">
        <v>250</v>
      </c>
      <c r="P85" s="12"/>
      <c r="Q85" s="12"/>
      <c r="R85" s="12"/>
      <c r="S85" s="12"/>
      <c r="T85" s="7">
        <f t="shared" si="9"/>
        <v>1.5</v>
      </c>
      <c r="W85" s="1"/>
      <c r="X85" s="1"/>
      <c r="Y85" s="1">
        <v>1</v>
      </c>
      <c r="Z85" s="27">
        <v>1</v>
      </c>
      <c r="AA85" s="27">
        <v>1</v>
      </c>
      <c r="AB85" s="27">
        <v>3</v>
      </c>
      <c r="AC85" s="13">
        <f t="shared" si="10"/>
        <v>1</v>
      </c>
      <c r="AD85" s="56">
        <f t="shared" si="11"/>
        <v>136</v>
      </c>
    </row>
    <row r="86" spans="1:30" ht="30" x14ac:dyDescent="0.25">
      <c r="A86" s="1">
        <v>84</v>
      </c>
      <c r="B86" s="7">
        <f t="shared" si="8"/>
        <v>1.5</v>
      </c>
      <c r="C86" s="8" t="s">
        <v>254</v>
      </c>
      <c r="D86" s="9" t="s">
        <v>109</v>
      </c>
      <c r="E86" s="10">
        <v>200</v>
      </c>
      <c r="F86" s="11">
        <v>0.25</v>
      </c>
      <c r="G86" s="10">
        <v>50</v>
      </c>
      <c r="H86" s="11">
        <v>0.5</v>
      </c>
      <c r="I86" s="10">
        <v>100</v>
      </c>
      <c r="J86" s="17" t="s">
        <v>255</v>
      </c>
      <c r="K86" s="13" t="s">
        <v>23</v>
      </c>
      <c r="L86" s="14" t="s">
        <v>256</v>
      </c>
      <c r="M86" s="14" t="s">
        <v>249</v>
      </c>
      <c r="N86" s="14" t="s">
        <v>59</v>
      </c>
      <c r="O86" s="15" t="s">
        <v>250</v>
      </c>
      <c r="P86" s="12"/>
      <c r="Q86" s="12"/>
      <c r="R86" s="12"/>
      <c r="S86" s="12"/>
      <c r="T86" s="7">
        <f t="shared" si="9"/>
        <v>1.5</v>
      </c>
      <c r="W86" s="1"/>
      <c r="X86" s="1"/>
      <c r="Y86" s="1">
        <v>1</v>
      </c>
      <c r="Z86" s="27">
        <v>1</v>
      </c>
      <c r="AA86" s="27">
        <v>1</v>
      </c>
      <c r="AB86" s="27">
        <v>3</v>
      </c>
      <c r="AC86" s="13">
        <f t="shared" si="10"/>
        <v>1</v>
      </c>
      <c r="AD86" s="56">
        <f t="shared" si="11"/>
        <v>136</v>
      </c>
    </row>
    <row r="87" spans="1:30" ht="45" x14ac:dyDescent="0.25">
      <c r="A87" s="1">
        <v>85</v>
      </c>
      <c r="B87" s="7">
        <f t="shared" si="8"/>
        <v>1.5</v>
      </c>
      <c r="C87" s="8" t="s">
        <v>257</v>
      </c>
      <c r="D87" s="9" t="s">
        <v>109</v>
      </c>
      <c r="E87" s="10">
        <v>100</v>
      </c>
      <c r="F87" s="11"/>
      <c r="G87" s="10">
        <v>0</v>
      </c>
      <c r="H87" s="11"/>
      <c r="I87" s="10">
        <v>0</v>
      </c>
      <c r="J87" s="17" t="s">
        <v>258</v>
      </c>
      <c r="K87" s="13" t="s">
        <v>23</v>
      </c>
      <c r="L87" s="14" t="s">
        <v>256</v>
      </c>
      <c r="M87" s="14" t="s">
        <v>249</v>
      </c>
      <c r="N87" s="14" t="s">
        <v>59</v>
      </c>
      <c r="O87" s="15" t="s">
        <v>250</v>
      </c>
      <c r="P87" s="12"/>
      <c r="Q87" s="12"/>
      <c r="R87" s="12"/>
      <c r="S87" s="12"/>
      <c r="T87" s="7">
        <f t="shared" si="9"/>
        <v>1.5</v>
      </c>
      <c r="U87" s="1"/>
      <c r="V87" s="1"/>
      <c r="W87" s="1"/>
      <c r="X87" s="1"/>
      <c r="Y87" s="1">
        <v>1</v>
      </c>
      <c r="Z87" s="27">
        <v>1</v>
      </c>
      <c r="AA87" s="27">
        <v>1</v>
      </c>
      <c r="AB87" s="27">
        <v>3</v>
      </c>
      <c r="AC87" s="13">
        <f t="shared" si="10"/>
        <v>1</v>
      </c>
      <c r="AD87" s="56">
        <f t="shared" si="11"/>
        <v>136</v>
      </c>
    </row>
    <row r="88" spans="1:30" ht="90" x14ac:dyDescent="0.25">
      <c r="A88" s="1">
        <v>86</v>
      </c>
      <c r="B88" s="7">
        <f t="shared" si="8"/>
        <v>3.75</v>
      </c>
      <c r="C88" s="8" t="s">
        <v>101</v>
      </c>
      <c r="D88" s="21" t="s">
        <v>21</v>
      </c>
      <c r="E88" s="10">
        <v>38000</v>
      </c>
      <c r="F88" s="11">
        <v>2.75E-2</v>
      </c>
      <c r="G88" s="10">
        <v>1045</v>
      </c>
      <c r="H88" s="11">
        <v>1.4999999999999999E-2</v>
      </c>
      <c r="I88" s="10">
        <v>570</v>
      </c>
      <c r="J88" s="17" t="s">
        <v>55</v>
      </c>
      <c r="K88" s="13" t="s">
        <v>33</v>
      </c>
      <c r="L88" s="14" t="s">
        <v>102</v>
      </c>
      <c r="M88" s="15" t="s">
        <v>103</v>
      </c>
      <c r="N88" s="14" t="s">
        <v>104</v>
      </c>
      <c r="O88" s="16" t="s">
        <v>27</v>
      </c>
      <c r="P88" s="17"/>
      <c r="Q88" s="17"/>
      <c r="R88" s="12"/>
      <c r="S88" s="12"/>
      <c r="T88" s="7">
        <f t="shared" si="9"/>
        <v>3.75</v>
      </c>
      <c r="U88" s="1" t="s">
        <v>184</v>
      </c>
      <c r="W88" s="1"/>
      <c r="X88" s="1"/>
      <c r="Y88" s="1">
        <v>1</v>
      </c>
      <c r="Z88" s="27">
        <v>3</v>
      </c>
      <c r="AA88" s="27">
        <v>1</v>
      </c>
      <c r="AB88" s="27">
        <v>10</v>
      </c>
      <c r="AC88" s="13">
        <f t="shared" si="10"/>
        <v>0.6</v>
      </c>
      <c r="AD88" s="56">
        <f t="shared" si="11"/>
        <v>226.66666666666669</v>
      </c>
    </row>
    <row r="89" spans="1:30" ht="29.25" customHeight="1" x14ac:dyDescent="0.25">
      <c r="A89" s="1">
        <v>87</v>
      </c>
      <c r="B89" s="7">
        <f t="shared" si="8"/>
        <v>1.5</v>
      </c>
      <c r="C89" s="8" t="s">
        <v>105</v>
      </c>
      <c r="D89" s="21" t="s">
        <v>21</v>
      </c>
      <c r="E89" s="10">
        <v>6198</v>
      </c>
      <c r="F89" s="11">
        <v>2.1999999999999999E-2</v>
      </c>
      <c r="G89" s="10">
        <v>136.35599999999999</v>
      </c>
      <c r="H89" s="11">
        <v>0.21</v>
      </c>
      <c r="I89" s="10">
        <v>1301.58</v>
      </c>
      <c r="J89" s="17" t="s">
        <v>106</v>
      </c>
      <c r="K89" s="13" t="s">
        <v>33</v>
      </c>
      <c r="L89" s="14" t="s">
        <v>24</v>
      </c>
      <c r="M89" s="14" t="s">
        <v>65</v>
      </c>
      <c r="N89" s="14" t="s">
        <v>104</v>
      </c>
      <c r="O89" s="15" t="s">
        <v>27</v>
      </c>
      <c r="P89" s="12"/>
      <c r="Q89" s="12"/>
      <c r="R89" s="12"/>
      <c r="S89" s="12"/>
      <c r="T89" s="7">
        <f t="shared" si="9"/>
        <v>1.5</v>
      </c>
      <c r="U89" s="3" t="s">
        <v>497</v>
      </c>
      <c r="W89" s="1"/>
      <c r="X89" s="1"/>
      <c r="Y89" s="1">
        <v>1</v>
      </c>
      <c r="Z89" s="27">
        <v>1</v>
      </c>
      <c r="AA89" s="27">
        <v>1</v>
      </c>
      <c r="AB89" s="27">
        <v>3</v>
      </c>
      <c r="AC89" s="13">
        <f t="shared" si="10"/>
        <v>0.6</v>
      </c>
      <c r="AD89" s="56">
        <f t="shared" si="11"/>
        <v>226.66666666666669</v>
      </c>
    </row>
    <row r="90" spans="1:30" x14ac:dyDescent="0.25">
      <c r="C90" s="8"/>
      <c r="D90" s="28"/>
      <c r="E90" s="29"/>
      <c r="F90" s="30"/>
      <c r="G90" s="29"/>
      <c r="H90" s="30"/>
      <c r="I90" s="29"/>
      <c r="J90" s="12"/>
      <c r="K90" s="12"/>
      <c r="L90" s="31"/>
      <c r="M90" s="31"/>
      <c r="N90" s="31"/>
      <c r="O90" s="31"/>
      <c r="P90" s="32"/>
      <c r="Q90" s="31"/>
      <c r="R90" s="31"/>
      <c r="S90" s="31"/>
      <c r="T90" s="3"/>
    </row>
    <row r="91" spans="1:30" x14ac:dyDescent="0.25">
      <c r="C91" s="33" t="s">
        <v>4</v>
      </c>
      <c r="D91" s="34" t="s">
        <v>374</v>
      </c>
      <c r="E91" s="35" t="s">
        <v>375</v>
      </c>
      <c r="F91" s="35" t="s">
        <v>376</v>
      </c>
      <c r="G91" s="35" t="s">
        <v>377</v>
      </c>
      <c r="H91" s="35" t="s">
        <v>378</v>
      </c>
      <c r="I91" s="35" t="s">
        <v>379</v>
      </c>
      <c r="J91" s="12"/>
      <c r="K91" s="12"/>
      <c r="L91" s="31"/>
      <c r="M91" s="31"/>
      <c r="N91" s="31"/>
      <c r="O91" s="31"/>
      <c r="P91" s="32"/>
      <c r="Q91" s="31"/>
      <c r="R91" s="31"/>
      <c r="S91" s="31"/>
      <c r="T91" s="32"/>
    </row>
    <row r="92" spans="1:30" x14ac:dyDescent="0.25">
      <c r="C92" s="33" t="s">
        <v>21</v>
      </c>
      <c r="D92" s="36">
        <f>SUMIFS($E$3:$E$89,$D$3:$D$89,"2B-3",$B$3:$B$89,"&lt;=1")</f>
        <v>2353</v>
      </c>
      <c r="E92" s="36">
        <f>SUMIFS($E$3:$E$89,$D$3:$D$89,"2B-3",$B$3:$B$89,"&lt;=2")</f>
        <v>21545</v>
      </c>
      <c r="F92" s="36">
        <f>SUMIFS($E$3:$E$89,$D$3:$D$89,"2B-3",$B$3:$B$89,"&lt;=3")</f>
        <v>22045</v>
      </c>
      <c r="G92" s="36">
        <f>SUMIFS($E$3:$E$89,$D$3:$D$89,"2B-3",$B$3:$B$89,"&lt;=4")</f>
        <v>60045</v>
      </c>
      <c r="H92" s="36">
        <f>SUMIFS($E$3:$E$89,$D$3:$D$89,"2B-3",$B$3:$B$89,"&lt;=5")</f>
        <v>60045</v>
      </c>
      <c r="I92" s="36">
        <f>SUMIFS($E$3:$E$89,$D$3:$D$89,"2B-3",$B$3:$B$89,"&lt;=10")</f>
        <v>74897</v>
      </c>
      <c r="J92" s="12"/>
      <c r="K92" s="12"/>
      <c r="L92" s="31"/>
      <c r="M92" s="31"/>
      <c r="N92" s="31"/>
      <c r="O92" s="31"/>
      <c r="P92" s="32"/>
      <c r="Q92" s="31"/>
      <c r="R92" s="31"/>
      <c r="S92" s="31"/>
      <c r="T92" s="32"/>
    </row>
    <row r="93" spans="1:30" x14ac:dyDescent="0.25">
      <c r="C93" s="33" t="s">
        <v>109</v>
      </c>
      <c r="D93" s="36">
        <f>SUMIFS($E$3:$E$89,$D$3:$D$89,"4-7",$B$3:$B$89,"&lt;=1")</f>
        <v>7436</v>
      </c>
      <c r="E93" s="36">
        <f>SUMIFS($E$3:$E$89,$D$3:$D$89,"4-7",$B$3:$B$89,"&lt;=2")</f>
        <v>13991</v>
      </c>
      <c r="F93" s="36">
        <f>SUMIFS($E$3:$E$89,$D$3:$D$89,"4-7",$B$3:$B$89,"&lt;=3")</f>
        <v>13991</v>
      </c>
      <c r="G93" s="36">
        <f>SUMIFS($E$3:$E$89,$D$3:$D$89,"4-7",$B$3:$B$89,"&lt;=4")</f>
        <v>14595</v>
      </c>
      <c r="H93" s="36">
        <f>SUMIFS($E$3:$E$89,$D$3:$D$89,"4-7",$B$3:$B$89,"&lt;=5")</f>
        <v>14595</v>
      </c>
      <c r="I93" s="36">
        <f>SUMIFS($E$3:$E$89,$D$3:$D$89,"4-7",$B$3:$B$89,"&lt;=10")</f>
        <v>19413</v>
      </c>
      <c r="J93" s="12"/>
      <c r="K93" s="12"/>
      <c r="L93" s="31"/>
      <c r="M93" s="31"/>
      <c r="N93" s="31"/>
      <c r="O93" s="31"/>
      <c r="P93" s="31"/>
      <c r="Q93" s="31"/>
      <c r="R93" s="31"/>
      <c r="S93" s="31"/>
      <c r="T93" s="32"/>
    </row>
    <row r="94" spans="1:30" x14ac:dyDescent="0.25">
      <c r="C94" s="37">
        <v>8</v>
      </c>
      <c r="D94" s="36">
        <f>SUMIFS($E$3:$E$89,$D$3:$D$89,"8",$B$3:$B$89,"&lt;=1")</f>
        <v>1069</v>
      </c>
      <c r="E94" s="36">
        <f>SUMIFS($E$3:$E$89,$D$3:$D$89,"8",$B$3:$B$89,"&lt;=2")</f>
        <v>2779</v>
      </c>
      <c r="F94" s="36">
        <f>SUMIFS($E$3:$E$89,$D$3:$D$89,"8",$B$3:$B$89,"&lt;=3")</f>
        <v>2844</v>
      </c>
      <c r="G94" s="36">
        <f>SUMIFS($E$3:$E$89,$D$3:$D$89,"8",$B$3:$B$89,"&lt;=4")</f>
        <v>3054</v>
      </c>
      <c r="H94" s="36">
        <f>SUMIFS($E$3:$E$89,$D$3:$D$89,"8",$B$3:$B$89,"&lt;=5")</f>
        <v>3128</v>
      </c>
      <c r="I94" s="36">
        <f>SUMIFS($E$3:$E$89,$D$3:$D$89,"8",$B$3:$B$89,"&lt;=10")</f>
        <v>7580</v>
      </c>
    </row>
    <row r="95" spans="1:30" x14ac:dyDescent="0.25">
      <c r="C95" s="37" t="s">
        <v>380</v>
      </c>
      <c r="D95" s="36">
        <f>SUM(D92:D94)</f>
        <v>10858</v>
      </c>
      <c r="E95" s="36">
        <f t="shared" ref="E95:I95" si="12">SUM(E92:E94)</f>
        <v>38315</v>
      </c>
      <c r="F95" s="36">
        <f t="shared" si="12"/>
        <v>38880</v>
      </c>
      <c r="G95" s="36">
        <f t="shared" si="12"/>
        <v>77694</v>
      </c>
      <c r="H95" s="36">
        <f t="shared" si="12"/>
        <v>77768</v>
      </c>
      <c r="I95" s="36">
        <f t="shared" si="12"/>
        <v>101890</v>
      </c>
    </row>
    <row r="98" spans="3:20" x14ac:dyDescent="0.25">
      <c r="C98" s="38"/>
      <c r="D98" s="39"/>
      <c r="E98" s="38"/>
      <c r="F98" s="39"/>
      <c r="G98" s="3"/>
      <c r="H98" s="3"/>
      <c r="I98" s="3"/>
      <c r="Q98" s="26"/>
      <c r="T98" s="3"/>
    </row>
    <row r="99" spans="3:20" x14ac:dyDescent="0.25">
      <c r="C99" s="38"/>
      <c r="D99" s="39"/>
      <c r="E99" s="38"/>
      <c r="F99" s="39"/>
      <c r="G99" s="3"/>
      <c r="H99" s="3"/>
      <c r="I99" s="3"/>
      <c r="Q99" s="26"/>
      <c r="T99" s="3"/>
    </row>
    <row r="100" spans="3:20" x14ac:dyDescent="0.25">
      <c r="C100" s="38"/>
      <c r="D100" s="39"/>
      <c r="E100" s="38"/>
      <c r="F100" s="39"/>
      <c r="G100" s="3"/>
      <c r="H100" s="3"/>
      <c r="I100" s="3"/>
      <c r="Q100" s="26"/>
      <c r="T100" s="3"/>
    </row>
    <row r="101" spans="3:20" x14ac:dyDescent="0.25">
      <c r="C101" s="38"/>
      <c r="D101" s="39"/>
      <c r="E101" s="38"/>
      <c r="F101" s="39"/>
      <c r="G101" s="3"/>
      <c r="H101" s="3"/>
      <c r="I101" s="3"/>
      <c r="Q101" s="26"/>
      <c r="T101" s="3"/>
    </row>
    <row r="102" spans="3:20" x14ac:dyDescent="0.25">
      <c r="C102" s="38"/>
      <c r="D102" s="39"/>
      <c r="E102" s="38"/>
      <c r="F102" s="39"/>
      <c r="G102" s="3"/>
      <c r="H102" s="3"/>
      <c r="I102" s="3"/>
      <c r="Q102" s="26"/>
      <c r="T102" s="3"/>
    </row>
  </sheetData>
  <pageMargins left="0.25" right="0.25" top="0.75" bottom="0.75" header="0.3" footer="0.3"/>
  <pageSetup scale="58"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O89"/>
  <sheetViews>
    <sheetView workbookViewId="0">
      <pane xSplit="7" ySplit="2" topLeftCell="H3" activePane="bottomRight" state="frozen"/>
      <selection activeCell="M10" sqref="M10"/>
      <selection pane="topRight" activeCell="M10" sqref="M10"/>
      <selection pane="bottomLeft" activeCell="M10" sqref="M10"/>
      <selection pane="bottomRight" activeCell="M10" sqref="M10"/>
    </sheetView>
  </sheetViews>
  <sheetFormatPr defaultRowHeight="15" x14ac:dyDescent="0.25"/>
  <cols>
    <col min="1" max="2" width="3.7109375" style="3" customWidth="1"/>
    <col min="3" max="3" width="20" style="40" customWidth="1"/>
    <col min="4" max="5" width="6.28515625" style="41" customWidth="1"/>
    <col min="6" max="6" width="25.7109375" style="3" customWidth="1"/>
    <col min="7" max="7" width="5.5703125" style="3" customWidth="1"/>
    <col min="8" max="15" width="14.7109375" style="3" customWidth="1"/>
    <col min="16" max="16384" width="9.140625" style="3"/>
  </cols>
  <sheetData>
    <row r="1" spans="1:15" ht="30" customHeight="1" x14ac:dyDescent="0.25">
      <c r="A1" s="155"/>
      <c r="B1" s="155"/>
      <c r="C1" s="155"/>
      <c r="D1" s="155"/>
      <c r="E1" s="155"/>
      <c r="F1" s="155"/>
      <c r="G1" s="156"/>
      <c r="H1" s="157" t="s">
        <v>381</v>
      </c>
      <c r="I1" s="158"/>
      <c r="J1" s="158"/>
      <c r="K1" s="158"/>
      <c r="L1" s="158"/>
      <c r="M1" s="158"/>
      <c r="N1" s="158"/>
      <c r="O1" s="158"/>
    </row>
    <row r="2" spans="1:15" ht="87" customHeight="1" x14ac:dyDescent="0.25">
      <c r="A2" s="5" t="s">
        <v>2</v>
      </c>
      <c r="B2" s="5" t="s">
        <v>382</v>
      </c>
      <c r="C2" s="6" t="s">
        <v>3</v>
      </c>
      <c r="D2" s="5" t="s">
        <v>383</v>
      </c>
      <c r="E2" s="5" t="s">
        <v>4</v>
      </c>
      <c r="F2" s="6" t="s">
        <v>10</v>
      </c>
      <c r="G2" s="42" t="s">
        <v>11</v>
      </c>
      <c r="H2" s="43" t="s">
        <v>12</v>
      </c>
      <c r="I2" s="6" t="s">
        <v>384</v>
      </c>
      <c r="J2" s="6" t="s">
        <v>385</v>
      </c>
      <c r="K2" s="6" t="s">
        <v>386</v>
      </c>
      <c r="L2" s="6" t="s">
        <v>387</v>
      </c>
      <c r="M2" s="6" t="s">
        <v>387</v>
      </c>
      <c r="N2" s="6" t="s">
        <v>387</v>
      </c>
      <c r="O2" s="6" t="s">
        <v>387</v>
      </c>
    </row>
    <row r="3" spans="1:15" ht="42.75" customHeight="1" x14ac:dyDescent="0.25">
      <c r="A3" s="27">
        <v>4</v>
      </c>
      <c r="B3" s="27" t="s">
        <v>388</v>
      </c>
      <c r="C3" s="44" t="s">
        <v>178</v>
      </c>
      <c r="D3" s="45">
        <v>500</v>
      </c>
      <c r="E3" s="46" t="s">
        <v>109</v>
      </c>
      <c r="F3" s="3" t="s">
        <v>389</v>
      </c>
      <c r="G3" s="13" t="s">
        <v>33</v>
      </c>
      <c r="H3" s="15" t="s">
        <v>160</v>
      </c>
      <c r="I3" s="47" t="s">
        <v>173</v>
      </c>
      <c r="J3" s="48" t="s">
        <v>390</v>
      </c>
      <c r="K3" s="48" t="s">
        <v>27</v>
      </c>
      <c r="L3" s="47" t="s">
        <v>391</v>
      </c>
      <c r="M3" s="48" t="s">
        <v>164</v>
      </c>
      <c r="N3" s="48" t="s">
        <v>392</v>
      </c>
      <c r="O3" s="48" t="s">
        <v>393</v>
      </c>
    </row>
    <row r="4" spans="1:15" ht="42.75" customHeight="1" x14ac:dyDescent="0.25">
      <c r="A4" s="27">
        <v>5</v>
      </c>
      <c r="B4" s="27" t="s">
        <v>388</v>
      </c>
      <c r="C4" s="44" t="s">
        <v>178</v>
      </c>
      <c r="D4" s="45">
        <v>3000</v>
      </c>
      <c r="E4" s="46">
        <v>8</v>
      </c>
      <c r="F4" s="3" t="s">
        <v>286</v>
      </c>
      <c r="G4" s="13" t="s">
        <v>33</v>
      </c>
      <c r="H4" s="16" t="s">
        <v>34</v>
      </c>
      <c r="I4" s="47" t="s">
        <v>173</v>
      </c>
      <c r="J4" s="48" t="s">
        <v>394</v>
      </c>
      <c r="K4" s="48" t="s">
        <v>27</v>
      </c>
      <c r="L4" s="47" t="s">
        <v>391</v>
      </c>
      <c r="M4" s="48" t="s">
        <v>164</v>
      </c>
      <c r="N4" s="48" t="s">
        <v>392</v>
      </c>
      <c r="O4" s="48" t="s">
        <v>393</v>
      </c>
    </row>
    <row r="5" spans="1:15" ht="42.75" customHeight="1" x14ac:dyDescent="0.25">
      <c r="A5" s="27">
        <v>4</v>
      </c>
      <c r="B5" s="27" t="s">
        <v>388</v>
      </c>
      <c r="C5" s="44" t="s">
        <v>171</v>
      </c>
      <c r="D5" s="45">
        <v>100</v>
      </c>
      <c r="E5" s="46" t="s">
        <v>109</v>
      </c>
      <c r="F5" s="49" t="s">
        <v>389</v>
      </c>
      <c r="G5" s="13" t="s">
        <v>33</v>
      </c>
      <c r="H5" s="15" t="s">
        <v>160</v>
      </c>
      <c r="I5" s="47" t="s">
        <v>173</v>
      </c>
      <c r="J5" s="48" t="s">
        <v>394</v>
      </c>
      <c r="K5" s="48" t="s">
        <v>27</v>
      </c>
      <c r="L5" s="47" t="s">
        <v>395</v>
      </c>
      <c r="M5" s="48" t="s">
        <v>164</v>
      </c>
      <c r="N5" s="48" t="s">
        <v>392</v>
      </c>
      <c r="O5" s="48" t="s">
        <v>393</v>
      </c>
    </row>
    <row r="6" spans="1:15" ht="42.75" customHeight="1" x14ac:dyDescent="0.25">
      <c r="A6" s="27">
        <v>4</v>
      </c>
      <c r="B6" s="27" t="s">
        <v>388</v>
      </c>
      <c r="C6" s="44" t="s">
        <v>171</v>
      </c>
      <c r="D6" s="45">
        <v>300</v>
      </c>
      <c r="E6" s="46" t="s">
        <v>260</v>
      </c>
      <c r="F6" s="49" t="s">
        <v>286</v>
      </c>
      <c r="G6" s="13" t="s">
        <v>33</v>
      </c>
      <c r="H6" s="15" t="s">
        <v>160</v>
      </c>
      <c r="I6" s="47" t="s">
        <v>173</v>
      </c>
      <c r="J6" s="48" t="s">
        <v>394</v>
      </c>
      <c r="K6" s="48" t="s">
        <v>27</v>
      </c>
      <c r="L6" s="47" t="s">
        <v>395</v>
      </c>
      <c r="M6" s="48" t="s">
        <v>164</v>
      </c>
      <c r="N6" s="48" t="s">
        <v>392</v>
      </c>
      <c r="O6" s="48" t="s">
        <v>393</v>
      </c>
    </row>
    <row r="7" spans="1:15" ht="42.75" customHeight="1" x14ac:dyDescent="0.25">
      <c r="B7" s="27"/>
      <c r="C7" s="44"/>
      <c r="D7" s="50"/>
      <c r="E7" s="50"/>
      <c r="G7" s="12"/>
      <c r="H7" s="12"/>
      <c r="I7" s="31"/>
      <c r="J7" s="31"/>
      <c r="K7" s="31"/>
      <c r="L7" s="31"/>
      <c r="M7" s="31"/>
      <c r="N7" s="31"/>
      <c r="O7" s="31"/>
    </row>
    <row r="8" spans="1:15" ht="42.75" customHeight="1" x14ac:dyDescent="0.25">
      <c r="B8" s="27"/>
      <c r="C8" s="44"/>
      <c r="D8" s="50"/>
      <c r="E8" s="50"/>
      <c r="G8" s="12"/>
      <c r="H8" s="12"/>
      <c r="I8" s="31"/>
      <c r="J8" s="31"/>
      <c r="K8" s="31"/>
      <c r="L8" s="31"/>
      <c r="M8" s="31"/>
      <c r="N8" s="31"/>
      <c r="O8" s="31"/>
    </row>
    <row r="9" spans="1:15" ht="42.75" customHeight="1" x14ac:dyDescent="0.25">
      <c r="B9" s="27"/>
      <c r="C9" s="44"/>
      <c r="D9" s="50"/>
      <c r="E9" s="50"/>
      <c r="G9" s="12"/>
      <c r="H9" s="12"/>
      <c r="I9" s="31"/>
      <c r="J9" s="31"/>
      <c r="K9" s="31"/>
      <c r="L9" s="31"/>
      <c r="M9" s="31"/>
      <c r="N9" s="31"/>
      <c r="O9" s="31"/>
    </row>
    <row r="10" spans="1:15" ht="42.75" customHeight="1" x14ac:dyDescent="0.25">
      <c r="B10" s="27"/>
      <c r="C10" s="44"/>
      <c r="D10" s="50"/>
      <c r="E10" s="50"/>
      <c r="G10" s="12"/>
      <c r="H10" s="12"/>
      <c r="I10" s="31"/>
      <c r="J10" s="31"/>
      <c r="K10" s="31"/>
      <c r="L10" s="31"/>
      <c r="M10" s="31"/>
      <c r="N10" s="31"/>
      <c r="O10" s="31"/>
    </row>
    <row r="11" spans="1:15" ht="42.75" customHeight="1" x14ac:dyDescent="0.25">
      <c r="B11" s="27"/>
      <c r="C11" s="44"/>
      <c r="D11" s="50"/>
      <c r="E11" s="50"/>
      <c r="G11" s="12"/>
      <c r="H11" s="12"/>
      <c r="I11" s="31"/>
      <c r="J11" s="31"/>
      <c r="K11" s="31"/>
      <c r="L11" s="31"/>
      <c r="M11" s="31"/>
      <c r="N11" s="31"/>
      <c r="O11" s="31"/>
    </row>
    <row r="12" spans="1:15" ht="42.75" customHeight="1" x14ac:dyDescent="0.25">
      <c r="B12" s="27"/>
      <c r="C12" s="44"/>
      <c r="D12" s="50"/>
      <c r="E12" s="50"/>
      <c r="G12" s="12"/>
      <c r="H12" s="12"/>
      <c r="I12" s="31"/>
      <c r="J12" s="31"/>
      <c r="K12" s="31"/>
      <c r="L12" s="31"/>
      <c r="M12" s="31"/>
      <c r="N12" s="31"/>
      <c r="O12" s="31"/>
    </row>
    <row r="13" spans="1:15" x14ac:dyDescent="0.25">
      <c r="B13" s="27"/>
      <c r="G13" s="12"/>
      <c r="H13" s="51"/>
    </row>
    <row r="14" spans="1:15" x14ac:dyDescent="0.25">
      <c r="B14" s="27"/>
      <c r="G14" s="12"/>
      <c r="H14" s="51"/>
    </row>
    <row r="15" spans="1:15" x14ac:dyDescent="0.25">
      <c r="B15" s="27"/>
      <c r="G15" s="12"/>
      <c r="H15" s="51"/>
    </row>
    <row r="16" spans="1:15" x14ac:dyDescent="0.25">
      <c r="B16" s="27"/>
      <c r="G16" s="12"/>
      <c r="H16" s="51"/>
    </row>
    <row r="17" spans="2:8" x14ac:dyDescent="0.25">
      <c r="B17" s="27"/>
      <c r="G17" s="12"/>
      <c r="H17" s="51"/>
    </row>
    <row r="18" spans="2:8" x14ac:dyDescent="0.25">
      <c r="B18" s="27"/>
      <c r="G18" s="12"/>
      <c r="H18" s="51"/>
    </row>
    <row r="19" spans="2:8" x14ac:dyDescent="0.25">
      <c r="B19" s="27"/>
      <c r="G19" s="12"/>
      <c r="H19" s="51"/>
    </row>
    <row r="20" spans="2:8" x14ac:dyDescent="0.25">
      <c r="B20" s="27"/>
      <c r="G20" s="12"/>
      <c r="H20" s="51"/>
    </row>
    <row r="21" spans="2:8" x14ac:dyDescent="0.25">
      <c r="B21" s="27"/>
      <c r="G21" s="12"/>
      <c r="H21" s="51"/>
    </row>
    <row r="22" spans="2:8" x14ac:dyDescent="0.25">
      <c r="B22" s="27"/>
      <c r="G22" s="12"/>
      <c r="H22" s="51"/>
    </row>
    <row r="23" spans="2:8" x14ac:dyDescent="0.25">
      <c r="B23" s="27"/>
      <c r="G23" s="12"/>
      <c r="H23" s="51"/>
    </row>
    <row r="24" spans="2:8" x14ac:dyDescent="0.25">
      <c r="B24" s="27"/>
      <c r="G24" s="12"/>
      <c r="H24" s="51"/>
    </row>
    <row r="25" spans="2:8" x14ac:dyDescent="0.25">
      <c r="B25" s="27"/>
      <c r="G25" s="12"/>
      <c r="H25" s="51"/>
    </row>
    <row r="26" spans="2:8" x14ac:dyDescent="0.25">
      <c r="B26" s="27"/>
      <c r="G26" s="12"/>
      <c r="H26" s="51"/>
    </row>
    <row r="27" spans="2:8" x14ac:dyDescent="0.25">
      <c r="B27" s="27"/>
      <c r="G27" s="12"/>
      <c r="H27" s="51"/>
    </row>
    <row r="28" spans="2:8" x14ac:dyDescent="0.25">
      <c r="B28" s="27"/>
      <c r="G28" s="12"/>
      <c r="H28" s="51"/>
    </row>
    <row r="29" spans="2:8" x14ac:dyDescent="0.25">
      <c r="B29" s="27"/>
      <c r="G29" s="12"/>
      <c r="H29" s="51"/>
    </row>
    <row r="30" spans="2:8" x14ac:dyDescent="0.25">
      <c r="B30" s="27"/>
      <c r="G30" s="12"/>
      <c r="H30" s="51"/>
    </row>
    <row r="31" spans="2:8" x14ac:dyDescent="0.25">
      <c r="B31" s="27"/>
      <c r="G31" s="12"/>
      <c r="H31" s="51"/>
    </row>
    <row r="32" spans="2:8" x14ac:dyDescent="0.25">
      <c r="B32" s="27"/>
      <c r="G32" s="22"/>
      <c r="H32" s="51"/>
    </row>
    <row r="33" spans="2:8" x14ac:dyDescent="0.25">
      <c r="B33" s="27"/>
      <c r="G33" s="12"/>
      <c r="H33" s="51"/>
    </row>
    <row r="34" spans="2:8" x14ac:dyDescent="0.25">
      <c r="B34" s="27"/>
      <c r="G34" s="12"/>
      <c r="H34" s="51"/>
    </row>
    <row r="35" spans="2:8" x14ac:dyDescent="0.25">
      <c r="B35" s="27"/>
      <c r="G35" s="12"/>
      <c r="H35" s="51"/>
    </row>
    <row r="36" spans="2:8" x14ac:dyDescent="0.25">
      <c r="B36" s="27"/>
      <c r="G36" s="12"/>
      <c r="H36" s="51"/>
    </row>
    <row r="37" spans="2:8" x14ac:dyDescent="0.25">
      <c r="B37" s="27"/>
      <c r="G37" s="12"/>
      <c r="H37" s="51"/>
    </row>
    <row r="38" spans="2:8" x14ac:dyDescent="0.25">
      <c r="B38" s="52"/>
      <c r="G38" s="12"/>
      <c r="H38" s="51"/>
    </row>
    <row r="39" spans="2:8" x14ac:dyDescent="0.25">
      <c r="B39" s="52"/>
      <c r="G39" s="12"/>
      <c r="H39" s="51"/>
    </row>
    <row r="40" spans="2:8" x14ac:dyDescent="0.25">
      <c r="B40" s="52"/>
      <c r="G40" s="12"/>
      <c r="H40" s="51"/>
    </row>
    <row r="41" spans="2:8" x14ac:dyDescent="0.25">
      <c r="B41" s="52"/>
      <c r="G41" s="12"/>
      <c r="H41" s="51"/>
    </row>
    <row r="42" spans="2:8" x14ac:dyDescent="0.25">
      <c r="B42" s="52"/>
      <c r="G42" s="12"/>
      <c r="H42" s="51"/>
    </row>
    <row r="43" spans="2:8" x14ac:dyDescent="0.25">
      <c r="B43" s="27"/>
      <c r="G43" s="12"/>
      <c r="H43" s="51"/>
    </row>
    <row r="44" spans="2:8" x14ac:dyDescent="0.25">
      <c r="B44" s="27"/>
      <c r="G44" s="12"/>
      <c r="H44" s="51"/>
    </row>
    <row r="45" spans="2:8" x14ac:dyDescent="0.25">
      <c r="B45" s="27"/>
      <c r="G45" s="12"/>
      <c r="H45" s="51"/>
    </row>
    <row r="46" spans="2:8" x14ac:dyDescent="0.25">
      <c r="B46" s="27"/>
      <c r="G46" s="12"/>
      <c r="H46" s="51"/>
    </row>
    <row r="47" spans="2:8" x14ac:dyDescent="0.25">
      <c r="B47" s="27"/>
      <c r="G47" s="12"/>
      <c r="H47" s="51"/>
    </row>
    <row r="48" spans="2:8" x14ac:dyDescent="0.25">
      <c r="B48" s="27"/>
      <c r="G48" s="12"/>
      <c r="H48" s="51"/>
    </row>
    <row r="49" spans="2:8" x14ac:dyDescent="0.25">
      <c r="B49" s="27"/>
      <c r="G49" s="12"/>
      <c r="H49" s="51"/>
    </row>
    <row r="50" spans="2:8" x14ac:dyDescent="0.25">
      <c r="B50" s="27"/>
      <c r="G50" s="12"/>
      <c r="H50" s="51"/>
    </row>
    <row r="51" spans="2:8" x14ac:dyDescent="0.25">
      <c r="B51" s="27"/>
      <c r="G51" s="12"/>
      <c r="H51" s="51"/>
    </row>
    <row r="52" spans="2:8" x14ac:dyDescent="0.25">
      <c r="B52" s="27"/>
      <c r="G52" s="12"/>
      <c r="H52" s="51"/>
    </row>
    <row r="53" spans="2:8" x14ac:dyDescent="0.25">
      <c r="B53" s="27"/>
      <c r="G53" s="12"/>
      <c r="H53" s="51"/>
    </row>
    <row r="54" spans="2:8" x14ac:dyDescent="0.25">
      <c r="B54" s="27"/>
      <c r="G54" s="12"/>
      <c r="H54" s="51"/>
    </row>
    <row r="55" spans="2:8" x14ac:dyDescent="0.25">
      <c r="B55" s="27"/>
      <c r="G55" s="12"/>
      <c r="H55" s="51"/>
    </row>
    <row r="56" spans="2:8" x14ac:dyDescent="0.25">
      <c r="B56" s="27"/>
      <c r="G56" s="12"/>
      <c r="H56" s="51"/>
    </row>
    <row r="57" spans="2:8" x14ac:dyDescent="0.25">
      <c r="B57" s="27"/>
      <c r="G57" s="12"/>
      <c r="H57" s="51"/>
    </row>
    <row r="58" spans="2:8" x14ac:dyDescent="0.25">
      <c r="B58" s="27"/>
      <c r="G58" s="12"/>
      <c r="H58" s="51"/>
    </row>
    <row r="59" spans="2:8" x14ac:dyDescent="0.25">
      <c r="B59" s="27"/>
      <c r="G59" s="12"/>
      <c r="H59" s="51"/>
    </row>
    <row r="60" spans="2:8" x14ac:dyDescent="0.25">
      <c r="B60" s="27"/>
      <c r="G60" s="12"/>
      <c r="H60" s="51"/>
    </row>
    <row r="61" spans="2:8" x14ac:dyDescent="0.25">
      <c r="B61" s="27"/>
      <c r="G61" s="12"/>
      <c r="H61" s="51"/>
    </row>
    <row r="62" spans="2:8" x14ac:dyDescent="0.25">
      <c r="B62" s="27"/>
      <c r="G62" s="12"/>
      <c r="H62" s="51"/>
    </row>
    <row r="63" spans="2:8" x14ac:dyDescent="0.25">
      <c r="B63" s="27"/>
      <c r="G63" s="12"/>
      <c r="H63" s="51"/>
    </row>
    <row r="64" spans="2:8" x14ac:dyDescent="0.25">
      <c r="B64" s="27"/>
      <c r="G64" s="12"/>
      <c r="H64" s="51"/>
    </row>
    <row r="65" spans="2:8" x14ac:dyDescent="0.25">
      <c r="B65" s="27"/>
      <c r="G65" s="12"/>
      <c r="H65" s="51"/>
    </row>
    <row r="66" spans="2:8" x14ac:dyDescent="0.25">
      <c r="B66" s="27"/>
      <c r="G66" s="12"/>
      <c r="H66" s="51"/>
    </row>
    <row r="67" spans="2:8" x14ac:dyDescent="0.25">
      <c r="B67" s="27"/>
      <c r="G67" s="12"/>
      <c r="H67" s="51"/>
    </row>
    <row r="68" spans="2:8" x14ac:dyDescent="0.25">
      <c r="B68" s="27"/>
      <c r="G68" s="12"/>
      <c r="H68" s="51"/>
    </row>
    <row r="69" spans="2:8" x14ac:dyDescent="0.25">
      <c r="B69" s="27"/>
      <c r="G69" s="12"/>
      <c r="H69" s="51"/>
    </row>
    <row r="70" spans="2:8" x14ac:dyDescent="0.25">
      <c r="B70" s="27"/>
      <c r="G70" s="12"/>
      <c r="H70" s="51"/>
    </row>
    <row r="71" spans="2:8" x14ac:dyDescent="0.25">
      <c r="B71" s="27"/>
      <c r="G71" s="12"/>
      <c r="H71" s="51"/>
    </row>
    <row r="72" spans="2:8" x14ac:dyDescent="0.25">
      <c r="B72" s="52"/>
      <c r="G72" s="12"/>
      <c r="H72" s="51"/>
    </row>
    <row r="73" spans="2:8" x14ac:dyDescent="0.25">
      <c r="B73" s="27"/>
      <c r="G73" s="12"/>
      <c r="H73" s="51"/>
    </row>
    <row r="74" spans="2:8" x14ac:dyDescent="0.25">
      <c r="B74" s="27"/>
      <c r="G74" s="12"/>
      <c r="H74" s="51"/>
    </row>
    <row r="75" spans="2:8" x14ac:dyDescent="0.25">
      <c r="B75" s="27"/>
      <c r="G75" s="12"/>
      <c r="H75" s="51"/>
    </row>
    <row r="76" spans="2:8" x14ac:dyDescent="0.25">
      <c r="B76" s="27"/>
      <c r="G76" s="12"/>
      <c r="H76" s="51"/>
    </row>
    <row r="77" spans="2:8" x14ac:dyDescent="0.25">
      <c r="B77" s="27"/>
      <c r="G77" s="12"/>
      <c r="H77" s="51"/>
    </row>
    <row r="78" spans="2:8" x14ac:dyDescent="0.25">
      <c r="B78" s="26"/>
      <c r="G78" s="12"/>
      <c r="H78" s="51"/>
    </row>
    <row r="79" spans="2:8" x14ac:dyDescent="0.25">
      <c r="G79" s="12"/>
      <c r="H79" s="51"/>
    </row>
    <row r="80" spans="2:8" x14ac:dyDescent="0.25">
      <c r="G80" s="12"/>
      <c r="H80" s="51"/>
    </row>
    <row r="81" spans="7:8" x14ac:dyDescent="0.25">
      <c r="G81" s="12"/>
      <c r="H81" s="51"/>
    </row>
    <row r="82" spans="7:8" x14ac:dyDescent="0.25">
      <c r="G82" s="12"/>
      <c r="H82" s="51"/>
    </row>
    <row r="83" spans="7:8" x14ac:dyDescent="0.25">
      <c r="G83" s="12"/>
      <c r="H83" s="51"/>
    </row>
    <row r="84" spans="7:8" x14ac:dyDescent="0.25">
      <c r="G84" s="31"/>
    </row>
    <row r="85" spans="7:8" x14ac:dyDescent="0.25">
      <c r="G85" s="31"/>
    </row>
    <row r="86" spans="7:8" x14ac:dyDescent="0.25">
      <c r="G86" s="31"/>
    </row>
    <row r="87" spans="7:8" x14ac:dyDescent="0.25">
      <c r="G87" s="31"/>
    </row>
    <row r="88" spans="7:8" x14ac:dyDescent="0.25">
      <c r="G88" s="31"/>
    </row>
    <row r="89" spans="7:8" x14ac:dyDescent="0.25">
      <c r="G89" s="31"/>
    </row>
  </sheetData>
  <autoFilter ref="A2:O2" xr:uid="{00000000-0009-0000-0000-000003000000}"/>
  <mergeCells count="2">
    <mergeCell ref="A1:G1"/>
    <mergeCell ref="H1:O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AH102"/>
  <sheetViews>
    <sheetView zoomScale="55" zoomScaleNormal="55" workbookViewId="0">
      <pane ySplit="2" topLeftCell="A3" activePane="bottomLeft" state="frozen"/>
      <selection pane="bottomLeft" activeCell="P14" sqref="P14"/>
    </sheetView>
  </sheetViews>
  <sheetFormatPr defaultRowHeight="50.25" customHeight="1" x14ac:dyDescent="0.25"/>
  <cols>
    <col min="1" max="1" width="9.140625" style="55"/>
    <col min="2" max="2" width="32.140625" style="55" customWidth="1"/>
    <col min="3" max="3" width="33.7109375" style="55" customWidth="1"/>
    <col min="4" max="4" width="22.28515625" style="76" customWidth="1"/>
    <col min="5" max="5" width="21.28515625" style="77" customWidth="1"/>
    <col min="6" max="6" width="27.28515625" style="55" customWidth="1"/>
    <col min="7" max="7" width="21.5703125" style="55" customWidth="1"/>
    <col min="8" max="8" width="29.140625" style="55" customWidth="1"/>
    <col min="9" max="9" width="24.7109375" style="55" customWidth="1"/>
    <col min="10" max="10" width="51.7109375" style="55" customWidth="1"/>
    <col min="11" max="11" width="29.28515625" style="55" customWidth="1"/>
    <col min="12" max="12" width="45" style="55" customWidth="1"/>
    <col min="13" max="13" width="38.5703125" style="55" customWidth="1"/>
    <col min="14" max="14" width="63.42578125" style="55" customWidth="1"/>
    <col min="15" max="16" width="47.140625" style="55" customWidth="1"/>
    <col min="17" max="17" width="27.140625" style="55" customWidth="1"/>
    <col min="18" max="18" width="31.7109375" style="55" customWidth="1"/>
    <col min="19" max="19" width="28.140625" style="55" customWidth="1"/>
    <col min="20" max="20" width="37.140625" style="55" customWidth="1"/>
    <col min="21" max="21" width="40" style="55" customWidth="1"/>
    <col min="22" max="22" width="13.5703125" style="55" customWidth="1"/>
    <col min="23" max="23" width="13.7109375" style="55" customWidth="1"/>
    <col min="24" max="24" width="13.5703125" style="55" customWidth="1"/>
    <col min="25" max="26" width="133.5703125" style="55" customWidth="1"/>
    <col min="27" max="27" width="105.140625" style="55" customWidth="1"/>
    <col min="28" max="28" width="74.7109375" style="55" customWidth="1"/>
    <col min="29" max="16384" width="9.140625" style="1"/>
  </cols>
  <sheetData>
    <row r="1" spans="1:34" ht="50.25" customHeight="1" x14ac:dyDescent="0.25">
      <c r="A1" s="119" t="s">
        <v>396</v>
      </c>
      <c r="B1" s="117"/>
      <c r="C1" s="117"/>
      <c r="D1" s="117"/>
      <c r="E1" s="117"/>
      <c r="F1" s="117"/>
      <c r="G1" s="117"/>
      <c r="H1" s="117"/>
      <c r="I1" s="117"/>
      <c r="J1" s="117"/>
      <c r="K1" s="117"/>
      <c r="L1" s="117"/>
      <c r="M1" s="117"/>
      <c r="N1" s="117"/>
      <c r="O1" s="117"/>
      <c r="P1" s="117"/>
      <c r="Q1" s="117"/>
      <c r="R1" s="117"/>
      <c r="S1" s="117"/>
      <c r="T1" s="117"/>
      <c r="U1" s="117"/>
      <c r="V1" s="117"/>
      <c r="W1" s="117"/>
      <c r="X1" s="118"/>
      <c r="Y1" s="116" t="s">
        <v>420</v>
      </c>
      <c r="Z1" s="117"/>
      <c r="AA1" s="117"/>
      <c r="AB1" s="118"/>
    </row>
    <row r="2" spans="1:34" s="137" customFormat="1" ht="130.5" customHeight="1" x14ac:dyDescent="0.25">
      <c r="A2" s="128" t="s">
        <v>397</v>
      </c>
      <c r="B2" s="129" t="s">
        <v>422</v>
      </c>
      <c r="C2" s="130" t="s">
        <v>3</v>
      </c>
      <c r="D2" s="129" t="s">
        <v>4</v>
      </c>
      <c r="E2" s="131" t="s">
        <v>5</v>
      </c>
      <c r="F2" s="132" t="s">
        <v>6</v>
      </c>
      <c r="G2" s="131" t="s">
        <v>7</v>
      </c>
      <c r="H2" s="132" t="s">
        <v>8</v>
      </c>
      <c r="I2" s="131" t="s">
        <v>9</v>
      </c>
      <c r="J2" s="130" t="s">
        <v>10</v>
      </c>
      <c r="K2" s="129" t="s">
        <v>11</v>
      </c>
      <c r="L2" s="130" t="s">
        <v>12</v>
      </c>
      <c r="M2" s="130" t="s">
        <v>13</v>
      </c>
      <c r="N2" s="130" t="s">
        <v>398</v>
      </c>
      <c r="O2" s="130" t="s">
        <v>399</v>
      </c>
      <c r="P2" s="130" t="s">
        <v>387</v>
      </c>
      <c r="Q2" s="130" t="s">
        <v>475</v>
      </c>
      <c r="R2" s="130" t="s">
        <v>476</v>
      </c>
      <c r="S2" s="130" t="s">
        <v>477</v>
      </c>
      <c r="T2" s="130" t="s">
        <v>421</v>
      </c>
      <c r="U2" s="133" t="s">
        <v>419</v>
      </c>
      <c r="V2" s="133" t="s">
        <v>478</v>
      </c>
      <c r="W2" s="133" t="s">
        <v>479</v>
      </c>
      <c r="X2" s="133" t="s">
        <v>480</v>
      </c>
      <c r="Y2" s="134" t="s">
        <v>481</v>
      </c>
      <c r="Z2" s="134" t="s">
        <v>473</v>
      </c>
      <c r="AA2" s="134" t="s">
        <v>474</v>
      </c>
      <c r="AB2" s="135" t="s">
        <v>482</v>
      </c>
      <c r="AC2" s="136"/>
      <c r="AD2" s="136"/>
      <c r="AE2" s="136"/>
      <c r="AF2" s="136"/>
      <c r="AG2" s="136"/>
      <c r="AH2" s="136"/>
    </row>
    <row r="3" spans="1:34" ht="50.25" customHeight="1" x14ac:dyDescent="0.25">
      <c r="A3" s="120">
        <v>1</v>
      </c>
      <c r="B3" s="60">
        <f t="shared" ref="B3:B34" si="0">AVERAGE(U3:X3)</f>
        <v>3.25</v>
      </c>
      <c r="C3" s="112" t="s">
        <v>259</v>
      </c>
      <c r="D3" s="61" t="s">
        <v>260</v>
      </c>
      <c r="E3" s="62">
        <v>123</v>
      </c>
      <c r="F3" s="63"/>
      <c r="G3" s="62">
        <v>0</v>
      </c>
      <c r="H3" s="63"/>
      <c r="I3" s="62">
        <v>0</v>
      </c>
      <c r="J3" s="60" t="s">
        <v>261</v>
      </c>
      <c r="K3" s="60" t="s">
        <v>23</v>
      </c>
      <c r="L3" s="64" t="s">
        <v>262</v>
      </c>
      <c r="M3" s="64" t="s">
        <v>263</v>
      </c>
      <c r="N3" s="64" t="s">
        <v>26</v>
      </c>
      <c r="O3" s="65" t="s">
        <v>27</v>
      </c>
      <c r="P3" s="60" t="s">
        <v>84</v>
      </c>
      <c r="Q3" s="60"/>
      <c r="R3" s="60"/>
      <c r="S3" s="60"/>
      <c r="T3" s="60">
        <f t="shared" ref="T3:T34" si="1">AVERAGE(U3:X3)</f>
        <v>3.25</v>
      </c>
      <c r="U3" s="113">
        <v>1</v>
      </c>
      <c r="V3" s="113">
        <v>1</v>
      </c>
      <c r="W3" s="113">
        <v>1</v>
      </c>
      <c r="X3" s="113">
        <v>10</v>
      </c>
      <c r="Y3" s="113" t="s">
        <v>30</v>
      </c>
      <c r="Z3" s="113"/>
      <c r="AA3" s="113"/>
      <c r="AB3" s="54"/>
    </row>
    <row r="4" spans="1:34" ht="50.25" customHeight="1" x14ac:dyDescent="0.25">
      <c r="A4" s="120">
        <v>2</v>
      </c>
      <c r="B4" s="60">
        <f t="shared" si="0"/>
        <v>1</v>
      </c>
      <c r="C4" s="2" t="s">
        <v>108</v>
      </c>
      <c r="D4" s="61" t="s">
        <v>109</v>
      </c>
      <c r="E4" s="62">
        <v>87</v>
      </c>
      <c r="F4" s="63">
        <v>2.0000000000000018E-2</v>
      </c>
      <c r="G4" s="62">
        <v>1.7399999999999949</v>
      </c>
      <c r="H4" s="63">
        <v>0.98</v>
      </c>
      <c r="I4" s="62">
        <v>85.26</v>
      </c>
      <c r="J4" s="66" t="s">
        <v>110</v>
      </c>
      <c r="K4" s="60" t="s">
        <v>56</v>
      </c>
      <c r="L4" s="64" t="s">
        <v>24</v>
      </c>
      <c r="M4" s="64" t="s">
        <v>111</v>
      </c>
      <c r="N4" s="64" t="s">
        <v>112</v>
      </c>
      <c r="O4" s="64" t="s">
        <v>41</v>
      </c>
      <c r="P4" s="60"/>
      <c r="Q4" s="67"/>
      <c r="R4" s="60"/>
      <c r="S4" s="60"/>
      <c r="T4" s="60">
        <f t="shared" si="1"/>
        <v>1</v>
      </c>
      <c r="U4" s="55">
        <v>1</v>
      </c>
      <c r="V4" s="55">
        <v>1</v>
      </c>
      <c r="W4" s="55">
        <v>1</v>
      </c>
      <c r="X4" s="55">
        <v>1</v>
      </c>
      <c r="AB4" s="54"/>
    </row>
    <row r="5" spans="1:34" ht="50.25" customHeight="1" x14ac:dyDescent="0.25">
      <c r="A5" s="120">
        <v>3</v>
      </c>
      <c r="B5" s="60">
        <f t="shared" si="0"/>
        <v>1</v>
      </c>
      <c r="C5" s="112" t="s">
        <v>113</v>
      </c>
      <c r="D5" s="61" t="s">
        <v>109</v>
      </c>
      <c r="E5" s="62">
        <v>608</v>
      </c>
      <c r="F5" s="63">
        <v>2.0000000000000018E-2</v>
      </c>
      <c r="G5" s="62">
        <v>12.159999999999968</v>
      </c>
      <c r="H5" s="63">
        <v>0.98</v>
      </c>
      <c r="I5" s="62">
        <v>595.84</v>
      </c>
      <c r="J5" s="66" t="s">
        <v>114</v>
      </c>
      <c r="K5" s="60" t="s">
        <v>56</v>
      </c>
      <c r="L5" s="64" t="s">
        <v>24</v>
      </c>
      <c r="M5" s="64" t="s">
        <v>115</v>
      </c>
      <c r="N5" s="64" t="s">
        <v>112</v>
      </c>
      <c r="O5" s="64" t="s">
        <v>41</v>
      </c>
      <c r="P5" s="60"/>
      <c r="Q5" s="67"/>
      <c r="R5" s="60"/>
      <c r="S5" s="60"/>
      <c r="T5" s="60">
        <f t="shared" si="1"/>
        <v>1</v>
      </c>
      <c r="U5" s="113">
        <v>1</v>
      </c>
      <c r="V5" s="113">
        <v>1</v>
      </c>
      <c r="W5" s="113">
        <v>1</v>
      </c>
      <c r="X5" s="113">
        <v>1</v>
      </c>
      <c r="Y5" s="113"/>
      <c r="Z5" s="113"/>
      <c r="AA5" s="113"/>
      <c r="AB5" s="54"/>
    </row>
    <row r="6" spans="1:34" ht="50.25" customHeight="1" x14ac:dyDescent="0.25">
      <c r="A6" s="120">
        <v>4</v>
      </c>
      <c r="B6" s="60">
        <f t="shared" si="0"/>
        <v>1</v>
      </c>
      <c r="C6" s="2" t="s">
        <v>116</v>
      </c>
      <c r="D6" s="61" t="s">
        <v>109</v>
      </c>
      <c r="E6" s="62">
        <v>87</v>
      </c>
      <c r="F6" s="63">
        <v>2.0000000000000018E-2</v>
      </c>
      <c r="G6" s="62">
        <v>1.7399999999999949</v>
      </c>
      <c r="H6" s="63">
        <v>0.98</v>
      </c>
      <c r="I6" s="62">
        <v>85.26</v>
      </c>
      <c r="J6" s="60" t="s">
        <v>117</v>
      </c>
      <c r="K6" s="60" t="s">
        <v>56</v>
      </c>
      <c r="L6" s="64" t="s">
        <v>24</v>
      </c>
      <c r="M6" s="64" t="s">
        <v>118</v>
      </c>
      <c r="N6" s="64" t="s">
        <v>112</v>
      </c>
      <c r="O6" s="64" t="s">
        <v>41</v>
      </c>
      <c r="P6" s="60" t="s">
        <v>119</v>
      </c>
      <c r="Q6" s="67"/>
      <c r="R6" s="60"/>
      <c r="S6" s="60"/>
      <c r="T6" s="60">
        <f t="shared" si="1"/>
        <v>1</v>
      </c>
      <c r="U6" s="55">
        <v>1</v>
      </c>
      <c r="V6" s="55">
        <v>1</v>
      </c>
      <c r="W6" s="55">
        <v>1</v>
      </c>
      <c r="X6" s="55">
        <v>1</v>
      </c>
      <c r="Y6" s="55" t="s">
        <v>46</v>
      </c>
      <c r="AB6" s="54"/>
    </row>
    <row r="7" spans="1:34" ht="50.25" customHeight="1" x14ac:dyDescent="0.25">
      <c r="A7" s="120">
        <v>5</v>
      </c>
      <c r="B7" s="60">
        <f t="shared" si="0"/>
        <v>1</v>
      </c>
      <c r="C7" s="112" t="s">
        <v>120</v>
      </c>
      <c r="D7" s="61" t="s">
        <v>109</v>
      </c>
      <c r="E7" s="62">
        <v>87</v>
      </c>
      <c r="F7" s="63">
        <v>2.0000000000000018E-2</v>
      </c>
      <c r="G7" s="62">
        <v>1.7399999999999949</v>
      </c>
      <c r="H7" s="63">
        <v>0.98</v>
      </c>
      <c r="I7" s="62">
        <v>85.26</v>
      </c>
      <c r="J7" s="66" t="s">
        <v>114</v>
      </c>
      <c r="K7" s="60" t="s">
        <v>56</v>
      </c>
      <c r="L7" s="64" t="s">
        <v>24</v>
      </c>
      <c r="M7" s="64" t="s">
        <v>121</v>
      </c>
      <c r="N7" s="64" t="s">
        <v>112</v>
      </c>
      <c r="O7" s="64" t="s">
        <v>41</v>
      </c>
      <c r="P7" s="60"/>
      <c r="Q7" s="67"/>
      <c r="R7" s="60"/>
      <c r="S7" s="60"/>
      <c r="T7" s="60">
        <f t="shared" si="1"/>
        <v>1</v>
      </c>
      <c r="U7" s="55">
        <v>1</v>
      </c>
      <c r="V7" s="55">
        <v>1</v>
      </c>
      <c r="W7" s="55">
        <v>1</v>
      </c>
      <c r="X7" s="55">
        <v>1</v>
      </c>
      <c r="AB7" s="54"/>
    </row>
    <row r="8" spans="1:34" ht="50.25" customHeight="1" x14ac:dyDescent="0.25">
      <c r="A8" s="120">
        <v>6</v>
      </c>
      <c r="B8" s="60">
        <f t="shared" si="0"/>
        <v>1</v>
      </c>
      <c r="C8" s="68" t="s">
        <v>122</v>
      </c>
      <c r="D8" s="61" t="s">
        <v>109</v>
      </c>
      <c r="E8" s="62">
        <v>226</v>
      </c>
      <c r="F8" s="63">
        <v>2.0000000000000018E-2</v>
      </c>
      <c r="G8" s="62">
        <v>4.5200000000000102</v>
      </c>
      <c r="H8" s="63">
        <v>0.98</v>
      </c>
      <c r="I8" s="62">
        <v>221.48</v>
      </c>
      <c r="J8" s="66" t="s">
        <v>123</v>
      </c>
      <c r="K8" s="60" t="s">
        <v>56</v>
      </c>
      <c r="L8" s="64" t="s">
        <v>124</v>
      </c>
      <c r="M8" s="64" t="s">
        <v>125</v>
      </c>
      <c r="N8" s="64" t="s">
        <v>126</v>
      </c>
      <c r="O8" s="64" t="s">
        <v>41</v>
      </c>
      <c r="P8" s="60"/>
      <c r="Q8" s="67" t="s">
        <v>127</v>
      </c>
      <c r="R8" s="60"/>
      <c r="S8" s="60"/>
      <c r="T8" s="60">
        <f t="shared" si="1"/>
        <v>1</v>
      </c>
      <c r="U8" s="113">
        <v>1</v>
      </c>
      <c r="V8" s="55">
        <v>1</v>
      </c>
      <c r="W8" s="113">
        <v>1</v>
      </c>
      <c r="X8" s="113">
        <v>1</v>
      </c>
      <c r="Y8" s="113" t="s">
        <v>53</v>
      </c>
      <c r="Z8" s="113"/>
      <c r="AA8" s="113"/>
      <c r="AB8" s="54"/>
    </row>
    <row r="9" spans="1:34" ht="50.25" customHeight="1" x14ac:dyDescent="0.25">
      <c r="A9" s="120">
        <v>7</v>
      </c>
      <c r="B9" s="60">
        <f t="shared" si="0"/>
        <v>3.75</v>
      </c>
      <c r="C9" s="2" t="s">
        <v>264</v>
      </c>
      <c r="D9" s="61" t="s">
        <v>260</v>
      </c>
      <c r="E9" s="62">
        <v>400</v>
      </c>
      <c r="F9" s="63">
        <v>0.5</v>
      </c>
      <c r="G9" s="62">
        <v>200</v>
      </c>
      <c r="H9" s="63">
        <v>0.5</v>
      </c>
      <c r="I9" s="62">
        <v>200</v>
      </c>
      <c r="J9" s="60" t="s">
        <v>265</v>
      </c>
      <c r="K9" s="60" t="s">
        <v>23</v>
      </c>
      <c r="L9" s="69" t="s">
        <v>256</v>
      </c>
      <c r="M9" s="64" t="s">
        <v>400</v>
      </c>
      <c r="N9" s="64" t="s">
        <v>26</v>
      </c>
      <c r="O9" s="65" t="s">
        <v>27</v>
      </c>
      <c r="P9" s="60" t="s">
        <v>401</v>
      </c>
      <c r="Q9" s="60" t="s">
        <v>267</v>
      </c>
      <c r="R9" s="60" t="s">
        <v>268</v>
      </c>
      <c r="S9" s="60" t="s">
        <v>269</v>
      </c>
      <c r="T9" s="60">
        <f t="shared" si="1"/>
        <v>3.75</v>
      </c>
      <c r="U9" s="55">
        <v>3</v>
      </c>
      <c r="V9" s="55">
        <v>1</v>
      </c>
      <c r="W9" s="55">
        <v>1</v>
      </c>
      <c r="X9" s="55">
        <v>10</v>
      </c>
      <c r="Y9" s="55" t="s">
        <v>66</v>
      </c>
      <c r="Z9" s="55" t="s">
        <v>61</v>
      </c>
      <c r="AA9" s="55" t="s">
        <v>402</v>
      </c>
      <c r="AB9" s="54"/>
    </row>
    <row r="10" spans="1:34" ht="50.25" customHeight="1" x14ac:dyDescent="0.25">
      <c r="A10" s="120">
        <v>8</v>
      </c>
      <c r="B10" s="60">
        <f t="shared" si="0"/>
        <v>3.75</v>
      </c>
      <c r="C10" s="2" t="s">
        <v>270</v>
      </c>
      <c r="D10" s="61" t="s">
        <v>260</v>
      </c>
      <c r="E10" s="62">
        <v>65</v>
      </c>
      <c r="F10" s="63">
        <v>0.5</v>
      </c>
      <c r="G10" s="62">
        <v>32.5</v>
      </c>
      <c r="H10" s="63">
        <v>0.5</v>
      </c>
      <c r="I10" s="62">
        <v>32.5</v>
      </c>
      <c r="J10" s="60" t="s">
        <v>271</v>
      </c>
      <c r="K10" s="60" t="s">
        <v>23</v>
      </c>
      <c r="L10" s="69" t="s">
        <v>256</v>
      </c>
      <c r="M10" s="64" t="s">
        <v>272</v>
      </c>
      <c r="N10" s="64" t="s">
        <v>26</v>
      </c>
      <c r="O10" s="65" t="s">
        <v>27</v>
      </c>
      <c r="P10" s="60"/>
      <c r="Q10" s="60" t="s">
        <v>268</v>
      </c>
      <c r="R10" s="60"/>
      <c r="S10" s="60"/>
      <c r="T10" s="60">
        <f t="shared" si="1"/>
        <v>3.75</v>
      </c>
      <c r="U10" s="55">
        <v>3</v>
      </c>
      <c r="V10" s="55">
        <v>1</v>
      </c>
      <c r="W10" s="55">
        <v>1</v>
      </c>
      <c r="X10" s="55">
        <v>10</v>
      </c>
      <c r="Y10" s="55" t="s">
        <v>66</v>
      </c>
      <c r="AB10" s="54"/>
    </row>
    <row r="11" spans="1:34" ht="50.25" customHeight="1" x14ac:dyDescent="0.25">
      <c r="A11" s="120">
        <v>9</v>
      </c>
      <c r="B11" s="60">
        <f t="shared" si="0"/>
        <v>3.75</v>
      </c>
      <c r="C11" s="2" t="s">
        <v>273</v>
      </c>
      <c r="D11" s="61" t="s">
        <v>260</v>
      </c>
      <c r="E11" s="62">
        <v>133</v>
      </c>
      <c r="F11" s="63">
        <v>0.5</v>
      </c>
      <c r="G11" s="62">
        <v>66.5</v>
      </c>
      <c r="H11" s="63">
        <v>0.5</v>
      </c>
      <c r="I11" s="62">
        <v>66.5</v>
      </c>
      <c r="J11" s="60" t="s">
        <v>274</v>
      </c>
      <c r="K11" s="60" t="s">
        <v>23</v>
      </c>
      <c r="L11" s="69" t="s">
        <v>256</v>
      </c>
      <c r="M11" s="64" t="s">
        <v>266</v>
      </c>
      <c r="N11" s="64" t="s">
        <v>26</v>
      </c>
      <c r="O11" s="65" t="s">
        <v>27</v>
      </c>
      <c r="P11" s="60"/>
      <c r="Q11" s="60" t="s">
        <v>275</v>
      </c>
      <c r="R11" s="60" t="s">
        <v>268</v>
      </c>
      <c r="S11" s="60" t="s">
        <v>276</v>
      </c>
      <c r="T11" s="60">
        <f t="shared" si="1"/>
        <v>3.75</v>
      </c>
      <c r="U11" s="55">
        <v>3</v>
      </c>
      <c r="V11" s="55">
        <v>1</v>
      </c>
      <c r="W11" s="55">
        <v>1</v>
      </c>
      <c r="X11" s="55">
        <v>10</v>
      </c>
      <c r="Y11" s="55" t="s">
        <v>66</v>
      </c>
      <c r="Z11" s="55" t="s">
        <v>61</v>
      </c>
      <c r="AA11" s="55" t="s">
        <v>402</v>
      </c>
      <c r="AB11" s="54"/>
    </row>
    <row r="12" spans="1:34" ht="50.25" customHeight="1" x14ac:dyDescent="0.25">
      <c r="A12" s="120">
        <v>10</v>
      </c>
      <c r="B12" s="60">
        <f t="shared" si="0"/>
        <v>2</v>
      </c>
      <c r="C12" s="2" t="s">
        <v>278</v>
      </c>
      <c r="D12" s="61" t="s">
        <v>260</v>
      </c>
      <c r="E12" s="62">
        <v>65</v>
      </c>
      <c r="F12" s="63">
        <v>0.5</v>
      </c>
      <c r="G12" s="62">
        <v>32.5</v>
      </c>
      <c r="H12" s="63">
        <v>0.5</v>
      </c>
      <c r="I12" s="62">
        <v>32.5</v>
      </c>
      <c r="J12" s="60" t="s">
        <v>279</v>
      </c>
      <c r="K12" s="60" t="s">
        <v>23</v>
      </c>
      <c r="L12" s="69" t="s">
        <v>280</v>
      </c>
      <c r="M12" s="64" t="s">
        <v>281</v>
      </c>
      <c r="N12" s="64" t="s">
        <v>26</v>
      </c>
      <c r="O12" s="69" t="s">
        <v>234</v>
      </c>
      <c r="P12" s="60" t="s">
        <v>282</v>
      </c>
      <c r="Q12" s="60"/>
      <c r="R12" s="60"/>
      <c r="S12" s="60"/>
      <c r="T12" s="60">
        <f t="shared" si="1"/>
        <v>2</v>
      </c>
      <c r="U12" s="55">
        <v>3</v>
      </c>
      <c r="V12" s="55">
        <v>1</v>
      </c>
      <c r="W12" s="55">
        <v>1</v>
      </c>
      <c r="X12" s="55">
        <v>3</v>
      </c>
      <c r="Y12" s="55" t="s">
        <v>402</v>
      </c>
      <c r="AB12" s="54"/>
    </row>
    <row r="13" spans="1:34" ht="50.25" customHeight="1" x14ac:dyDescent="0.25">
      <c r="A13" s="120">
        <v>11</v>
      </c>
      <c r="B13" s="60">
        <f t="shared" si="0"/>
        <v>1</v>
      </c>
      <c r="C13" s="2" t="s">
        <v>128</v>
      </c>
      <c r="D13" s="61" t="s">
        <v>109</v>
      </c>
      <c r="E13" s="62">
        <v>1985</v>
      </c>
      <c r="F13" s="63">
        <v>7.0000000000000007E-2</v>
      </c>
      <c r="G13" s="62">
        <v>1647.55</v>
      </c>
      <c r="H13" s="63">
        <v>0.17</v>
      </c>
      <c r="I13" s="62">
        <v>337.45000000000005</v>
      </c>
      <c r="J13" s="60" t="s">
        <v>129</v>
      </c>
      <c r="K13" s="60" t="s">
        <v>23</v>
      </c>
      <c r="L13" s="64" t="s">
        <v>24</v>
      </c>
      <c r="M13" s="64" t="s">
        <v>130</v>
      </c>
      <c r="N13" s="64" t="s">
        <v>26</v>
      </c>
      <c r="O13" s="64" t="s">
        <v>41</v>
      </c>
      <c r="P13" s="60"/>
      <c r="Q13" s="60"/>
      <c r="R13" s="60"/>
      <c r="S13" s="60"/>
      <c r="T13" s="60">
        <f t="shared" si="1"/>
        <v>1</v>
      </c>
      <c r="U13" s="55">
        <v>1</v>
      </c>
      <c r="V13" s="55">
        <v>1</v>
      </c>
      <c r="W13" s="55">
        <v>1</v>
      </c>
      <c r="X13" s="55">
        <v>1</v>
      </c>
      <c r="AB13" s="54"/>
    </row>
    <row r="14" spans="1:34" ht="50.25" customHeight="1" x14ac:dyDescent="0.25">
      <c r="A14" s="120">
        <v>12</v>
      </c>
      <c r="B14" s="60">
        <f t="shared" si="0"/>
        <v>1</v>
      </c>
      <c r="C14" s="2" t="s">
        <v>131</v>
      </c>
      <c r="D14" s="61" t="s">
        <v>109</v>
      </c>
      <c r="E14" s="62">
        <v>298</v>
      </c>
      <c r="F14" s="63">
        <v>0.9</v>
      </c>
      <c r="G14" s="62">
        <v>268.2</v>
      </c>
      <c r="H14" s="63">
        <v>0.1</v>
      </c>
      <c r="I14" s="62">
        <v>29.8</v>
      </c>
      <c r="J14" s="60" t="s">
        <v>129</v>
      </c>
      <c r="K14" s="60" t="s">
        <v>23</v>
      </c>
      <c r="L14" s="64" t="s">
        <v>132</v>
      </c>
      <c r="M14" s="64" t="s">
        <v>133</v>
      </c>
      <c r="N14" s="64" t="s">
        <v>134</v>
      </c>
      <c r="O14" s="64" t="s">
        <v>41</v>
      </c>
      <c r="P14" s="60" t="s">
        <v>84</v>
      </c>
      <c r="Q14" s="60" t="s">
        <v>135</v>
      </c>
      <c r="R14" s="60"/>
      <c r="S14" s="60"/>
      <c r="T14" s="60">
        <f t="shared" si="1"/>
        <v>1</v>
      </c>
      <c r="U14" s="55">
        <v>1</v>
      </c>
      <c r="V14" s="55">
        <v>1</v>
      </c>
      <c r="W14" s="55">
        <v>1</v>
      </c>
      <c r="X14" s="55">
        <v>1</v>
      </c>
      <c r="Y14" s="55" t="s">
        <v>30</v>
      </c>
      <c r="Z14" s="55" t="s">
        <v>85</v>
      </c>
      <c r="AB14" s="54"/>
    </row>
    <row r="15" spans="1:34" ht="50.25" customHeight="1" x14ac:dyDescent="0.25">
      <c r="A15" s="120">
        <v>13</v>
      </c>
      <c r="B15" s="60">
        <f t="shared" si="0"/>
        <v>1.5</v>
      </c>
      <c r="C15" s="112" t="s">
        <v>20</v>
      </c>
      <c r="D15" s="61" t="s">
        <v>21</v>
      </c>
      <c r="E15" s="62">
        <v>951</v>
      </c>
      <c r="F15" s="63">
        <v>0.02</v>
      </c>
      <c r="G15" s="62">
        <v>19.02</v>
      </c>
      <c r="H15" s="63">
        <v>0.05</v>
      </c>
      <c r="I15" s="62">
        <v>47.550000000000004</v>
      </c>
      <c r="J15" s="60" t="s">
        <v>22</v>
      </c>
      <c r="K15" s="60" t="s">
        <v>23</v>
      </c>
      <c r="L15" s="64" t="s">
        <v>24</v>
      </c>
      <c r="M15" s="64" t="s">
        <v>403</v>
      </c>
      <c r="N15" s="64" t="s">
        <v>26</v>
      </c>
      <c r="O15" s="69" t="s">
        <v>27</v>
      </c>
      <c r="P15" s="60" t="s">
        <v>404</v>
      </c>
      <c r="Q15" s="60" t="s">
        <v>28</v>
      </c>
      <c r="R15" s="60" t="s">
        <v>29</v>
      </c>
      <c r="S15" s="60"/>
      <c r="T15" s="60">
        <f t="shared" si="1"/>
        <v>1.5</v>
      </c>
      <c r="U15" s="55">
        <v>1</v>
      </c>
      <c r="V15" s="55">
        <v>1</v>
      </c>
      <c r="W15" s="55">
        <v>1</v>
      </c>
      <c r="X15" s="55">
        <v>3</v>
      </c>
      <c r="Y15" s="55" t="s">
        <v>405</v>
      </c>
      <c r="Z15" s="55" t="s">
        <v>406</v>
      </c>
      <c r="AB15" s="54"/>
    </row>
    <row r="16" spans="1:34" ht="50.25" customHeight="1" x14ac:dyDescent="0.25">
      <c r="A16" s="120">
        <v>14</v>
      </c>
      <c r="B16" s="60">
        <f t="shared" si="0"/>
        <v>1.5</v>
      </c>
      <c r="C16" s="2" t="s">
        <v>136</v>
      </c>
      <c r="D16" s="61" t="s">
        <v>109</v>
      </c>
      <c r="E16" s="62">
        <v>1985</v>
      </c>
      <c r="F16" s="63">
        <v>7.0000000000000007E-2</v>
      </c>
      <c r="G16" s="62">
        <v>138.95000000000002</v>
      </c>
      <c r="H16" s="63">
        <v>0.18</v>
      </c>
      <c r="I16" s="62">
        <v>357.3</v>
      </c>
      <c r="J16" s="60" t="s">
        <v>137</v>
      </c>
      <c r="K16" s="60" t="s">
        <v>23</v>
      </c>
      <c r="L16" s="64" t="s">
        <v>24</v>
      </c>
      <c r="M16" s="64" t="s">
        <v>403</v>
      </c>
      <c r="N16" s="64" t="s">
        <v>26</v>
      </c>
      <c r="O16" s="69" t="s">
        <v>27</v>
      </c>
      <c r="P16" s="60" t="s">
        <v>404</v>
      </c>
      <c r="Q16" s="60" t="s">
        <v>28</v>
      </c>
      <c r="R16" s="60" t="s">
        <v>29</v>
      </c>
      <c r="S16" s="60"/>
      <c r="T16" s="60">
        <f t="shared" si="1"/>
        <v>1.5</v>
      </c>
      <c r="U16" s="55">
        <v>1</v>
      </c>
      <c r="V16" s="55">
        <v>1</v>
      </c>
      <c r="W16" s="55">
        <v>1</v>
      </c>
      <c r="X16" s="55">
        <v>3</v>
      </c>
      <c r="Y16" s="55" t="s">
        <v>405</v>
      </c>
      <c r="Z16" s="55" t="s">
        <v>406</v>
      </c>
      <c r="AB16" s="54"/>
    </row>
    <row r="17" spans="1:28" ht="50.25" customHeight="1" x14ac:dyDescent="0.25">
      <c r="A17" s="120">
        <v>15</v>
      </c>
      <c r="B17" s="60">
        <f t="shared" si="0"/>
        <v>2</v>
      </c>
      <c r="C17" s="2" t="s">
        <v>31</v>
      </c>
      <c r="D17" s="61" t="s">
        <v>21</v>
      </c>
      <c r="E17" s="62">
        <v>11854</v>
      </c>
      <c r="F17" s="63">
        <v>0.02</v>
      </c>
      <c r="G17" s="62">
        <v>237.08</v>
      </c>
      <c r="H17" s="63">
        <v>0.18</v>
      </c>
      <c r="I17" s="62">
        <v>2133.7199999999998</v>
      </c>
      <c r="J17" s="60" t="s">
        <v>32</v>
      </c>
      <c r="K17" s="60" t="s">
        <v>33</v>
      </c>
      <c r="L17" s="64" t="s">
        <v>34</v>
      </c>
      <c r="M17" s="64" t="s">
        <v>118</v>
      </c>
      <c r="N17" s="69" t="s">
        <v>36</v>
      </c>
      <c r="O17" s="69" t="s">
        <v>27</v>
      </c>
      <c r="P17" s="60" t="s">
        <v>99</v>
      </c>
      <c r="Q17" s="60" t="s">
        <v>37</v>
      </c>
      <c r="R17" s="60"/>
      <c r="S17" s="60"/>
      <c r="T17" s="60">
        <f t="shared" si="1"/>
        <v>2</v>
      </c>
      <c r="U17" s="55">
        <v>1</v>
      </c>
      <c r="V17" s="55">
        <v>1</v>
      </c>
      <c r="W17" s="55">
        <v>3</v>
      </c>
      <c r="X17" s="55">
        <v>3</v>
      </c>
      <c r="Y17" s="55" t="s">
        <v>405</v>
      </c>
      <c r="Z17" s="55" t="s">
        <v>406</v>
      </c>
      <c r="AB17" s="54"/>
    </row>
    <row r="18" spans="1:28" ht="50.25" customHeight="1" x14ac:dyDescent="0.25">
      <c r="A18" s="120">
        <v>16</v>
      </c>
      <c r="B18" s="60">
        <f t="shared" si="0"/>
        <v>1</v>
      </c>
      <c r="C18" s="2" t="s">
        <v>38</v>
      </c>
      <c r="D18" s="61" t="s">
        <v>21</v>
      </c>
      <c r="E18" s="62">
        <v>1116</v>
      </c>
      <c r="F18" s="63">
        <v>0.02</v>
      </c>
      <c r="G18" s="62">
        <v>22.32</v>
      </c>
      <c r="H18" s="63">
        <v>0.15</v>
      </c>
      <c r="I18" s="62">
        <v>167.4</v>
      </c>
      <c r="J18" s="60" t="s">
        <v>39</v>
      </c>
      <c r="K18" s="60" t="s">
        <v>23</v>
      </c>
      <c r="L18" s="64" t="s">
        <v>24</v>
      </c>
      <c r="M18" s="64" t="s">
        <v>403</v>
      </c>
      <c r="N18" s="64" t="s">
        <v>40</v>
      </c>
      <c r="O18" s="64" t="s">
        <v>41</v>
      </c>
      <c r="P18" s="60" t="s">
        <v>407</v>
      </c>
      <c r="Q18" s="60" t="s">
        <v>42</v>
      </c>
      <c r="R18" s="60"/>
      <c r="S18" s="60"/>
      <c r="T18" s="60">
        <f t="shared" si="1"/>
        <v>1</v>
      </c>
      <c r="U18" s="55">
        <v>1</v>
      </c>
      <c r="V18" s="55">
        <v>1</v>
      </c>
      <c r="W18" s="55">
        <v>1</v>
      </c>
      <c r="X18" s="55">
        <v>1</v>
      </c>
      <c r="Y18" s="55" t="s">
        <v>405</v>
      </c>
      <c r="Z18" s="55" t="s">
        <v>406</v>
      </c>
      <c r="AB18" s="54"/>
    </row>
    <row r="19" spans="1:28" ht="50.25" customHeight="1" x14ac:dyDescent="0.25">
      <c r="A19" s="120">
        <v>17</v>
      </c>
      <c r="B19" s="60">
        <f t="shared" si="0"/>
        <v>1.5</v>
      </c>
      <c r="C19" s="112" t="s">
        <v>43</v>
      </c>
      <c r="D19" s="61" t="s">
        <v>21</v>
      </c>
      <c r="E19" s="62">
        <v>70</v>
      </c>
      <c r="F19" s="63"/>
      <c r="G19" s="62">
        <v>0</v>
      </c>
      <c r="H19" s="63"/>
      <c r="I19" s="62">
        <v>0</v>
      </c>
      <c r="J19" s="60" t="s">
        <v>44</v>
      </c>
      <c r="K19" s="60" t="s">
        <v>23</v>
      </c>
      <c r="L19" s="64" t="s">
        <v>34</v>
      </c>
      <c r="M19" s="64" t="s">
        <v>408</v>
      </c>
      <c r="N19" s="64" t="s">
        <v>26</v>
      </c>
      <c r="O19" s="69" t="s">
        <v>27</v>
      </c>
      <c r="P19" s="60" t="s">
        <v>404</v>
      </c>
      <c r="Q19" s="60"/>
      <c r="R19" s="60"/>
      <c r="S19" s="60"/>
      <c r="T19" s="60">
        <f t="shared" si="1"/>
        <v>1.5</v>
      </c>
      <c r="U19" s="113">
        <v>1</v>
      </c>
      <c r="V19" s="113">
        <v>1</v>
      </c>
      <c r="W19" s="113">
        <v>1</v>
      </c>
      <c r="X19" s="113">
        <v>3</v>
      </c>
      <c r="Y19" s="113" t="s">
        <v>405</v>
      </c>
      <c r="Z19" s="113" t="s">
        <v>107</v>
      </c>
      <c r="AA19" s="113"/>
      <c r="AB19" s="54"/>
    </row>
    <row r="20" spans="1:28" ht="50.25" customHeight="1" x14ac:dyDescent="0.25">
      <c r="A20" s="120">
        <v>18</v>
      </c>
      <c r="B20" s="60">
        <f t="shared" si="0"/>
        <v>1</v>
      </c>
      <c r="C20" s="2" t="s">
        <v>47</v>
      </c>
      <c r="D20" s="61" t="s">
        <v>21</v>
      </c>
      <c r="E20" s="62">
        <v>70</v>
      </c>
      <c r="F20" s="63">
        <v>0.2</v>
      </c>
      <c r="G20" s="62">
        <v>14</v>
      </c>
      <c r="H20" s="63">
        <v>0.95</v>
      </c>
      <c r="I20" s="62">
        <v>66.5</v>
      </c>
      <c r="J20" s="60" t="s">
        <v>44</v>
      </c>
      <c r="K20" s="60" t="s">
        <v>23</v>
      </c>
      <c r="L20" s="64" t="s">
        <v>24</v>
      </c>
      <c r="M20" s="64" t="s">
        <v>409</v>
      </c>
      <c r="N20" s="64" t="s">
        <v>26</v>
      </c>
      <c r="O20" s="64" t="s">
        <v>41</v>
      </c>
      <c r="P20" s="60" t="s">
        <v>407</v>
      </c>
      <c r="Q20" s="60" t="s">
        <v>28</v>
      </c>
      <c r="R20" s="60"/>
      <c r="S20" s="60"/>
      <c r="T20" s="60">
        <f t="shared" si="1"/>
        <v>1</v>
      </c>
      <c r="U20" s="55">
        <v>1</v>
      </c>
      <c r="V20" s="55">
        <v>1</v>
      </c>
      <c r="W20" s="55">
        <v>1</v>
      </c>
      <c r="X20" s="55">
        <v>1</v>
      </c>
      <c r="Y20" s="55" t="s">
        <v>405</v>
      </c>
      <c r="Z20" s="55" t="s">
        <v>406</v>
      </c>
      <c r="AB20" s="54"/>
    </row>
    <row r="21" spans="1:28" ht="50.25" customHeight="1" x14ac:dyDescent="0.25">
      <c r="A21" s="120">
        <v>19</v>
      </c>
      <c r="B21" s="60">
        <f t="shared" si="0"/>
        <v>3.75</v>
      </c>
      <c r="C21" s="2" t="s">
        <v>49</v>
      </c>
      <c r="D21" s="61" t="s">
        <v>21</v>
      </c>
      <c r="E21" s="62">
        <v>29</v>
      </c>
      <c r="F21" s="63"/>
      <c r="G21" s="62">
        <v>0</v>
      </c>
      <c r="H21" s="63"/>
      <c r="I21" s="62">
        <v>0</v>
      </c>
      <c r="J21" s="60" t="s">
        <v>50</v>
      </c>
      <c r="K21" s="60" t="s">
        <v>23</v>
      </c>
      <c r="L21" s="64" t="s">
        <v>34</v>
      </c>
      <c r="M21" s="64" t="s">
        <v>410</v>
      </c>
      <c r="N21" s="65" t="s">
        <v>52</v>
      </c>
      <c r="O21" s="69" t="s">
        <v>27</v>
      </c>
      <c r="P21" s="60" t="s">
        <v>99</v>
      </c>
      <c r="Q21" s="60" t="s">
        <v>37</v>
      </c>
      <c r="R21" s="60"/>
      <c r="S21" s="60"/>
      <c r="T21" s="60">
        <f t="shared" si="1"/>
        <v>3.75</v>
      </c>
      <c r="U21" s="55">
        <v>1</v>
      </c>
      <c r="V21" s="55">
        <v>1</v>
      </c>
      <c r="W21" s="55">
        <v>10</v>
      </c>
      <c r="X21" s="55">
        <v>3</v>
      </c>
      <c r="Z21" s="55" t="s">
        <v>406</v>
      </c>
      <c r="AB21" s="54"/>
    </row>
    <row r="22" spans="1:28" ht="50.25" customHeight="1" x14ac:dyDescent="0.25">
      <c r="A22" s="120">
        <v>20</v>
      </c>
      <c r="B22" s="60">
        <f t="shared" si="0"/>
        <v>1</v>
      </c>
      <c r="C22" s="2" t="s">
        <v>138</v>
      </c>
      <c r="D22" s="61" t="s">
        <v>109</v>
      </c>
      <c r="E22" s="62">
        <v>3075</v>
      </c>
      <c r="F22" s="63">
        <v>0.05</v>
      </c>
      <c r="G22" s="62">
        <v>153.75</v>
      </c>
      <c r="H22" s="63">
        <v>0.16</v>
      </c>
      <c r="I22" s="62">
        <v>492</v>
      </c>
      <c r="J22" s="66" t="s">
        <v>139</v>
      </c>
      <c r="K22" s="60" t="s">
        <v>23</v>
      </c>
      <c r="L22" s="64" t="s">
        <v>24</v>
      </c>
      <c r="M22" s="64" t="s">
        <v>140</v>
      </c>
      <c r="N22" s="64" t="s">
        <v>59</v>
      </c>
      <c r="O22" s="64" t="s">
        <v>41</v>
      </c>
      <c r="P22" s="60"/>
      <c r="Q22" s="60"/>
      <c r="R22" s="60"/>
      <c r="S22" s="60"/>
      <c r="T22" s="60">
        <f t="shared" si="1"/>
        <v>1</v>
      </c>
      <c r="U22" s="55">
        <v>1</v>
      </c>
      <c r="V22" s="55">
        <v>1</v>
      </c>
      <c r="W22" s="55">
        <v>1</v>
      </c>
      <c r="X22" s="55">
        <v>1</v>
      </c>
      <c r="AB22" s="54"/>
    </row>
    <row r="23" spans="1:28" ht="50.25" customHeight="1" x14ac:dyDescent="0.25">
      <c r="A23" s="120">
        <v>21</v>
      </c>
      <c r="B23" s="60">
        <f t="shared" si="0"/>
        <v>1.5</v>
      </c>
      <c r="C23" s="2" t="s">
        <v>141</v>
      </c>
      <c r="D23" s="61" t="s">
        <v>109</v>
      </c>
      <c r="E23" s="62">
        <v>1538</v>
      </c>
      <c r="F23" s="63">
        <v>0.05</v>
      </c>
      <c r="G23" s="62">
        <v>76.900000000000006</v>
      </c>
      <c r="H23" s="63">
        <v>0.16</v>
      </c>
      <c r="I23" s="62">
        <v>246.08</v>
      </c>
      <c r="J23" s="66" t="s">
        <v>139</v>
      </c>
      <c r="K23" s="60" t="s">
        <v>23</v>
      </c>
      <c r="L23" s="69" t="s">
        <v>142</v>
      </c>
      <c r="M23" s="64" t="s">
        <v>143</v>
      </c>
      <c r="N23" s="64" t="s">
        <v>59</v>
      </c>
      <c r="O23" s="64" t="s">
        <v>41</v>
      </c>
      <c r="P23" s="60"/>
      <c r="Q23" s="60"/>
      <c r="R23" s="60"/>
      <c r="S23" s="60"/>
      <c r="T23" s="60">
        <f t="shared" si="1"/>
        <v>1.5</v>
      </c>
      <c r="U23" s="55">
        <v>3</v>
      </c>
      <c r="V23" s="55">
        <v>1</v>
      </c>
      <c r="W23" s="55">
        <v>1</v>
      </c>
      <c r="X23" s="55">
        <v>1</v>
      </c>
      <c r="AB23" s="121"/>
    </row>
    <row r="24" spans="1:28" ht="50.25" customHeight="1" x14ac:dyDescent="0.25">
      <c r="A24" s="120">
        <v>22</v>
      </c>
      <c r="B24" s="60">
        <f t="shared" si="0"/>
        <v>3.75</v>
      </c>
      <c r="C24" s="2" t="s">
        <v>144</v>
      </c>
      <c r="D24" s="61" t="s">
        <v>109</v>
      </c>
      <c r="E24" s="62">
        <v>1538</v>
      </c>
      <c r="F24" s="63">
        <v>0.05</v>
      </c>
      <c r="G24" s="62">
        <v>76.900000000000006</v>
      </c>
      <c r="H24" s="63">
        <v>0.16</v>
      </c>
      <c r="I24" s="62">
        <v>246.08</v>
      </c>
      <c r="J24" s="66" t="s">
        <v>139</v>
      </c>
      <c r="K24" s="60" t="s">
        <v>23</v>
      </c>
      <c r="L24" s="65" t="s">
        <v>142</v>
      </c>
      <c r="M24" s="64" t="s">
        <v>145</v>
      </c>
      <c r="N24" s="69" t="s">
        <v>146</v>
      </c>
      <c r="O24" s="64" t="s">
        <v>41</v>
      </c>
      <c r="P24" s="60"/>
      <c r="Q24" s="60"/>
      <c r="R24" s="60"/>
      <c r="S24" s="60"/>
      <c r="T24" s="60">
        <f t="shared" si="1"/>
        <v>3.75</v>
      </c>
      <c r="U24" s="55">
        <v>10</v>
      </c>
      <c r="V24" s="55">
        <v>1</v>
      </c>
      <c r="W24" s="55">
        <v>3</v>
      </c>
      <c r="X24" s="55">
        <v>1</v>
      </c>
      <c r="AB24" s="54"/>
    </row>
    <row r="25" spans="1:28" ht="50.25" customHeight="1" x14ac:dyDescent="0.25">
      <c r="A25" s="120">
        <v>23</v>
      </c>
      <c r="B25" s="60">
        <f t="shared" si="0"/>
        <v>1.5</v>
      </c>
      <c r="C25" s="2" t="s">
        <v>147</v>
      </c>
      <c r="D25" s="61" t="s">
        <v>109</v>
      </c>
      <c r="E25" s="62">
        <v>152</v>
      </c>
      <c r="F25" s="63"/>
      <c r="G25" s="62">
        <v>0</v>
      </c>
      <c r="H25" s="63"/>
      <c r="I25" s="62">
        <v>0</v>
      </c>
      <c r="J25" s="66" t="s">
        <v>139</v>
      </c>
      <c r="K25" s="60" t="s">
        <v>23</v>
      </c>
      <c r="L25" s="64" t="s">
        <v>24</v>
      </c>
      <c r="M25" s="64" t="s">
        <v>140</v>
      </c>
      <c r="N25" s="69" t="s">
        <v>146</v>
      </c>
      <c r="O25" s="64" t="s">
        <v>41</v>
      </c>
      <c r="P25" s="60"/>
      <c r="Q25" s="60"/>
      <c r="R25" s="60"/>
      <c r="S25" s="60"/>
      <c r="T25" s="60">
        <f t="shared" si="1"/>
        <v>1.5</v>
      </c>
      <c r="U25" s="55">
        <v>1</v>
      </c>
      <c r="V25" s="55">
        <v>1</v>
      </c>
      <c r="W25" s="55">
        <v>3</v>
      </c>
      <c r="X25" s="55">
        <v>1</v>
      </c>
      <c r="AB25" s="54"/>
    </row>
    <row r="26" spans="1:28" ht="50.25" customHeight="1" x14ac:dyDescent="0.25">
      <c r="A26" s="120">
        <v>24</v>
      </c>
      <c r="B26" s="60">
        <f t="shared" si="0"/>
        <v>1</v>
      </c>
      <c r="C26" s="2" t="s">
        <v>148</v>
      </c>
      <c r="D26" s="61" t="s">
        <v>109</v>
      </c>
      <c r="E26" s="62">
        <v>228</v>
      </c>
      <c r="F26" s="63"/>
      <c r="G26" s="62">
        <v>0</v>
      </c>
      <c r="H26" s="63"/>
      <c r="I26" s="62">
        <v>0</v>
      </c>
      <c r="J26" s="66" t="s">
        <v>139</v>
      </c>
      <c r="K26" s="60" t="s">
        <v>23</v>
      </c>
      <c r="L26" s="64" t="s">
        <v>149</v>
      </c>
      <c r="M26" s="64" t="s">
        <v>140</v>
      </c>
      <c r="N26" s="64" t="s">
        <v>59</v>
      </c>
      <c r="O26" s="64" t="s">
        <v>41</v>
      </c>
      <c r="P26" s="60"/>
      <c r="Q26" s="60"/>
      <c r="R26" s="60"/>
      <c r="S26" s="60"/>
      <c r="T26" s="60">
        <f t="shared" si="1"/>
        <v>1</v>
      </c>
      <c r="U26" s="55">
        <v>1</v>
      </c>
      <c r="V26" s="55">
        <v>1</v>
      </c>
      <c r="W26" s="55">
        <v>1</v>
      </c>
      <c r="X26" s="55">
        <v>1</v>
      </c>
      <c r="AB26" s="54"/>
    </row>
    <row r="27" spans="1:28" ht="50.25" customHeight="1" x14ac:dyDescent="0.25">
      <c r="A27" s="120">
        <v>25</v>
      </c>
      <c r="B27" s="60">
        <f t="shared" si="0"/>
        <v>1</v>
      </c>
      <c r="C27" s="2" t="s">
        <v>148</v>
      </c>
      <c r="D27" s="61" t="s">
        <v>109</v>
      </c>
      <c r="E27" s="62">
        <v>228</v>
      </c>
      <c r="F27" s="63"/>
      <c r="G27" s="62">
        <v>0</v>
      </c>
      <c r="H27" s="63"/>
      <c r="I27" s="62">
        <v>0</v>
      </c>
      <c r="J27" s="66" t="s">
        <v>139</v>
      </c>
      <c r="K27" s="60" t="s">
        <v>23</v>
      </c>
      <c r="L27" s="64" t="s">
        <v>142</v>
      </c>
      <c r="M27" s="64" t="s">
        <v>140</v>
      </c>
      <c r="N27" s="64" t="s">
        <v>59</v>
      </c>
      <c r="O27" s="64" t="s">
        <v>41</v>
      </c>
      <c r="P27" s="60"/>
      <c r="Q27" s="60"/>
      <c r="R27" s="60"/>
      <c r="S27" s="60"/>
      <c r="T27" s="60">
        <f t="shared" si="1"/>
        <v>1</v>
      </c>
      <c r="U27" s="55">
        <v>1</v>
      </c>
      <c r="V27" s="55">
        <v>1</v>
      </c>
      <c r="W27" s="55">
        <v>1</v>
      </c>
      <c r="X27" s="55">
        <v>1</v>
      </c>
      <c r="AB27" s="54"/>
    </row>
    <row r="28" spans="1:28" ht="50.25" customHeight="1" x14ac:dyDescent="0.25">
      <c r="A28" s="120">
        <v>26</v>
      </c>
      <c r="B28" s="60">
        <f t="shared" si="0"/>
        <v>1.5</v>
      </c>
      <c r="C28" s="2" t="s">
        <v>148</v>
      </c>
      <c r="D28" s="61" t="s">
        <v>109</v>
      </c>
      <c r="E28" s="62">
        <v>76</v>
      </c>
      <c r="F28" s="63"/>
      <c r="G28" s="62">
        <v>0</v>
      </c>
      <c r="H28" s="63"/>
      <c r="I28" s="62">
        <v>0</v>
      </c>
      <c r="J28" s="66" t="s">
        <v>139</v>
      </c>
      <c r="K28" s="60" t="s">
        <v>23</v>
      </c>
      <c r="L28" s="69" t="s">
        <v>142</v>
      </c>
      <c r="M28" s="64" t="s">
        <v>143</v>
      </c>
      <c r="N28" s="64" t="s">
        <v>59</v>
      </c>
      <c r="O28" s="64" t="s">
        <v>41</v>
      </c>
      <c r="P28" s="60"/>
      <c r="Q28" s="60"/>
      <c r="R28" s="60"/>
      <c r="S28" s="60"/>
      <c r="T28" s="60">
        <f t="shared" si="1"/>
        <v>1.5</v>
      </c>
      <c r="U28" s="55">
        <v>3</v>
      </c>
      <c r="V28" s="55">
        <v>1</v>
      </c>
      <c r="W28" s="55">
        <v>1</v>
      </c>
      <c r="X28" s="55">
        <v>1</v>
      </c>
      <c r="AB28" s="54"/>
    </row>
    <row r="29" spans="1:28" ht="50.25" customHeight="1" x14ac:dyDescent="0.25">
      <c r="A29" s="120">
        <v>27</v>
      </c>
      <c r="B29" s="60">
        <f t="shared" si="0"/>
        <v>1.5</v>
      </c>
      <c r="C29" s="2" t="s">
        <v>148</v>
      </c>
      <c r="D29" s="61" t="s">
        <v>109</v>
      </c>
      <c r="E29" s="62">
        <v>76</v>
      </c>
      <c r="F29" s="63"/>
      <c r="G29" s="62">
        <v>0</v>
      </c>
      <c r="H29" s="63"/>
      <c r="I29" s="62">
        <v>0</v>
      </c>
      <c r="J29" s="66" t="s">
        <v>139</v>
      </c>
      <c r="K29" s="60" t="s">
        <v>23</v>
      </c>
      <c r="L29" s="69" t="s">
        <v>152</v>
      </c>
      <c r="M29" s="64" t="s">
        <v>145</v>
      </c>
      <c r="N29" s="64" t="s">
        <v>59</v>
      </c>
      <c r="O29" s="64" t="s">
        <v>41</v>
      </c>
      <c r="P29" s="60"/>
      <c r="Q29" s="60"/>
      <c r="R29" s="60"/>
      <c r="S29" s="60"/>
      <c r="T29" s="60">
        <f t="shared" si="1"/>
        <v>1.5</v>
      </c>
      <c r="U29" s="55">
        <v>3</v>
      </c>
      <c r="V29" s="55">
        <v>1</v>
      </c>
      <c r="W29" s="55">
        <v>1</v>
      </c>
      <c r="X29" s="55">
        <v>1</v>
      </c>
      <c r="AB29" s="54"/>
    </row>
    <row r="30" spans="1:28" ht="50.25" customHeight="1" x14ac:dyDescent="0.25">
      <c r="A30" s="120">
        <v>28</v>
      </c>
      <c r="B30" s="60">
        <f t="shared" si="0"/>
        <v>1</v>
      </c>
      <c r="C30" s="68" t="s">
        <v>283</v>
      </c>
      <c r="D30" s="61" t="s">
        <v>260</v>
      </c>
      <c r="E30" s="62">
        <v>1069</v>
      </c>
      <c r="F30" s="63">
        <v>0.11</v>
      </c>
      <c r="G30" s="62">
        <v>117.59</v>
      </c>
      <c r="H30" s="63">
        <v>0.35</v>
      </c>
      <c r="I30" s="62">
        <v>374.15</v>
      </c>
      <c r="J30" s="66" t="s">
        <v>284</v>
      </c>
      <c r="K30" s="60" t="s">
        <v>23</v>
      </c>
      <c r="L30" s="64" t="s">
        <v>34</v>
      </c>
      <c r="M30" s="64" t="s">
        <v>143</v>
      </c>
      <c r="N30" s="64" t="s">
        <v>59</v>
      </c>
      <c r="O30" s="64" t="s">
        <v>41</v>
      </c>
      <c r="P30" s="60"/>
      <c r="Q30" s="60"/>
      <c r="R30" s="60"/>
      <c r="S30" s="60"/>
      <c r="T30" s="60">
        <f t="shared" si="1"/>
        <v>1</v>
      </c>
      <c r="U30" s="55">
        <v>1</v>
      </c>
      <c r="V30" s="55">
        <v>1</v>
      </c>
      <c r="W30" s="55">
        <v>1</v>
      </c>
      <c r="X30" s="55">
        <v>1</v>
      </c>
      <c r="AB30" s="54"/>
    </row>
    <row r="31" spans="1:28" ht="50.25" customHeight="1" x14ac:dyDescent="0.25">
      <c r="A31" s="120">
        <v>29</v>
      </c>
      <c r="B31" s="60">
        <f t="shared" si="0"/>
        <v>1.5</v>
      </c>
      <c r="C31" s="2" t="s">
        <v>153</v>
      </c>
      <c r="D31" s="61" t="s">
        <v>109</v>
      </c>
      <c r="E31" s="62">
        <v>390</v>
      </c>
      <c r="F31" s="63"/>
      <c r="G31" s="62">
        <v>0</v>
      </c>
      <c r="H31" s="63"/>
      <c r="I31" s="62">
        <v>0</v>
      </c>
      <c r="J31" s="66" t="s">
        <v>139</v>
      </c>
      <c r="K31" s="60" t="s">
        <v>23</v>
      </c>
      <c r="L31" s="70" t="s">
        <v>154</v>
      </c>
      <c r="M31" s="64" t="s">
        <v>140</v>
      </c>
      <c r="N31" s="64" t="s">
        <v>59</v>
      </c>
      <c r="O31" s="69" t="s">
        <v>155</v>
      </c>
      <c r="P31" s="60"/>
      <c r="Q31" s="60"/>
      <c r="R31" s="60"/>
      <c r="S31" s="60"/>
      <c r="T31" s="60">
        <f t="shared" si="1"/>
        <v>1.5</v>
      </c>
      <c r="U31" s="55">
        <v>1</v>
      </c>
      <c r="V31" s="55">
        <v>1</v>
      </c>
      <c r="W31" s="55">
        <v>1</v>
      </c>
      <c r="X31" s="55">
        <v>3</v>
      </c>
      <c r="AB31" s="54"/>
    </row>
    <row r="32" spans="1:28" ht="50.25" customHeight="1" x14ac:dyDescent="0.25">
      <c r="A32" s="120">
        <v>30</v>
      </c>
      <c r="B32" s="60">
        <f t="shared" si="0"/>
        <v>1</v>
      </c>
      <c r="C32" s="2" t="s">
        <v>156</v>
      </c>
      <c r="D32" s="61" t="s">
        <v>109</v>
      </c>
      <c r="E32" s="62">
        <v>370</v>
      </c>
      <c r="F32" s="63"/>
      <c r="G32" s="62">
        <v>0</v>
      </c>
      <c r="H32" s="63"/>
      <c r="I32" s="62">
        <v>0</v>
      </c>
      <c r="J32" s="66" t="s">
        <v>139</v>
      </c>
      <c r="K32" s="60" t="s">
        <v>23</v>
      </c>
      <c r="L32" s="64" t="s">
        <v>65</v>
      </c>
      <c r="M32" s="64" t="s">
        <v>157</v>
      </c>
      <c r="N32" s="64" t="s">
        <v>59</v>
      </c>
      <c r="O32" s="64" t="s">
        <v>41</v>
      </c>
      <c r="P32" s="60"/>
      <c r="Q32" s="60"/>
      <c r="R32" s="60"/>
      <c r="S32" s="60"/>
      <c r="T32" s="60">
        <f t="shared" si="1"/>
        <v>1</v>
      </c>
      <c r="U32" s="55">
        <v>1</v>
      </c>
      <c r="V32" s="55">
        <v>1</v>
      </c>
      <c r="W32" s="55">
        <v>1</v>
      </c>
      <c r="X32" s="55">
        <v>1</v>
      </c>
      <c r="AB32" s="54"/>
    </row>
    <row r="33" spans="1:28" ht="50.25" customHeight="1" x14ac:dyDescent="0.25">
      <c r="A33" s="120">
        <v>31</v>
      </c>
      <c r="B33" s="60">
        <f t="shared" si="0"/>
        <v>1.5</v>
      </c>
      <c r="C33" s="2" t="s">
        <v>158</v>
      </c>
      <c r="D33" s="61" t="s">
        <v>109</v>
      </c>
      <c r="E33" s="62">
        <v>400</v>
      </c>
      <c r="F33" s="63">
        <v>0.01</v>
      </c>
      <c r="G33" s="62">
        <v>4</v>
      </c>
      <c r="H33" s="63">
        <v>0.09</v>
      </c>
      <c r="I33" s="62">
        <v>36</v>
      </c>
      <c r="J33" s="60" t="s">
        <v>159</v>
      </c>
      <c r="K33" s="60" t="s">
        <v>33</v>
      </c>
      <c r="L33" s="64" t="s">
        <v>160</v>
      </c>
      <c r="M33" s="64" t="s">
        <v>161</v>
      </c>
      <c r="N33" s="64" t="s">
        <v>162</v>
      </c>
      <c r="O33" s="69" t="s">
        <v>163</v>
      </c>
      <c r="P33" s="60" t="s">
        <v>164</v>
      </c>
      <c r="Q33" s="60"/>
      <c r="R33" s="60" t="s">
        <v>165</v>
      </c>
      <c r="S33" s="60"/>
      <c r="T33" s="60">
        <f t="shared" si="1"/>
        <v>1.5</v>
      </c>
      <c r="U33" s="55">
        <v>1</v>
      </c>
      <c r="V33" s="55">
        <v>1</v>
      </c>
      <c r="W33" s="55">
        <v>1</v>
      </c>
      <c r="X33" s="55">
        <v>3</v>
      </c>
      <c r="Y33" s="55" t="s">
        <v>150</v>
      </c>
      <c r="Z33" s="55" t="s">
        <v>411</v>
      </c>
      <c r="AB33" s="54"/>
    </row>
    <row r="34" spans="1:28" ht="50.25" customHeight="1" x14ac:dyDescent="0.25">
      <c r="A34" s="120">
        <v>32</v>
      </c>
      <c r="B34" s="60">
        <f t="shared" si="0"/>
        <v>1.5</v>
      </c>
      <c r="C34" s="2" t="s">
        <v>158</v>
      </c>
      <c r="D34" s="61" t="s">
        <v>260</v>
      </c>
      <c r="E34" s="62">
        <v>400</v>
      </c>
      <c r="F34" s="63">
        <v>3.0000000000000001E-3</v>
      </c>
      <c r="G34" s="62">
        <v>1.2</v>
      </c>
      <c r="H34" s="63">
        <v>0.01</v>
      </c>
      <c r="I34" s="62">
        <v>4</v>
      </c>
      <c r="J34" s="66" t="s">
        <v>285</v>
      </c>
      <c r="K34" s="60" t="s">
        <v>33</v>
      </c>
      <c r="L34" s="64" t="s">
        <v>160</v>
      </c>
      <c r="M34" s="64" t="s">
        <v>161</v>
      </c>
      <c r="N34" s="64" t="s">
        <v>162</v>
      </c>
      <c r="O34" s="69" t="s">
        <v>163</v>
      </c>
      <c r="P34" s="60" t="s">
        <v>164</v>
      </c>
      <c r="Q34" s="60"/>
      <c r="R34" s="60"/>
      <c r="S34" s="60"/>
      <c r="T34" s="60">
        <f t="shared" si="1"/>
        <v>1.5</v>
      </c>
      <c r="U34" s="55">
        <v>1</v>
      </c>
      <c r="V34" s="55">
        <v>1</v>
      </c>
      <c r="W34" s="55">
        <v>1</v>
      </c>
      <c r="X34" s="55">
        <v>3</v>
      </c>
      <c r="Y34" s="55" t="s">
        <v>150</v>
      </c>
      <c r="AB34" s="54"/>
    </row>
    <row r="35" spans="1:28" ht="50.25" customHeight="1" x14ac:dyDescent="0.25">
      <c r="A35" s="120">
        <v>33</v>
      </c>
      <c r="B35" s="60">
        <f t="shared" ref="B35:B66" si="2">AVERAGE(U35:X35)</f>
        <v>1.5</v>
      </c>
      <c r="C35" s="2" t="s">
        <v>166</v>
      </c>
      <c r="D35" s="61" t="s">
        <v>109</v>
      </c>
      <c r="E35" s="62">
        <v>200</v>
      </c>
      <c r="F35" s="63">
        <v>0.01</v>
      </c>
      <c r="G35" s="62">
        <v>2</v>
      </c>
      <c r="H35" s="63">
        <v>0.09</v>
      </c>
      <c r="I35" s="62">
        <v>18</v>
      </c>
      <c r="J35" s="60" t="s">
        <v>167</v>
      </c>
      <c r="K35" s="60" t="s">
        <v>33</v>
      </c>
      <c r="L35" s="64" t="s">
        <v>160</v>
      </c>
      <c r="M35" s="64" t="s">
        <v>168</v>
      </c>
      <c r="N35" s="64" t="s">
        <v>162</v>
      </c>
      <c r="O35" s="69" t="s">
        <v>169</v>
      </c>
      <c r="P35" s="60" t="s">
        <v>164</v>
      </c>
      <c r="Q35" s="60"/>
      <c r="R35" s="60" t="s">
        <v>165</v>
      </c>
      <c r="S35" s="60"/>
      <c r="T35" s="60">
        <f t="shared" ref="T35:T66" si="3">AVERAGE(U35:X35)</f>
        <v>1.5</v>
      </c>
      <c r="U35" s="55">
        <v>1</v>
      </c>
      <c r="V35" s="55">
        <v>1</v>
      </c>
      <c r="W35" s="55">
        <v>1</v>
      </c>
      <c r="X35" s="55">
        <v>3</v>
      </c>
      <c r="Y35" s="55" t="s">
        <v>150</v>
      </c>
      <c r="AB35" s="54"/>
    </row>
    <row r="36" spans="1:28" ht="50.25" customHeight="1" x14ac:dyDescent="0.25">
      <c r="A36" s="120">
        <v>34</v>
      </c>
      <c r="B36" s="60">
        <f t="shared" si="2"/>
        <v>1.5</v>
      </c>
      <c r="C36" s="2" t="s">
        <v>166</v>
      </c>
      <c r="D36" s="61" t="s">
        <v>260</v>
      </c>
      <c r="E36" s="62">
        <v>400</v>
      </c>
      <c r="F36" s="63">
        <v>3.0000000000000001E-3</v>
      </c>
      <c r="G36" s="62">
        <v>1.2</v>
      </c>
      <c r="H36" s="63">
        <v>0.01</v>
      </c>
      <c r="I36" s="62">
        <v>4</v>
      </c>
      <c r="J36" s="66" t="s">
        <v>285</v>
      </c>
      <c r="K36" s="60" t="s">
        <v>33</v>
      </c>
      <c r="L36" s="64" t="s">
        <v>160</v>
      </c>
      <c r="M36" s="64" t="s">
        <v>168</v>
      </c>
      <c r="N36" s="64" t="s">
        <v>162</v>
      </c>
      <c r="O36" s="69" t="s">
        <v>169</v>
      </c>
      <c r="P36" s="60" t="s">
        <v>164</v>
      </c>
      <c r="Q36" s="60"/>
      <c r="R36" s="60"/>
      <c r="S36" s="60"/>
      <c r="T36" s="60">
        <f t="shared" si="3"/>
        <v>1.5</v>
      </c>
      <c r="U36" s="55">
        <v>1</v>
      </c>
      <c r="V36" s="55">
        <v>1</v>
      </c>
      <c r="W36" s="55">
        <v>1</v>
      </c>
      <c r="X36" s="55">
        <v>3</v>
      </c>
      <c r="Y36" s="55" t="s">
        <v>150</v>
      </c>
      <c r="AB36" s="54"/>
    </row>
    <row r="37" spans="1:28" ht="50.25" customHeight="1" x14ac:dyDescent="0.25">
      <c r="A37" s="120">
        <v>35</v>
      </c>
      <c r="B37" s="60">
        <f t="shared" si="2"/>
        <v>6</v>
      </c>
      <c r="C37" s="2" t="s">
        <v>171</v>
      </c>
      <c r="D37" s="61" t="s">
        <v>109</v>
      </c>
      <c r="E37" s="62">
        <v>100</v>
      </c>
      <c r="F37" s="63">
        <v>0.01</v>
      </c>
      <c r="G37" s="62">
        <v>1</v>
      </c>
      <c r="H37" s="63">
        <v>0.09</v>
      </c>
      <c r="I37" s="62">
        <v>9</v>
      </c>
      <c r="J37" s="60" t="s">
        <v>172</v>
      </c>
      <c r="K37" s="60" t="s">
        <v>33</v>
      </c>
      <c r="L37" s="69" t="s">
        <v>65</v>
      </c>
      <c r="M37" s="64" t="s">
        <v>173</v>
      </c>
      <c r="N37" s="65" t="s">
        <v>174</v>
      </c>
      <c r="O37" s="65" t="s">
        <v>175</v>
      </c>
      <c r="P37" s="60" t="s">
        <v>176</v>
      </c>
      <c r="Q37" s="60" t="s">
        <v>164</v>
      </c>
      <c r="R37" s="60"/>
      <c r="S37" s="60" t="s">
        <v>165</v>
      </c>
      <c r="T37" s="60">
        <f t="shared" si="3"/>
        <v>6</v>
      </c>
      <c r="U37" s="55">
        <v>3</v>
      </c>
      <c r="V37" s="55">
        <v>1</v>
      </c>
      <c r="W37" s="55">
        <v>10</v>
      </c>
      <c r="X37" s="55">
        <v>10</v>
      </c>
      <c r="Z37" s="55" t="s">
        <v>150</v>
      </c>
      <c r="AA37" s="55" t="s">
        <v>411</v>
      </c>
      <c r="AB37" s="54"/>
    </row>
    <row r="38" spans="1:28" ht="50.25" customHeight="1" x14ac:dyDescent="0.25">
      <c r="A38" s="120">
        <v>36</v>
      </c>
      <c r="B38" s="60">
        <f t="shared" si="2"/>
        <v>6</v>
      </c>
      <c r="C38" s="2" t="s">
        <v>171</v>
      </c>
      <c r="D38" s="61" t="s">
        <v>260</v>
      </c>
      <c r="E38" s="62">
        <v>300</v>
      </c>
      <c r="F38" s="63">
        <v>3.0000000000000001E-3</v>
      </c>
      <c r="G38" s="62">
        <v>0.9</v>
      </c>
      <c r="H38" s="63">
        <v>0.01</v>
      </c>
      <c r="I38" s="62">
        <v>3</v>
      </c>
      <c r="J38" s="66" t="s">
        <v>286</v>
      </c>
      <c r="K38" s="60" t="s">
        <v>33</v>
      </c>
      <c r="L38" s="69" t="s">
        <v>34</v>
      </c>
      <c r="M38" s="64" t="s">
        <v>287</v>
      </c>
      <c r="N38" s="65" t="s">
        <v>174</v>
      </c>
      <c r="O38" s="65" t="s">
        <v>27</v>
      </c>
      <c r="P38" s="60" t="s">
        <v>176</v>
      </c>
      <c r="Q38" s="60" t="s">
        <v>164</v>
      </c>
      <c r="R38" s="60"/>
      <c r="S38" s="60"/>
      <c r="T38" s="60">
        <f t="shared" si="3"/>
        <v>6</v>
      </c>
      <c r="U38" s="113">
        <v>3</v>
      </c>
      <c r="V38" s="55">
        <v>1</v>
      </c>
      <c r="W38" s="113">
        <v>10</v>
      </c>
      <c r="X38" s="113">
        <v>10</v>
      </c>
      <c r="Y38" s="113"/>
      <c r="Z38" s="113" t="s">
        <v>150</v>
      </c>
      <c r="AA38" s="113" t="s">
        <v>411</v>
      </c>
      <c r="AB38" s="54"/>
    </row>
    <row r="39" spans="1:28" ht="50.25" customHeight="1" x14ac:dyDescent="0.25">
      <c r="A39" s="120">
        <v>37</v>
      </c>
      <c r="B39" s="60">
        <f t="shared" si="2"/>
        <v>2</v>
      </c>
      <c r="C39" s="2" t="s">
        <v>288</v>
      </c>
      <c r="D39" s="61" t="s">
        <v>260</v>
      </c>
      <c r="E39" s="62">
        <v>120</v>
      </c>
      <c r="F39" s="63"/>
      <c r="G39" s="62">
        <v>0</v>
      </c>
      <c r="H39" s="63"/>
      <c r="I39" s="62">
        <v>0</v>
      </c>
      <c r="J39" s="60" t="s">
        <v>289</v>
      </c>
      <c r="K39" s="60" t="s">
        <v>33</v>
      </c>
      <c r="L39" s="64" t="s">
        <v>34</v>
      </c>
      <c r="M39" s="64" t="s">
        <v>290</v>
      </c>
      <c r="N39" s="69" t="s">
        <v>291</v>
      </c>
      <c r="O39" s="69" t="s">
        <v>163</v>
      </c>
      <c r="P39" s="60" t="s">
        <v>176</v>
      </c>
      <c r="Q39" s="60" t="s">
        <v>164</v>
      </c>
      <c r="R39" s="60"/>
      <c r="S39" s="60" t="s">
        <v>165</v>
      </c>
      <c r="T39" s="60">
        <f t="shared" si="3"/>
        <v>2</v>
      </c>
      <c r="U39" s="55">
        <v>1</v>
      </c>
      <c r="V39" s="55">
        <v>1</v>
      </c>
      <c r="W39" s="55">
        <v>3</v>
      </c>
      <c r="X39" s="55">
        <v>3</v>
      </c>
      <c r="Y39" s="55" t="s">
        <v>170</v>
      </c>
      <c r="Z39" s="55" t="s">
        <v>150</v>
      </c>
      <c r="AB39" s="54"/>
    </row>
    <row r="40" spans="1:28" ht="50.25" customHeight="1" x14ac:dyDescent="0.25">
      <c r="A40" s="120">
        <v>38</v>
      </c>
      <c r="B40" s="60">
        <f t="shared" si="2"/>
        <v>2</v>
      </c>
      <c r="C40" s="2" t="s">
        <v>54</v>
      </c>
      <c r="D40" s="61" t="s">
        <v>21</v>
      </c>
      <c r="E40" s="62">
        <v>500</v>
      </c>
      <c r="F40" s="63">
        <v>2.7E-2</v>
      </c>
      <c r="G40" s="62">
        <v>13.5</v>
      </c>
      <c r="H40" s="63">
        <v>4.2999999999999997E-2</v>
      </c>
      <c r="I40" s="62">
        <v>21.5</v>
      </c>
      <c r="J40" s="66" t="s">
        <v>55</v>
      </c>
      <c r="K40" s="60" t="s">
        <v>56</v>
      </c>
      <c r="L40" s="71" t="s">
        <v>57</v>
      </c>
      <c r="M40" s="72" t="s">
        <v>58</v>
      </c>
      <c r="N40" s="64" t="s">
        <v>59</v>
      </c>
      <c r="O40" s="69" t="s">
        <v>27</v>
      </c>
      <c r="P40" s="60"/>
      <c r="Q40" s="60"/>
      <c r="R40" s="60"/>
      <c r="S40" s="60"/>
      <c r="T40" s="60">
        <f t="shared" si="3"/>
        <v>2</v>
      </c>
      <c r="U40" s="55">
        <v>3</v>
      </c>
      <c r="V40" s="55">
        <v>1</v>
      </c>
      <c r="W40" s="55">
        <v>1</v>
      </c>
      <c r="X40" s="55">
        <v>3</v>
      </c>
      <c r="Y40" s="55" t="s">
        <v>412</v>
      </c>
      <c r="AB40" s="54"/>
    </row>
    <row r="41" spans="1:28" ht="50.25" customHeight="1" x14ac:dyDescent="0.25">
      <c r="A41" s="120">
        <v>39</v>
      </c>
      <c r="B41" s="60">
        <f t="shared" si="2"/>
        <v>3.75</v>
      </c>
      <c r="C41" s="2" t="s">
        <v>63</v>
      </c>
      <c r="D41" s="61" t="s">
        <v>21</v>
      </c>
      <c r="E41" s="62">
        <v>5000</v>
      </c>
      <c r="F41" s="63">
        <v>2.7E-2</v>
      </c>
      <c r="G41" s="62">
        <v>135</v>
      </c>
      <c r="H41" s="63">
        <v>4.2999999999999997E-2</v>
      </c>
      <c r="I41" s="62">
        <v>214.99999999999997</v>
      </c>
      <c r="J41" s="66" t="s">
        <v>55</v>
      </c>
      <c r="K41" s="60" t="s">
        <v>56</v>
      </c>
      <c r="L41" s="64" t="s">
        <v>64</v>
      </c>
      <c r="M41" s="64" t="s">
        <v>65</v>
      </c>
      <c r="N41" s="69" t="s">
        <v>65</v>
      </c>
      <c r="O41" s="65" t="s">
        <v>27</v>
      </c>
      <c r="P41" s="60"/>
      <c r="Q41" s="60"/>
      <c r="R41" s="60"/>
      <c r="S41" s="113"/>
      <c r="T41" s="60">
        <f t="shared" si="3"/>
        <v>3.75</v>
      </c>
      <c r="U41" s="55">
        <v>1</v>
      </c>
      <c r="V41" s="55">
        <v>1</v>
      </c>
      <c r="W41" s="55">
        <v>3</v>
      </c>
      <c r="X41" s="55">
        <v>10</v>
      </c>
      <c r="AB41" s="54"/>
    </row>
    <row r="42" spans="1:28" ht="50.25" customHeight="1" x14ac:dyDescent="0.25">
      <c r="A42" s="120">
        <v>40</v>
      </c>
      <c r="B42" s="60">
        <f t="shared" si="2"/>
        <v>3.75</v>
      </c>
      <c r="C42" s="2" t="s">
        <v>67</v>
      </c>
      <c r="D42" s="61" t="s">
        <v>21</v>
      </c>
      <c r="E42" s="62">
        <v>3000</v>
      </c>
      <c r="F42" s="63">
        <v>2.7E-2</v>
      </c>
      <c r="G42" s="62">
        <v>81</v>
      </c>
      <c r="H42" s="63">
        <v>4.2999999999999997E-2</v>
      </c>
      <c r="I42" s="62">
        <v>129</v>
      </c>
      <c r="J42" s="66" t="s">
        <v>55</v>
      </c>
      <c r="K42" s="60" t="s">
        <v>68</v>
      </c>
      <c r="L42" s="64" t="s">
        <v>34</v>
      </c>
      <c r="M42" s="72" t="s">
        <v>69</v>
      </c>
      <c r="N42" s="69" t="s">
        <v>65</v>
      </c>
      <c r="O42" s="65" t="s">
        <v>27</v>
      </c>
      <c r="P42" s="66"/>
      <c r="Q42" s="66" t="s">
        <v>70</v>
      </c>
      <c r="R42" s="60"/>
      <c r="S42" s="60"/>
      <c r="T42" s="60">
        <f t="shared" si="3"/>
        <v>3.75</v>
      </c>
      <c r="U42" s="55">
        <v>1</v>
      </c>
      <c r="V42" s="55">
        <v>1</v>
      </c>
      <c r="W42" s="55">
        <v>3</v>
      </c>
      <c r="X42" s="55">
        <v>10</v>
      </c>
      <c r="Y42" s="55" t="s">
        <v>184</v>
      </c>
      <c r="Z42" s="55" t="s">
        <v>185</v>
      </c>
      <c r="AB42" s="54"/>
    </row>
    <row r="43" spans="1:28" ht="50.25" customHeight="1" x14ac:dyDescent="0.25">
      <c r="A43" s="120">
        <v>41</v>
      </c>
      <c r="B43" s="60">
        <f t="shared" si="2"/>
        <v>5.5</v>
      </c>
      <c r="C43" s="2" t="s">
        <v>71</v>
      </c>
      <c r="D43" s="61" t="s">
        <v>21</v>
      </c>
      <c r="E43" s="62">
        <v>5000</v>
      </c>
      <c r="F43" s="63">
        <v>2.7E-2</v>
      </c>
      <c r="G43" s="62">
        <v>135</v>
      </c>
      <c r="H43" s="63">
        <v>4.2999999999999997E-2</v>
      </c>
      <c r="I43" s="62">
        <v>214.99999999999997</v>
      </c>
      <c r="J43" s="66" t="s">
        <v>55</v>
      </c>
      <c r="K43" s="60" t="s">
        <v>56</v>
      </c>
      <c r="L43" s="64" t="s">
        <v>72</v>
      </c>
      <c r="M43" s="72" t="s">
        <v>73</v>
      </c>
      <c r="N43" s="73" t="s">
        <v>74</v>
      </c>
      <c r="O43" s="65" t="s">
        <v>27</v>
      </c>
      <c r="P43" s="66"/>
      <c r="Q43" s="60"/>
      <c r="R43" s="60"/>
      <c r="S43" s="113"/>
      <c r="T43" s="60">
        <f t="shared" si="3"/>
        <v>5.5</v>
      </c>
      <c r="U43" s="55">
        <v>1</v>
      </c>
      <c r="V43" s="55">
        <v>1</v>
      </c>
      <c r="W43" s="55">
        <v>10</v>
      </c>
      <c r="X43" s="55">
        <v>10</v>
      </c>
      <c r="AB43" s="54"/>
    </row>
    <row r="44" spans="1:28" ht="50.25" customHeight="1" x14ac:dyDescent="0.25">
      <c r="A44" s="120">
        <v>42</v>
      </c>
      <c r="B44" s="60">
        <f t="shared" si="2"/>
        <v>3.75</v>
      </c>
      <c r="C44" s="2" t="s">
        <v>75</v>
      </c>
      <c r="D44" s="61" t="s">
        <v>21</v>
      </c>
      <c r="E44" s="62">
        <v>1500</v>
      </c>
      <c r="F44" s="63">
        <v>2.7E-2</v>
      </c>
      <c r="G44" s="62">
        <v>40.5</v>
      </c>
      <c r="H44" s="63">
        <v>4.2999999999999997E-2</v>
      </c>
      <c r="I44" s="62">
        <v>64.5</v>
      </c>
      <c r="J44" s="66" t="s">
        <v>55</v>
      </c>
      <c r="K44" s="60" t="s">
        <v>68</v>
      </c>
      <c r="L44" s="64" t="s">
        <v>64</v>
      </c>
      <c r="M44" s="72" t="s">
        <v>76</v>
      </c>
      <c r="N44" s="69" t="s">
        <v>65</v>
      </c>
      <c r="O44" s="65" t="s">
        <v>27</v>
      </c>
      <c r="P44" s="66" t="s">
        <v>77</v>
      </c>
      <c r="Q44" s="66" t="s">
        <v>78</v>
      </c>
      <c r="R44" s="60"/>
      <c r="S44" s="60"/>
      <c r="T44" s="60">
        <f t="shared" si="3"/>
        <v>3.75</v>
      </c>
      <c r="U44" s="55">
        <v>1</v>
      </c>
      <c r="V44" s="55">
        <v>1</v>
      </c>
      <c r="W44" s="55">
        <v>3</v>
      </c>
      <c r="X44" s="55">
        <v>10</v>
      </c>
      <c r="Y44" s="55" t="s">
        <v>402</v>
      </c>
      <c r="Z44" s="55" t="s">
        <v>185</v>
      </c>
      <c r="AB44" s="54"/>
    </row>
    <row r="45" spans="1:28" ht="50.25" customHeight="1" x14ac:dyDescent="0.25">
      <c r="A45" s="120">
        <v>43</v>
      </c>
      <c r="B45" s="60">
        <f t="shared" si="2"/>
        <v>5.5</v>
      </c>
      <c r="C45" s="2" t="s">
        <v>178</v>
      </c>
      <c r="D45" s="61" t="s">
        <v>109</v>
      </c>
      <c r="E45" s="62">
        <v>500</v>
      </c>
      <c r="F45" s="63">
        <v>0.01</v>
      </c>
      <c r="G45" s="62">
        <v>5</v>
      </c>
      <c r="H45" s="63">
        <v>0.09</v>
      </c>
      <c r="I45" s="62">
        <v>45</v>
      </c>
      <c r="J45" s="66" t="s">
        <v>179</v>
      </c>
      <c r="K45" s="60" t="s">
        <v>33</v>
      </c>
      <c r="L45" s="65" t="s">
        <v>34</v>
      </c>
      <c r="M45" s="64" t="s">
        <v>180</v>
      </c>
      <c r="N45" s="65" t="s">
        <v>65</v>
      </c>
      <c r="O45" s="64" t="s">
        <v>41</v>
      </c>
      <c r="P45" s="60"/>
      <c r="Q45" s="60" t="s">
        <v>176</v>
      </c>
      <c r="R45" s="60"/>
      <c r="S45" s="60"/>
      <c r="T45" s="60">
        <f t="shared" si="3"/>
        <v>5.5</v>
      </c>
      <c r="U45" s="55">
        <v>10</v>
      </c>
      <c r="V45" s="55">
        <v>1</v>
      </c>
      <c r="W45" s="55">
        <v>10</v>
      </c>
      <c r="X45" s="55">
        <v>1</v>
      </c>
      <c r="Y45" s="55" t="s">
        <v>198</v>
      </c>
      <c r="Z45" s="55" t="s">
        <v>170</v>
      </c>
      <c r="AB45" s="54"/>
    </row>
    <row r="46" spans="1:28" ht="50.25" customHeight="1" x14ac:dyDescent="0.25">
      <c r="A46" s="120">
        <v>44</v>
      </c>
      <c r="B46" s="60">
        <f t="shared" si="2"/>
        <v>5.5</v>
      </c>
      <c r="C46" s="2" t="s">
        <v>178</v>
      </c>
      <c r="D46" s="61" t="s">
        <v>260</v>
      </c>
      <c r="E46" s="62">
        <v>3000</v>
      </c>
      <c r="F46" s="63">
        <v>3.0000000000000001E-3</v>
      </c>
      <c r="G46" s="62">
        <v>9</v>
      </c>
      <c r="H46" s="63">
        <v>0.01</v>
      </c>
      <c r="I46" s="62">
        <v>30</v>
      </c>
      <c r="J46" s="66" t="s">
        <v>293</v>
      </c>
      <c r="K46" s="60" t="s">
        <v>33</v>
      </c>
      <c r="L46" s="65" t="s">
        <v>34</v>
      </c>
      <c r="M46" s="64" t="s">
        <v>180</v>
      </c>
      <c r="N46" s="65" t="s">
        <v>65</v>
      </c>
      <c r="O46" s="64" t="s">
        <v>41</v>
      </c>
      <c r="P46" s="60"/>
      <c r="Q46" s="60" t="s">
        <v>176</v>
      </c>
      <c r="R46" s="60"/>
      <c r="S46" s="60"/>
      <c r="T46" s="60">
        <f t="shared" si="3"/>
        <v>5.5</v>
      </c>
      <c r="U46" s="55">
        <v>10</v>
      </c>
      <c r="V46" s="55">
        <v>1</v>
      </c>
      <c r="W46" s="55">
        <v>10</v>
      </c>
      <c r="X46" s="55">
        <v>1</v>
      </c>
      <c r="Z46" s="55" t="s">
        <v>170</v>
      </c>
      <c r="AB46" s="54"/>
    </row>
    <row r="47" spans="1:28" ht="50.25" customHeight="1" x14ac:dyDescent="0.25">
      <c r="A47" s="120">
        <v>45</v>
      </c>
      <c r="B47" s="60">
        <f t="shared" si="2"/>
        <v>7.75</v>
      </c>
      <c r="C47" s="2" t="s">
        <v>294</v>
      </c>
      <c r="D47" s="61" t="s">
        <v>260</v>
      </c>
      <c r="E47" s="62">
        <v>5</v>
      </c>
      <c r="F47" s="63"/>
      <c r="G47" s="62">
        <v>0</v>
      </c>
      <c r="H47" s="63"/>
      <c r="I47" s="62">
        <v>0</v>
      </c>
      <c r="J47" s="60" t="s">
        <v>295</v>
      </c>
      <c r="K47" s="60" t="s">
        <v>33</v>
      </c>
      <c r="L47" s="65" t="s">
        <v>34</v>
      </c>
      <c r="M47" s="64" t="s">
        <v>65</v>
      </c>
      <c r="N47" s="65" t="s">
        <v>296</v>
      </c>
      <c r="O47" s="65" t="s">
        <v>297</v>
      </c>
      <c r="P47" s="60" t="s">
        <v>413</v>
      </c>
      <c r="Q47" s="60" t="s">
        <v>298</v>
      </c>
      <c r="R47" s="60" t="s">
        <v>299</v>
      </c>
      <c r="S47" s="60"/>
      <c r="T47" s="60">
        <f t="shared" si="3"/>
        <v>7.75</v>
      </c>
      <c r="U47" s="55">
        <v>10</v>
      </c>
      <c r="V47" s="55">
        <v>1</v>
      </c>
      <c r="W47" s="55">
        <v>10</v>
      </c>
      <c r="X47" s="55">
        <v>10</v>
      </c>
      <c r="Y47" s="55" t="s">
        <v>205</v>
      </c>
      <c r="Z47" s="55" t="s">
        <v>206</v>
      </c>
      <c r="AA47" s="55" t="s">
        <v>150</v>
      </c>
      <c r="AB47" s="54"/>
    </row>
    <row r="48" spans="1:28" ht="50.25" customHeight="1" x14ac:dyDescent="0.25">
      <c r="A48" s="120">
        <v>46</v>
      </c>
      <c r="B48" s="60">
        <f t="shared" si="2"/>
        <v>5.5</v>
      </c>
      <c r="C48" s="2" t="s">
        <v>300</v>
      </c>
      <c r="D48" s="61" t="s">
        <v>260</v>
      </c>
      <c r="E48" s="62">
        <v>70</v>
      </c>
      <c r="F48" s="63"/>
      <c r="G48" s="62">
        <v>0</v>
      </c>
      <c r="H48" s="63"/>
      <c r="I48" s="62">
        <v>0</v>
      </c>
      <c r="J48" s="60" t="s">
        <v>301</v>
      </c>
      <c r="K48" s="60" t="s">
        <v>23</v>
      </c>
      <c r="L48" s="65" t="s">
        <v>302</v>
      </c>
      <c r="M48" s="64" t="s">
        <v>303</v>
      </c>
      <c r="N48" s="64" t="s">
        <v>26</v>
      </c>
      <c r="O48" s="65" t="s">
        <v>304</v>
      </c>
      <c r="P48" s="60" t="s">
        <v>305</v>
      </c>
      <c r="Q48" s="60"/>
      <c r="R48" s="60"/>
      <c r="S48" s="60"/>
      <c r="T48" s="60">
        <f t="shared" si="3"/>
        <v>5.5</v>
      </c>
      <c r="U48" s="55">
        <v>10</v>
      </c>
      <c r="V48" s="55">
        <v>1</v>
      </c>
      <c r="W48" s="55">
        <v>1</v>
      </c>
      <c r="X48" s="55">
        <v>10</v>
      </c>
      <c r="Y48" s="55" t="s">
        <v>209</v>
      </c>
      <c r="AB48" s="54"/>
    </row>
    <row r="49" spans="1:28" ht="50.25" customHeight="1" x14ac:dyDescent="0.25">
      <c r="A49" s="120">
        <v>47</v>
      </c>
      <c r="B49" s="60">
        <f t="shared" si="2"/>
        <v>7.75</v>
      </c>
      <c r="C49" s="2" t="s">
        <v>306</v>
      </c>
      <c r="D49" s="61" t="s">
        <v>260</v>
      </c>
      <c r="E49" s="62">
        <v>37</v>
      </c>
      <c r="F49" s="63"/>
      <c r="G49" s="62">
        <v>0</v>
      </c>
      <c r="H49" s="63"/>
      <c r="I49" s="62">
        <v>0</v>
      </c>
      <c r="J49" s="60" t="s">
        <v>307</v>
      </c>
      <c r="K49" s="60" t="s">
        <v>23</v>
      </c>
      <c r="L49" s="65" t="s">
        <v>308</v>
      </c>
      <c r="M49" s="64" t="s">
        <v>303</v>
      </c>
      <c r="N49" s="65" t="s">
        <v>309</v>
      </c>
      <c r="O49" s="65" t="s">
        <v>310</v>
      </c>
      <c r="P49" s="60" t="s">
        <v>311</v>
      </c>
      <c r="Q49" s="113"/>
      <c r="R49" s="113"/>
      <c r="S49" s="113"/>
      <c r="T49" s="60">
        <f t="shared" si="3"/>
        <v>7.75</v>
      </c>
      <c r="U49" s="55">
        <v>10</v>
      </c>
      <c r="V49" s="55">
        <v>1</v>
      </c>
      <c r="W49" s="55">
        <v>10</v>
      </c>
      <c r="X49" s="55">
        <v>10</v>
      </c>
      <c r="Y49" s="55" t="s">
        <v>214</v>
      </c>
      <c r="AB49" s="54"/>
    </row>
    <row r="50" spans="1:28" ht="50.25" customHeight="1" x14ac:dyDescent="0.25">
      <c r="A50" s="120">
        <v>48</v>
      </c>
      <c r="B50" s="60">
        <f t="shared" si="2"/>
        <v>4.25</v>
      </c>
      <c r="C50" s="2" t="s">
        <v>312</v>
      </c>
      <c r="D50" s="61" t="s">
        <v>260</v>
      </c>
      <c r="E50" s="62">
        <v>15</v>
      </c>
      <c r="F50" s="63"/>
      <c r="G50" s="62">
        <v>0</v>
      </c>
      <c r="H50" s="63"/>
      <c r="I50" s="62">
        <v>0</v>
      </c>
      <c r="J50" s="60" t="s">
        <v>313</v>
      </c>
      <c r="K50" s="60" t="s">
        <v>23</v>
      </c>
      <c r="L50" s="65" t="s">
        <v>34</v>
      </c>
      <c r="M50" s="64" t="s">
        <v>314</v>
      </c>
      <c r="N50" s="69" t="s">
        <v>315</v>
      </c>
      <c r="O50" s="69" t="s">
        <v>27</v>
      </c>
      <c r="P50" s="60"/>
      <c r="Q50" s="60" t="s">
        <v>299</v>
      </c>
      <c r="R50" s="60"/>
      <c r="S50" s="60"/>
      <c r="T50" s="60">
        <f t="shared" si="3"/>
        <v>4.25</v>
      </c>
      <c r="U50" s="55">
        <v>10</v>
      </c>
      <c r="V50" s="55">
        <v>1</v>
      </c>
      <c r="W50" s="55">
        <v>3</v>
      </c>
      <c r="X50" s="55">
        <v>3</v>
      </c>
      <c r="Y50" s="55" t="s">
        <v>205</v>
      </c>
      <c r="Z50" s="55" t="s">
        <v>206</v>
      </c>
      <c r="AB50" s="54"/>
    </row>
    <row r="51" spans="1:28" ht="50.25" customHeight="1" x14ac:dyDescent="0.25">
      <c r="A51" s="120">
        <v>49</v>
      </c>
      <c r="B51" s="60">
        <f t="shared" si="2"/>
        <v>2.5</v>
      </c>
      <c r="C51" s="2" t="s">
        <v>316</v>
      </c>
      <c r="D51" s="61" t="s">
        <v>260</v>
      </c>
      <c r="E51" s="62">
        <v>15</v>
      </c>
      <c r="F51" s="63"/>
      <c r="G51" s="62">
        <v>0</v>
      </c>
      <c r="H51" s="63"/>
      <c r="I51" s="62">
        <v>0</v>
      </c>
      <c r="J51" s="60" t="s">
        <v>317</v>
      </c>
      <c r="K51" s="60" t="s">
        <v>33</v>
      </c>
      <c r="L51" s="69" t="s">
        <v>318</v>
      </c>
      <c r="M51" s="64" t="s">
        <v>65</v>
      </c>
      <c r="N51" s="69" t="s">
        <v>315</v>
      </c>
      <c r="O51" s="69" t="s">
        <v>319</v>
      </c>
      <c r="P51" s="60"/>
      <c r="Q51" s="60"/>
      <c r="R51" s="60"/>
      <c r="S51" s="60"/>
      <c r="T51" s="60">
        <f t="shared" si="3"/>
        <v>2.5</v>
      </c>
      <c r="U51" s="55">
        <v>3</v>
      </c>
      <c r="V51" s="55">
        <v>1</v>
      </c>
      <c r="W51" s="55">
        <v>3</v>
      </c>
      <c r="X51" s="55">
        <v>3</v>
      </c>
      <c r="Y51" s="55" t="s">
        <v>205</v>
      </c>
      <c r="AB51" s="54"/>
    </row>
    <row r="52" spans="1:28" ht="50.25" customHeight="1" x14ac:dyDescent="0.25">
      <c r="A52" s="120">
        <v>50</v>
      </c>
      <c r="B52" s="60">
        <f t="shared" si="2"/>
        <v>5.5</v>
      </c>
      <c r="C52" s="2" t="s">
        <v>320</v>
      </c>
      <c r="D52" s="61" t="s">
        <v>260</v>
      </c>
      <c r="E52" s="62">
        <v>110</v>
      </c>
      <c r="F52" s="63"/>
      <c r="G52" s="62">
        <v>0</v>
      </c>
      <c r="H52" s="63"/>
      <c r="I52" s="62">
        <v>0</v>
      </c>
      <c r="J52" s="60" t="s">
        <v>321</v>
      </c>
      <c r="K52" s="60" t="s">
        <v>33</v>
      </c>
      <c r="L52" s="65" t="s">
        <v>34</v>
      </c>
      <c r="M52" s="64" t="s">
        <v>65</v>
      </c>
      <c r="N52" s="65" t="s">
        <v>65</v>
      </c>
      <c r="O52" s="64" t="s">
        <v>41</v>
      </c>
      <c r="P52" s="60" t="s">
        <v>322</v>
      </c>
      <c r="Q52" s="60" t="s">
        <v>323</v>
      </c>
      <c r="R52" s="60" t="s">
        <v>324</v>
      </c>
      <c r="S52" s="60"/>
      <c r="T52" s="60">
        <f t="shared" si="3"/>
        <v>5.5</v>
      </c>
      <c r="U52" s="55">
        <v>10</v>
      </c>
      <c r="V52" s="55">
        <v>1</v>
      </c>
      <c r="W52" s="55">
        <v>10</v>
      </c>
      <c r="X52" s="55">
        <v>1</v>
      </c>
      <c r="Y52" s="55" t="s">
        <v>170</v>
      </c>
      <c r="Z52" s="55" t="s">
        <v>226</v>
      </c>
      <c r="AA52" s="55" t="s">
        <v>214</v>
      </c>
      <c r="AB52" s="54"/>
    </row>
    <row r="53" spans="1:28" ht="50.25" customHeight="1" x14ac:dyDescent="0.25">
      <c r="A53" s="120">
        <v>51</v>
      </c>
      <c r="B53" s="60">
        <f t="shared" si="2"/>
        <v>1.5</v>
      </c>
      <c r="C53" s="2" t="s">
        <v>181</v>
      </c>
      <c r="D53" s="61" t="s">
        <v>109</v>
      </c>
      <c r="E53" s="62">
        <v>76</v>
      </c>
      <c r="F53" s="63"/>
      <c r="G53" s="62">
        <v>0</v>
      </c>
      <c r="H53" s="63"/>
      <c r="I53" s="62">
        <v>0</v>
      </c>
      <c r="J53" s="60" t="s">
        <v>182</v>
      </c>
      <c r="K53" s="60" t="s">
        <v>23</v>
      </c>
      <c r="L53" s="64" t="s">
        <v>132</v>
      </c>
      <c r="M53" s="64" t="s">
        <v>133</v>
      </c>
      <c r="N53" s="69" t="s">
        <v>183</v>
      </c>
      <c r="O53" s="64" t="s">
        <v>41</v>
      </c>
      <c r="P53" s="60" t="s">
        <v>84</v>
      </c>
      <c r="Q53" s="60"/>
      <c r="R53" s="60"/>
      <c r="S53" s="60"/>
      <c r="T53" s="60">
        <f t="shared" si="3"/>
        <v>1.5</v>
      </c>
      <c r="U53" s="55">
        <v>1</v>
      </c>
      <c r="V53" s="55">
        <v>1</v>
      </c>
      <c r="W53" s="55">
        <v>3</v>
      </c>
      <c r="X53" s="55">
        <v>1</v>
      </c>
      <c r="AB53" s="54"/>
    </row>
    <row r="54" spans="1:28" ht="50.25" customHeight="1" x14ac:dyDescent="0.25">
      <c r="A54" s="120">
        <v>52</v>
      </c>
      <c r="B54" s="60">
        <f t="shared" si="2"/>
        <v>7</v>
      </c>
      <c r="C54" s="112" t="s">
        <v>326</v>
      </c>
      <c r="D54" s="61" t="s">
        <v>260</v>
      </c>
      <c r="E54" s="62">
        <v>14</v>
      </c>
      <c r="F54" s="63"/>
      <c r="G54" s="62">
        <v>0</v>
      </c>
      <c r="H54" s="63"/>
      <c r="I54" s="62">
        <v>0</v>
      </c>
      <c r="J54" s="60" t="s">
        <v>327</v>
      </c>
      <c r="K54" s="60" t="s">
        <v>33</v>
      </c>
      <c r="L54" s="65" t="s">
        <v>328</v>
      </c>
      <c r="M54" s="64" t="s">
        <v>303</v>
      </c>
      <c r="N54" s="65" t="s">
        <v>329</v>
      </c>
      <c r="O54" s="113" t="s">
        <v>165</v>
      </c>
      <c r="P54" s="60"/>
      <c r="Q54" s="60"/>
      <c r="R54" s="60"/>
      <c r="S54" s="113"/>
      <c r="T54" s="60">
        <f t="shared" si="3"/>
        <v>7</v>
      </c>
      <c r="U54" s="113">
        <v>10</v>
      </c>
      <c r="V54" s="113">
        <v>1</v>
      </c>
      <c r="W54" s="113">
        <v>10</v>
      </c>
      <c r="X54" s="113" t="s">
        <v>165</v>
      </c>
      <c r="Y54" s="113"/>
      <c r="Z54" s="113"/>
      <c r="AA54" s="113"/>
      <c r="AB54" s="54"/>
    </row>
    <row r="55" spans="1:28" ht="50.25" customHeight="1" x14ac:dyDescent="0.25">
      <c r="A55" s="120">
        <v>53</v>
      </c>
      <c r="B55" s="60">
        <f t="shared" si="2"/>
        <v>7.75</v>
      </c>
      <c r="C55" s="112" t="s">
        <v>330</v>
      </c>
      <c r="D55" s="61" t="s">
        <v>260</v>
      </c>
      <c r="E55" s="62">
        <v>110</v>
      </c>
      <c r="F55" s="63"/>
      <c r="G55" s="62">
        <v>0</v>
      </c>
      <c r="H55" s="63"/>
      <c r="I55" s="62">
        <v>0</v>
      </c>
      <c r="J55" s="60" t="s">
        <v>331</v>
      </c>
      <c r="K55" s="60" t="s">
        <v>23</v>
      </c>
      <c r="L55" s="65" t="s">
        <v>332</v>
      </c>
      <c r="M55" s="64" t="s">
        <v>303</v>
      </c>
      <c r="N55" s="65" t="s">
        <v>333</v>
      </c>
      <c r="O55" s="65" t="s">
        <v>27</v>
      </c>
      <c r="P55" s="60"/>
      <c r="Q55" s="60"/>
      <c r="R55" s="60"/>
      <c r="S55" s="113"/>
      <c r="T55" s="60">
        <f t="shared" si="3"/>
        <v>7.75</v>
      </c>
      <c r="U55" s="113">
        <v>10</v>
      </c>
      <c r="V55" s="113">
        <v>1</v>
      </c>
      <c r="W55" s="113">
        <v>10</v>
      </c>
      <c r="X55" s="113">
        <v>10</v>
      </c>
      <c r="Y55" s="113"/>
      <c r="Z55" s="113"/>
      <c r="AA55" s="113"/>
      <c r="AB55" s="54"/>
    </row>
    <row r="56" spans="1:28" ht="50.25" customHeight="1" x14ac:dyDescent="0.25">
      <c r="A56" s="120">
        <v>54</v>
      </c>
      <c r="B56" s="60">
        <f t="shared" si="2"/>
        <v>1.5</v>
      </c>
      <c r="C56" s="2" t="s">
        <v>186</v>
      </c>
      <c r="D56" s="61" t="s">
        <v>109</v>
      </c>
      <c r="E56" s="62">
        <v>250</v>
      </c>
      <c r="F56" s="63"/>
      <c r="G56" s="62">
        <v>0</v>
      </c>
      <c r="H56" s="63"/>
      <c r="I56" s="62">
        <v>0</v>
      </c>
      <c r="J56" s="60" t="s">
        <v>187</v>
      </c>
      <c r="K56" s="60" t="s">
        <v>23</v>
      </c>
      <c r="L56" s="64" t="s">
        <v>65</v>
      </c>
      <c r="M56" s="64" t="s">
        <v>161</v>
      </c>
      <c r="N56" s="64" t="s">
        <v>188</v>
      </c>
      <c r="O56" s="69" t="s">
        <v>189</v>
      </c>
      <c r="P56" s="60" t="s">
        <v>190</v>
      </c>
      <c r="Q56" s="60"/>
      <c r="R56" s="60"/>
      <c r="S56" s="60"/>
      <c r="T56" s="60">
        <f t="shared" si="3"/>
        <v>1.5</v>
      </c>
      <c r="U56" s="55">
        <v>1</v>
      </c>
      <c r="V56" s="55">
        <v>1</v>
      </c>
      <c r="W56" s="55">
        <v>1</v>
      </c>
      <c r="X56" s="55">
        <v>3</v>
      </c>
      <c r="Y56" s="55" t="s">
        <v>246</v>
      </c>
      <c r="AB56" s="54"/>
    </row>
    <row r="57" spans="1:28" ht="50.25" customHeight="1" x14ac:dyDescent="0.25">
      <c r="A57" s="120">
        <v>55</v>
      </c>
      <c r="B57" s="60">
        <f t="shared" si="2"/>
        <v>1</v>
      </c>
      <c r="C57" s="2" t="s">
        <v>79</v>
      </c>
      <c r="D57" s="61" t="s">
        <v>21</v>
      </c>
      <c r="E57" s="62">
        <v>119</v>
      </c>
      <c r="F57" s="63"/>
      <c r="G57" s="62">
        <v>0</v>
      </c>
      <c r="H57" s="63"/>
      <c r="I57" s="62">
        <v>0</v>
      </c>
      <c r="J57" s="60" t="s">
        <v>80</v>
      </c>
      <c r="K57" s="60" t="s">
        <v>23</v>
      </c>
      <c r="L57" s="64" t="s">
        <v>81</v>
      </c>
      <c r="M57" s="64" t="s">
        <v>82</v>
      </c>
      <c r="N57" s="64" t="s">
        <v>83</v>
      </c>
      <c r="O57" s="64" t="s">
        <v>41</v>
      </c>
      <c r="P57" s="60" t="s">
        <v>84</v>
      </c>
      <c r="Q57" s="60"/>
      <c r="R57" s="60"/>
      <c r="S57" s="60"/>
      <c r="T57" s="60">
        <f t="shared" si="3"/>
        <v>1</v>
      </c>
      <c r="U57" s="55">
        <v>1</v>
      </c>
      <c r="V57" s="55">
        <v>1</v>
      </c>
      <c r="W57" s="55">
        <v>1</v>
      </c>
      <c r="X57" s="55">
        <v>1</v>
      </c>
      <c r="Y57" s="55" t="s">
        <v>30</v>
      </c>
      <c r="AB57" s="54"/>
    </row>
    <row r="58" spans="1:28" ht="50.25" customHeight="1" x14ac:dyDescent="0.25">
      <c r="A58" s="120">
        <v>56</v>
      </c>
      <c r="B58" s="60">
        <f t="shared" si="2"/>
        <v>5.5</v>
      </c>
      <c r="C58" s="2" t="s">
        <v>334</v>
      </c>
      <c r="D58" s="61" t="s">
        <v>260</v>
      </c>
      <c r="E58" s="62">
        <v>90</v>
      </c>
      <c r="F58" s="63"/>
      <c r="G58" s="62">
        <v>0</v>
      </c>
      <c r="H58" s="63"/>
      <c r="I58" s="62">
        <v>0</v>
      </c>
      <c r="J58" s="60" t="s">
        <v>335</v>
      </c>
      <c r="K58" s="60" t="s">
        <v>33</v>
      </c>
      <c r="L58" s="65" t="s">
        <v>81</v>
      </c>
      <c r="M58" s="64" t="s">
        <v>82</v>
      </c>
      <c r="N58" s="64" t="s">
        <v>83</v>
      </c>
      <c r="O58" s="65" t="s">
        <v>336</v>
      </c>
      <c r="P58" s="60" t="s">
        <v>84</v>
      </c>
      <c r="Q58" s="60"/>
      <c r="R58" s="60"/>
      <c r="S58" s="60"/>
      <c r="T58" s="60">
        <f t="shared" si="3"/>
        <v>5.5</v>
      </c>
      <c r="U58" s="55">
        <v>10</v>
      </c>
      <c r="V58" s="55">
        <v>1</v>
      </c>
      <c r="W58" s="55">
        <v>1</v>
      </c>
      <c r="X58" s="55">
        <v>10</v>
      </c>
      <c r="Y58" s="55" t="s">
        <v>30</v>
      </c>
      <c r="Z58" s="55" t="s">
        <v>253</v>
      </c>
      <c r="AB58" s="54"/>
    </row>
    <row r="59" spans="1:28" ht="50.25" customHeight="1" x14ac:dyDescent="0.25">
      <c r="A59" s="120">
        <v>57</v>
      </c>
      <c r="B59" s="60">
        <f t="shared" si="2"/>
        <v>3.75</v>
      </c>
      <c r="C59" s="2" t="s">
        <v>337</v>
      </c>
      <c r="D59" s="61" t="s">
        <v>260</v>
      </c>
      <c r="E59" s="62">
        <v>44</v>
      </c>
      <c r="F59" s="63"/>
      <c r="G59" s="62">
        <v>0</v>
      </c>
      <c r="H59" s="63"/>
      <c r="I59" s="62">
        <v>0</v>
      </c>
      <c r="J59" s="60" t="s">
        <v>338</v>
      </c>
      <c r="K59" s="60" t="s">
        <v>23</v>
      </c>
      <c r="L59" s="69" t="s">
        <v>339</v>
      </c>
      <c r="M59" s="64" t="s">
        <v>340</v>
      </c>
      <c r="N59" s="64" t="s">
        <v>26</v>
      </c>
      <c r="O59" s="65" t="s">
        <v>341</v>
      </c>
      <c r="P59" s="60" t="s">
        <v>342</v>
      </c>
      <c r="Q59" s="60"/>
      <c r="R59" s="60"/>
      <c r="S59" s="113"/>
      <c r="T59" s="60">
        <f t="shared" si="3"/>
        <v>3.75</v>
      </c>
      <c r="U59" s="55">
        <v>3</v>
      </c>
      <c r="V59" s="55">
        <v>1</v>
      </c>
      <c r="W59" s="55">
        <v>1</v>
      </c>
      <c r="X59" s="55">
        <v>10</v>
      </c>
      <c r="Y59" s="55" t="s">
        <v>209</v>
      </c>
      <c r="AB59" s="54"/>
    </row>
    <row r="60" spans="1:28" ht="50.25" customHeight="1" x14ac:dyDescent="0.25">
      <c r="A60" s="120">
        <v>58</v>
      </c>
      <c r="B60" s="60">
        <f t="shared" si="2"/>
        <v>6</v>
      </c>
      <c r="C60" s="2" t="s">
        <v>343</v>
      </c>
      <c r="D60" s="61" t="s">
        <v>260</v>
      </c>
      <c r="E60" s="62">
        <v>123</v>
      </c>
      <c r="F60" s="63"/>
      <c r="G60" s="62">
        <v>0</v>
      </c>
      <c r="H60" s="63"/>
      <c r="I60" s="62">
        <v>0</v>
      </c>
      <c r="J60" s="66" t="s">
        <v>344</v>
      </c>
      <c r="K60" s="60" t="s">
        <v>23</v>
      </c>
      <c r="L60" s="65" t="s">
        <v>196</v>
      </c>
      <c r="M60" s="64" t="s">
        <v>65</v>
      </c>
      <c r="N60" s="65" t="s">
        <v>65</v>
      </c>
      <c r="O60" s="69" t="s">
        <v>27</v>
      </c>
      <c r="P60" s="60"/>
      <c r="Q60" s="60"/>
      <c r="R60" s="60"/>
      <c r="S60" s="113"/>
      <c r="T60" s="60">
        <f t="shared" si="3"/>
        <v>6</v>
      </c>
      <c r="U60" s="55">
        <v>10</v>
      </c>
      <c r="V60" s="55">
        <v>1</v>
      </c>
      <c r="W60" s="55">
        <v>10</v>
      </c>
      <c r="X60" s="55">
        <v>3</v>
      </c>
      <c r="AB60" s="54"/>
    </row>
    <row r="61" spans="1:28" ht="50.25" customHeight="1" x14ac:dyDescent="0.25">
      <c r="A61" s="120">
        <v>59</v>
      </c>
      <c r="B61" s="60">
        <f t="shared" si="2"/>
        <v>2</v>
      </c>
      <c r="C61" s="2" t="s">
        <v>191</v>
      </c>
      <c r="D61" s="61" t="s">
        <v>109</v>
      </c>
      <c r="E61" s="62">
        <v>150</v>
      </c>
      <c r="F61" s="63"/>
      <c r="G61" s="62">
        <v>0</v>
      </c>
      <c r="H61" s="63"/>
      <c r="I61" s="62">
        <v>0</v>
      </c>
      <c r="J61" s="66" t="s">
        <v>192</v>
      </c>
      <c r="K61" s="60" t="s">
        <v>23</v>
      </c>
      <c r="L61" s="64" t="s">
        <v>65</v>
      </c>
      <c r="M61" s="64" t="s">
        <v>193</v>
      </c>
      <c r="N61" s="69" t="s">
        <v>194</v>
      </c>
      <c r="O61" s="69" t="s">
        <v>27</v>
      </c>
      <c r="P61" s="60"/>
      <c r="Q61" s="60"/>
      <c r="R61" s="60"/>
      <c r="S61" s="60"/>
      <c r="T61" s="60">
        <f t="shared" si="3"/>
        <v>2</v>
      </c>
      <c r="U61" s="55">
        <v>1</v>
      </c>
      <c r="V61" s="55">
        <v>1</v>
      </c>
      <c r="W61" s="55">
        <v>3</v>
      </c>
      <c r="X61" s="55">
        <v>3</v>
      </c>
      <c r="AB61" s="54"/>
    </row>
    <row r="62" spans="1:28" ht="50.25" customHeight="1" x14ac:dyDescent="0.25">
      <c r="A62" s="120">
        <v>60</v>
      </c>
      <c r="B62" s="60">
        <f t="shared" si="2"/>
        <v>3.75</v>
      </c>
      <c r="C62" s="112" t="s">
        <v>345</v>
      </c>
      <c r="D62" s="61" t="s">
        <v>260</v>
      </c>
      <c r="E62" s="62">
        <v>87</v>
      </c>
      <c r="F62" s="63"/>
      <c r="G62" s="62">
        <v>0</v>
      </c>
      <c r="H62" s="63">
        <v>1</v>
      </c>
      <c r="I62" s="62">
        <v>87</v>
      </c>
      <c r="J62" s="66" t="s">
        <v>346</v>
      </c>
      <c r="K62" s="60" t="s">
        <v>23</v>
      </c>
      <c r="L62" s="64"/>
      <c r="M62" s="64"/>
      <c r="N62" s="65"/>
      <c r="O62" s="69"/>
      <c r="P62" s="60"/>
      <c r="Q62" s="60"/>
      <c r="R62" s="60"/>
      <c r="S62" s="113"/>
      <c r="T62" s="60">
        <f t="shared" si="3"/>
        <v>3.75</v>
      </c>
      <c r="U62" s="55">
        <v>1</v>
      </c>
      <c r="V62" s="55">
        <v>1</v>
      </c>
      <c r="W62" s="55">
        <v>10</v>
      </c>
      <c r="X62" s="55">
        <v>3</v>
      </c>
      <c r="AB62" s="54"/>
    </row>
    <row r="63" spans="1:28" ht="50.25" customHeight="1" x14ac:dyDescent="0.25">
      <c r="A63" s="120">
        <v>61</v>
      </c>
      <c r="B63" s="60">
        <f t="shared" si="2"/>
        <v>3.75</v>
      </c>
      <c r="C63" s="2" t="s">
        <v>195</v>
      </c>
      <c r="D63" s="61" t="s">
        <v>109</v>
      </c>
      <c r="E63" s="62">
        <v>143</v>
      </c>
      <c r="F63" s="63"/>
      <c r="G63" s="62">
        <v>0</v>
      </c>
      <c r="H63" s="63">
        <v>1</v>
      </c>
      <c r="I63" s="62">
        <v>143</v>
      </c>
      <c r="J63" s="66" t="s">
        <v>192</v>
      </c>
      <c r="K63" s="60" t="s">
        <v>23</v>
      </c>
      <c r="L63" s="64" t="s">
        <v>196</v>
      </c>
      <c r="M63" s="64" t="s">
        <v>65</v>
      </c>
      <c r="N63" s="65" t="s">
        <v>197</v>
      </c>
      <c r="O63" s="69" t="s">
        <v>27</v>
      </c>
      <c r="P63" s="60"/>
      <c r="Q63" s="60" t="s">
        <v>100</v>
      </c>
      <c r="R63" s="60"/>
      <c r="S63" s="60"/>
      <c r="T63" s="60">
        <f t="shared" si="3"/>
        <v>3.75</v>
      </c>
      <c r="U63" s="55">
        <v>1</v>
      </c>
      <c r="V63" s="55">
        <v>1</v>
      </c>
      <c r="W63" s="55">
        <v>10</v>
      </c>
      <c r="X63" s="55">
        <v>3</v>
      </c>
      <c r="Y63" s="55" t="s">
        <v>46</v>
      </c>
      <c r="AB63" s="54"/>
    </row>
    <row r="64" spans="1:28" ht="50.25" customHeight="1" x14ac:dyDescent="0.25">
      <c r="A64" s="120">
        <v>62</v>
      </c>
      <c r="B64" s="60">
        <f t="shared" si="2"/>
        <v>3.75</v>
      </c>
      <c r="C64" s="2" t="s">
        <v>199</v>
      </c>
      <c r="D64" s="61" t="s">
        <v>109</v>
      </c>
      <c r="E64" s="62">
        <v>277</v>
      </c>
      <c r="F64" s="63"/>
      <c r="G64" s="62">
        <v>0</v>
      </c>
      <c r="H64" s="63">
        <v>1</v>
      </c>
      <c r="I64" s="62">
        <v>277</v>
      </c>
      <c r="J64" s="66" t="s">
        <v>200</v>
      </c>
      <c r="K64" s="60" t="s">
        <v>23</v>
      </c>
      <c r="L64" s="64" t="s">
        <v>142</v>
      </c>
      <c r="M64" s="64" t="s">
        <v>65</v>
      </c>
      <c r="N64" s="65" t="s">
        <v>201</v>
      </c>
      <c r="O64" s="69" t="s">
        <v>27</v>
      </c>
      <c r="P64" s="60"/>
      <c r="Q64" s="60" t="s">
        <v>100</v>
      </c>
      <c r="R64" s="60"/>
      <c r="S64" s="60"/>
      <c r="T64" s="60">
        <f t="shared" si="3"/>
        <v>3.75</v>
      </c>
      <c r="U64" s="55">
        <v>1</v>
      </c>
      <c r="V64" s="55">
        <v>1</v>
      </c>
      <c r="W64" s="55">
        <v>10</v>
      </c>
      <c r="X64" s="55">
        <v>3</v>
      </c>
      <c r="Y64" s="55" t="s">
        <v>277</v>
      </c>
      <c r="Z64" s="55" t="s">
        <v>46</v>
      </c>
      <c r="AB64" s="54"/>
    </row>
    <row r="65" spans="1:28" ht="50.25" customHeight="1" x14ac:dyDescent="0.25">
      <c r="A65" s="120">
        <v>63</v>
      </c>
      <c r="B65" s="60">
        <f t="shared" si="2"/>
        <v>2</v>
      </c>
      <c r="C65" s="2" t="s">
        <v>347</v>
      </c>
      <c r="D65" s="61" t="s">
        <v>260</v>
      </c>
      <c r="E65" s="62">
        <v>87</v>
      </c>
      <c r="F65" s="63"/>
      <c r="G65" s="62">
        <v>0</v>
      </c>
      <c r="H65" s="63">
        <v>1</v>
      </c>
      <c r="I65" s="62">
        <v>87</v>
      </c>
      <c r="J65" s="66" t="s">
        <v>346</v>
      </c>
      <c r="K65" s="60" t="s">
        <v>23</v>
      </c>
      <c r="L65" s="64"/>
      <c r="M65" s="64"/>
      <c r="N65" s="69"/>
      <c r="O65" s="69"/>
      <c r="P65" s="60"/>
      <c r="Q65" s="60"/>
      <c r="R65" s="60"/>
      <c r="S65" s="113"/>
      <c r="T65" s="60">
        <f t="shared" si="3"/>
        <v>2</v>
      </c>
      <c r="U65" s="55">
        <v>1</v>
      </c>
      <c r="V65" s="55">
        <v>1</v>
      </c>
      <c r="W65" s="55">
        <v>3</v>
      </c>
      <c r="X65" s="55">
        <v>3</v>
      </c>
      <c r="Y65" s="55" t="s">
        <v>498</v>
      </c>
      <c r="AB65" s="54"/>
    </row>
    <row r="66" spans="1:28" ht="50.25" customHeight="1" x14ac:dyDescent="0.25">
      <c r="A66" s="120">
        <v>64</v>
      </c>
      <c r="B66" s="60">
        <f t="shared" si="2"/>
        <v>2</v>
      </c>
      <c r="C66" s="2" t="s">
        <v>202</v>
      </c>
      <c r="D66" s="61" t="s">
        <v>109</v>
      </c>
      <c r="E66" s="62">
        <v>143</v>
      </c>
      <c r="F66" s="63"/>
      <c r="G66" s="62">
        <v>0</v>
      </c>
      <c r="H66" s="63">
        <v>1</v>
      </c>
      <c r="I66" s="62">
        <v>143</v>
      </c>
      <c r="J66" s="66" t="s">
        <v>203</v>
      </c>
      <c r="K66" s="60" t="s">
        <v>23</v>
      </c>
      <c r="L66" s="64" t="s">
        <v>196</v>
      </c>
      <c r="M66" s="64" t="s">
        <v>65</v>
      </c>
      <c r="N66" s="69" t="s">
        <v>204</v>
      </c>
      <c r="O66" s="69" t="s">
        <v>27</v>
      </c>
      <c r="P66" s="60"/>
      <c r="Q66" s="60" t="s">
        <v>100</v>
      </c>
      <c r="R66" s="60"/>
      <c r="S66" s="60"/>
      <c r="T66" s="60">
        <f t="shared" si="3"/>
        <v>2</v>
      </c>
      <c r="U66" s="55">
        <v>1</v>
      </c>
      <c r="V66" s="55">
        <v>1</v>
      </c>
      <c r="W66" s="55">
        <v>3</v>
      </c>
      <c r="X66" s="55">
        <v>3</v>
      </c>
      <c r="Y66" s="55" t="s">
        <v>46</v>
      </c>
      <c r="Z66" s="113" t="s">
        <v>498</v>
      </c>
      <c r="AB66" s="54"/>
    </row>
    <row r="67" spans="1:28" ht="50.25" customHeight="1" x14ac:dyDescent="0.25">
      <c r="A67" s="120">
        <v>65</v>
      </c>
      <c r="B67" s="60">
        <f t="shared" ref="B67:B89" si="4">AVERAGE(U67:X67)</f>
        <v>2</v>
      </c>
      <c r="C67" s="2" t="s">
        <v>207</v>
      </c>
      <c r="D67" s="61" t="s">
        <v>109</v>
      </c>
      <c r="E67" s="62">
        <v>277</v>
      </c>
      <c r="F67" s="63"/>
      <c r="G67" s="62">
        <v>0</v>
      </c>
      <c r="H67" s="63">
        <v>1</v>
      </c>
      <c r="I67" s="62">
        <v>277</v>
      </c>
      <c r="J67" s="66" t="s">
        <v>200</v>
      </c>
      <c r="K67" s="60" t="s">
        <v>23</v>
      </c>
      <c r="L67" s="64" t="s">
        <v>142</v>
      </c>
      <c r="M67" s="64" t="s">
        <v>65</v>
      </c>
      <c r="N67" s="69" t="s">
        <v>208</v>
      </c>
      <c r="O67" s="69" t="s">
        <v>27</v>
      </c>
      <c r="P67" s="60"/>
      <c r="Q67" s="60" t="s">
        <v>100</v>
      </c>
      <c r="R67" s="60"/>
      <c r="S67" s="113"/>
      <c r="T67" s="60">
        <f t="shared" ref="T67:T89" si="5">AVERAGE(U67:X67)</f>
        <v>2</v>
      </c>
      <c r="U67" s="55">
        <v>1</v>
      </c>
      <c r="V67" s="55">
        <v>1</v>
      </c>
      <c r="W67" s="55">
        <v>3</v>
      </c>
      <c r="X67" s="55">
        <v>3</v>
      </c>
      <c r="Y67" s="55" t="s">
        <v>46</v>
      </c>
      <c r="Z67" s="113" t="s">
        <v>498</v>
      </c>
      <c r="AB67" s="54"/>
    </row>
    <row r="68" spans="1:28" ht="50.25" customHeight="1" x14ac:dyDescent="0.25">
      <c r="A68" s="120">
        <v>66</v>
      </c>
      <c r="B68" s="60">
        <f t="shared" si="4"/>
        <v>3.75</v>
      </c>
      <c r="C68" s="2" t="s">
        <v>210</v>
      </c>
      <c r="D68" s="61" t="s">
        <v>109</v>
      </c>
      <c r="E68" s="62">
        <v>2500</v>
      </c>
      <c r="F68" s="63"/>
      <c r="G68" s="62">
        <v>0</v>
      </c>
      <c r="H68" s="63"/>
      <c r="I68" s="62">
        <v>0</v>
      </c>
      <c r="J68" s="60" t="s">
        <v>211</v>
      </c>
      <c r="K68" s="60" t="s">
        <v>23</v>
      </c>
      <c r="L68" s="69" t="s">
        <v>65</v>
      </c>
      <c r="M68" s="64" t="s">
        <v>94</v>
      </c>
      <c r="N68" s="65" t="s">
        <v>212</v>
      </c>
      <c r="O68" s="64" t="s">
        <v>41</v>
      </c>
      <c r="P68" s="60" t="s">
        <v>213</v>
      </c>
      <c r="Q68" s="60"/>
      <c r="R68" s="60"/>
      <c r="S68" s="60"/>
      <c r="T68" s="60">
        <f t="shared" si="5"/>
        <v>3.75</v>
      </c>
      <c r="U68" s="55">
        <v>3</v>
      </c>
      <c r="V68" s="55">
        <v>1</v>
      </c>
      <c r="W68" s="55">
        <v>10</v>
      </c>
      <c r="X68" s="55">
        <v>1</v>
      </c>
      <c r="Y68" s="55" t="s">
        <v>246</v>
      </c>
      <c r="AB68" s="54"/>
    </row>
    <row r="69" spans="1:28" ht="50.25" customHeight="1" x14ac:dyDescent="0.25">
      <c r="A69" s="120">
        <v>67</v>
      </c>
      <c r="B69" s="60">
        <f t="shared" si="4"/>
        <v>1</v>
      </c>
      <c r="C69" s="2" t="s">
        <v>86</v>
      </c>
      <c r="D69" s="61" t="s">
        <v>21</v>
      </c>
      <c r="E69" s="62">
        <v>1167</v>
      </c>
      <c r="F69" s="63">
        <v>0.01</v>
      </c>
      <c r="G69" s="62">
        <v>11.67</v>
      </c>
      <c r="H69" s="63">
        <v>0.13</v>
      </c>
      <c r="I69" s="62">
        <v>151.71</v>
      </c>
      <c r="J69" s="66" t="s">
        <v>87</v>
      </c>
      <c r="K69" s="60" t="s">
        <v>23</v>
      </c>
      <c r="L69" s="64" t="s">
        <v>24</v>
      </c>
      <c r="M69" s="64" t="s">
        <v>88</v>
      </c>
      <c r="N69" s="64" t="s">
        <v>89</v>
      </c>
      <c r="O69" s="64" t="s">
        <v>41</v>
      </c>
      <c r="P69" s="60"/>
      <c r="Q69" s="60"/>
      <c r="R69" s="60"/>
      <c r="S69" s="60"/>
      <c r="T69" s="60">
        <f t="shared" si="5"/>
        <v>1</v>
      </c>
      <c r="U69" s="113">
        <v>1</v>
      </c>
      <c r="V69" s="55">
        <v>1</v>
      </c>
      <c r="W69" s="113">
        <v>1</v>
      </c>
      <c r="X69" s="113">
        <v>1</v>
      </c>
      <c r="Y69" s="113"/>
      <c r="Z69" s="113"/>
      <c r="AA69" s="113"/>
      <c r="AB69" s="54"/>
    </row>
    <row r="70" spans="1:28" ht="50.25" customHeight="1" x14ac:dyDescent="0.25">
      <c r="A70" s="120">
        <v>68</v>
      </c>
      <c r="B70" s="60">
        <f t="shared" si="4"/>
        <v>3.25</v>
      </c>
      <c r="C70" s="2" t="s">
        <v>92</v>
      </c>
      <c r="D70" s="61" t="s">
        <v>21</v>
      </c>
      <c r="E70" s="62">
        <v>100</v>
      </c>
      <c r="F70" s="63"/>
      <c r="G70" s="62">
        <v>0</v>
      </c>
      <c r="H70" s="63"/>
      <c r="I70" s="62">
        <v>0</v>
      </c>
      <c r="J70" s="66" t="s">
        <v>93</v>
      </c>
      <c r="K70" s="60" t="s">
        <v>23</v>
      </c>
      <c r="L70" s="64" t="s">
        <v>24</v>
      </c>
      <c r="M70" s="64" t="s">
        <v>94</v>
      </c>
      <c r="N70" s="64" t="s">
        <v>59</v>
      </c>
      <c r="O70" s="65" t="s">
        <v>95</v>
      </c>
      <c r="P70" s="60" t="s">
        <v>96</v>
      </c>
      <c r="Q70" s="60" t="s">
        <v>97</v>
      </c>
      <c r="R70" s="60"/>
      <c r="S70" s="60"/>
      <c r="T70" s="60">
        <f t="shared" si="5"/>
        <v>3.25</v>
      </c>
      <c r="U70" s="55">
        <v>1</v>
      </c>
      <c r="V70" s="55">
        <v>1</v>
      </c>
      <c r="W70" s="55">
        <v>1</v>
      </c>
      <c r="X70" s="55">
        <v>10</v>
      </c>
      <c r="Y70" s="55" t="s">
        <v>292</v>
      </c>
      <c r="Z70" s="55" t="s">
        <v>246</v>
      </c>
      <c r="AB70" s="54"/>
    </row>
    <row r="71" spans="1:28" ht="50.25" customHeight="1" x14ac:dyDescent="0.25">
      <c r="A71" s="120">
        <v>69</v>
      </c>
      <c r="B71" s="60">
        <f t="shared" si="4"/>
        <v>1</v>
      </c>
      <c r="C71" s="2" t="s">
        <v>215</v>
      </c>
      <c r="D71" s="61" t="s">
        <v>109</v>
      </c>
      <c r="E71" s="62">
        <v>331</v>
      </c>
      <c r="F71" s="63">
        <v>0.1</v>
      </c>
      <c r="G71" s="62">
        <v>33.1</v>
      </c>
      <c r="H71" s="63">
        <v>0.7</v>
      </c>
      <c r="I71" s="62">
        <v>231.7</v>
      </c>
      <c r="J71" s="66" t="s">
        <v>114</v>
      </c>
      <c r="K71" s="60" t="s">
        <v>23</v>
      </c>
      <c r="L71" s="64" t="s">
        <v>216</v>
      </c>
      <c r="M71" s="64" t="s">
        <v>217</v>
      </c>
      <c r="N71" s="64" t="s">
        <v>59</v>
      </c>
      <c r="O71" s="64" t="s">
        <v>41</v>
      </c>
      <c r="P71" s="60"/>
      <c r="Q71" s="60"/>
      <c r="R71" s="60"/>
      <c r="S71" s="60"/>
      <c r="T71" s="60">
        <f t="shared" si="5"/>
        <v>1</v>
      </c>
      <c r="U71" s="55">
        <v>1</v>
      </c>
      <c r="V71" s="55">
        <v>1</v>
      </c>
      <c r="W71" s="55">
        <v>1</v>
      </c>
      <c r="X71" s="55">
        <v>1</v>
      </c>
      <c r="AB71" s="54"/>
    </row>
    <row r="72" spans="1:28" ht="50.25" customHeight="1" x14ac:dyDescent="0.25">
      <c r="A72" s="120">
        <v>70</v>
      </c>
      <c r="B72" s="60">
        <f t="shared" si="4"/>
        <v>1.5</v>
      </c>
      <c r="C72" s="2" t="s">
        <v>218</v>
      </c>
      <c r="D72" s="61" t="s">
        <v>109</v>
      </c>
      <c r="E72" s="62">
        <v>100</v>
      </c>
      <c r="F72" s="63"/>
      <c r="G72" s="62">
        <v>0</v>
      </c>
      <c r="H72" s="63"/>
      <c r="I72" s="62">
        <v>0</v>
      </c>
      <c r="J72" s="66" t="s">
        <v>219</v>
      </c>
      <c r="K72" s="60" t="s">
        <v>23</v>
      </c>
      <c r="L72" s="64" t="s">
        <v>220</v>
      </c>
      <c r="M72" s="64" t="s">
        <v>161</v>
      </c>
      <c r="N72" s="64" t="s">
        <v>26</v>
      </c>
      <c r="O72" s="69" t="s">
        <v>221</v>
      </c>
      <c r="P72" s="60" t="s">
        <v>100</v>
      </c>
      <c r="Q72" s="60"/>
      <c r="R72" s="60"/>
      <c r="S72" s="60"/>
      <c r="T72" s="60">
        <f t="shared" si="5"/>
        <v>1.5</v>
      </c>
      <c r="U72" s="55">
        <v>1</v>
      </c>
      <c r="V72" s="55">
        <v>1</v>
      </c>
      <c r="W72" s="55">
        <v>1</v>
      </c>
      <c r="X72" s="55">
        <v>3</v>
      </c>
      <c r="Y72" s="55" t="s">
        <v>46</v>
      </c>
      <c r="AB72" s="54"/>
    </row>
    <row r="73" spans="1:28" ht="50.25" customHeight="1" x14ac:dyDescent="0.25">
      <c r="A73" s="120">
        <v>71</v>
      </c>
      <c r="B73" s="60">
        <f t="shared" si="4"/>
        <v>3.25</v>
      </c>
      <c r="C73" s="2" t="s">
        <v>222</v>
      </c>
      <c r="D73" s="61" t="s">
        <v>109</v>
      </c>
      <c r="E73" s="62">
        <v>81</v>
      </c>
      <c r="F73" s="63"/>
      <c r="G73" s="62">
        <v>0</v>
      </c>
      <c r="H73" s="63"/>
      <c r="I73" s="62">
        <v>0</v>
      </c>
      <c r="J73" s="66" t="s">
        <v>223</v>
      </c>
      <c r="K73" s="60" t="s">
        <v>23</v>
      </c>
      <c r="L73" s="64" t="s">
        <v>224</v>
      </c>
      <c r="M73" s="64" t="s">
        <v>161</v>
      </c>
      <c r="N73" s="65" t="s">
        <v>225</v>
      </c>
      <c r="O73" s="64" t="s">
        <v>41</v>
      </c>
      <c r="P73" s="60"/>
      <c r="Q73" s="60"/>
      <c r="R73" s="60"/>
      <c r="S73" s="60"/>
      <c r="T73" s="60">
        <f t="shared" si="5"/>
        <v>3.25</v>
      </c>
      <c r="U73" s="55">
        <v>1</v>
      </c>
      <c r="V73" s="55">
        <v>1</v>
      </c>
      <c r="W73" s="55">
        <v>10</v>
      </c>
      <c r="X73" s="55">
        <v>1</v>
      </c>
      <c r="AB73" s="54"/>
    </row>
    <row r="74" spans="1:28" ht="50.25" customHeight="1" x14ac:dyDescent="0.25">
      <c r="A74" s="120">
        <v>72</v>
      </c>
      <c r="B74" s="60">
        <f t="shared" si="4"/>
        <v>6</v>
      </c>
      <c r="C74" s="2" t="s">
        <v>227</v>
      </c>
      <c r="D74" s="61" t="s">
        <v>109</v>
      </c>
      <c r="E74" s="62">
        <v>52</v>
      </c>
      <c r="F74" s="63"/>
      <c r="G74" s="62">
        <v>0</v>
      </c>
      <c r="H74" s="63"/>
      <c r="I74" s="62">
        <v>0</v>
      </c>
      <c r="J74" s="66" t="s">
        <v>228</v>
      </c>
      <c r="K74" s="60" t="s">
        <v>23</v>
      </c>
      <c r="L74" s="65" t="s">
        <v>196</v>
      </c>
      <c r="M74" s="64" t="s">
        <v>65</v>
      </c>
      <c r="N74" s="74" t="s">
        <v>229</v>
      </c>
      <c r="O74" s="69" t="s">
        <v>27</v>
      </c>
      <c r="P74" s="60"/>
      <c r="Q74" s="60" t="s">
        <v>100</v>
      </c>
      <c r="R74" s="60"/>
      <c r="S74" s="60"/>
      <c r="T74" s="60">
        <f t="shared" si="5"/>
        <v>6</v>
      </c>
      <c r="U74" s="55">
        <v>10</v>
      </c>
      <c r="V74" s="55">
        <v>1</v>
      </c>
      <c r="W74" s="55">
        <v>10</v>
      </c>
      <c r="X74" s="55">
        <v>3</v>
      </c>
      <c r="Y74" s="55" t="s">
        <v>46</v>
      </c>
      <c r="AB74" s="54"/>
    </row>
    <row r="75" spans="1:28" ht="50.25" customHeight="1" x14ac:dyDescent="0.25">
      <c r="A75" s="120">
        <v>73</v>
      </c>
      <c r="B75" s="60">
        <f t="shared" si="4"/>
        <v>3.75</v>
      </c>
      <c r="C75" s="2" t="s">
        <v>348</v>
      </c>
      <c r="D75" s="61" t="s">
        <v>260</v>
      </c>
      <c r="E75" s="62">
        <v>342</v>
      </c>
      <c r="F75" s="63"/>
      <c r="G75" s="62">
        <v>0</v>
      </c>
      <c r="H75" s="63"/>
      <c r="I75" s="62">
        <v>0</v>
      </c>
      <c r="J75" s="60" t="s">
        <v>349</v>
      </c>
      <c r="K75" s="60" t="s">
        <v>23</v>
      </c>
      <c r="L75" s="65" t="s">
        <v>350</v>
      </c>
      <c r="M75" s="64" t="s">
        <v>351</v>
      </c>
      <c r="N75" s="64" t="s">
        <v>26</v>
      </c>
      <c r="O75" s="69" t="s">
        <v>234</v>
      </c>
      <c r="P75" s="60" t="s">
        <v>352</v>
      </c>
      <c r="Q75" s="60"/>
      <c r="R75" s="60"/>
      <c r="S75" s="60"/>
      <c r="T75" s="60">
        <f t="shared" si="5"/>
        <v>3.75</v>
      </c>
      <c r="U75" s="55">
        <v>10</v>
      </c>
      <c r="V75" s="55">
        <v>1</v>
      </c>
      <c r="W75" s="55">
        <v>1</v>
      </c>
      <c r="X75" s="55">
        <v>3</v>
      </c>
      <c r="Y75" s="55" t="s">
        <v>414</v>
      </c>
      <c r="AB75" s="54"/>
    </row>
    <row r="76" spans="1:28" ht="50.25" customHeight="1" x14ac:dyDescent="0.25">
      <c r="A76" s="120">
        <v>74</v>
      </c>
      <c r="B76" s="60">
        <f t="shared" si="4"/>
        <v>1.5</v>
      </c>
      <c r="C76" s="2" t="s">
        <v>230</v>
      </c>
      <c r="D76" s="61" t="s">
        <v>109</v>
      </c>
      <c r="E76" s="62">
        <v>44</v>
      </c>
      <c r="F76" s="63">
        <v>0.1</v>
      </c>
      <c r="G76" s="62">
        <v>4.4000000000000004</v>
      </c>
      <c r="H76" s="63">
        <v>0.2</v>
      </c>
      <c r="I76" s="62">
        <v>8.8000000000000007</v>
      </c>
      <c r="J76" s="60" t="s">
        <v>231</v>
      </c>
      <c r="K76" s="60" t="s">
        <v>23</v>
      </c>
      <c r="L76" s="64" t="s">
        <v>232</v>
      </c>
      <c r="M76" s="64" t="s">
        <v>233</v>
      </c>
      <c r="N76" s="64" t="s">
        <v>26</v>
      </c>
      <c r="O76" s="69" t="s">
        <v>234</v>
      </c>
      <c r="P76" s="60"/>
      <c r="Q76" s="60"/>
      <c r="R76" s="60"/>
      <c r="S76" s="60"/>
      <c r="T76" s="60">
        <f t="shared" si="5"/>
        <v>1.5</v>
      </c>
      <c r="U76" s="55">
        <v>1</v>
      </c>
      <c r="V76" s="55">
        <v>1</v>
      </c>
      <c r="W76" s="55">
        <v>1</v>
      </c>
      <c r="X76" s="55">
        <v>3</v>
      </c>
      <c r="AB76" s="54"/>
    </row>
    <row r="77" spans="1:28" ht="50.25" customHeight="1" x14ac:dyDescent="0.25">
      <c r="A77" s="120">
        <v>75</v>
      </c>
      <c r="B77" s="60">
        <f t="shared" si="4"/>
        <v>1.5</v>
      </c>
      <c r="C77" s="112" t="s">
        <v>353</v>
      </c>
      <c r="D77" s="61" t="s">
        <v>260</v>
      </c>
      <c r="E77" s="62">
        <v>84</v>
      </c>
      <c r="F77" s="63"/>
      <c r="G77" s="62">
        <v>0</v>
      </c>
      <c r="H77" s="63"/>
      <c r="I77" s="62">
        <v>0</v>
      </c>
      <c r="J77" s="60" t="s">
        <v>354</v>
      </c>
      <c r="K77" s="60" t="s">
        <v>56</v>
      </c>
      <c r="L77" s="64" t="s">
        <v>355</v>
      </c>
      <c r="M77" s="64" t="s">
        <v>415</v>
      </c>
      <c r="N77" s="64" t="s">
        <v>112</v>
      </c>
      <c r="O77" s="69" t="s">
        <v>357</v>
      </c>
      <c r="P77" s="60" t="s">
        <v>358</v>
      </c>
      <c r="Q77" s="60" t="s">
        <v>359</v>
      </c>
      <c r="R77" s="60" t="s">
        <v>416</v>
      </c>
      <c r="S77" s="60"/>
      <c r="T77" s="60">
        <f t="shared" si="5"/>
        <v>1.5</v>
      </c>
      <c r="U77" s="55">
        <v>1</v>
      </c>
      <c r="V77" s="55">
        <v>1</v>
      </c>
      <c r="W77" s="55">
        <v>1</v>
      </c>
      <c r="X77" s="55">
        <v>3</v>
      </c>
      <c r="Y77" s="55" t="s">
        <v>414</v>
      </c>
      <c r="AB77" s="54"/>
    </row>
    <row r="78" spans="1:28" ht="50.25" customHeight="1" x14ac:dyDescent="0.25">
      <c r="A78" s="120">
        <v>76</v>
      </c>
      <c r="B78" s="60">
        <f t="shared" si="4"/>
        <v>3.25</v>
      </c>
      <c r="C78" s="2" t="s">
        <v>360</v>
      </c>
      <c r="D78" s="61" t="s">
        <v>260</v>
      </c>
      <c r="E78" s="62">
        <v>21</v>
      </c>
      <c r="F78" s="63"/>
      <c r="G78" s="62">
        <v>0</v>
      </c>
      <c r="H78" s="63"/>
      <c r="I78" s="62">
        <v>0</v>
      </c>
      <c r="J78" s="60" t="s">
        <v>417</v>
      </c>
      <c r="K78" s="60" t="s">
        <v>56</v>
      </c>
      <c r="L78" s="64" t="s">
        <v>362</v>
      </c>
      <c r="M78" s="64" t="s">
        <v>418</v>
      </c>
      <c r="N78" s="64" t="s">
        <v>499</v>
      </c>
      <c r="O78" s="69" t="s">
        <v>365</v>
      </c>
      <c r="P78" s="60" t="s">
        <v>358</v>
      </c>
      <c r="Q78" s="60" t="s">
        <v>359</v>
      </c>
      <c r="R78" s="60" t="s">
        <v>416</v>
      </c>
      <c r="S78" s="60" t="s">
        <v>500</v>
      </c>
      <c r="T78" s="60">
        <f t="shared" si="5"/>
        <v>3.25</v>
      </c>
      <c r="U78" s="55">
        <v>1</v>
      </c>
      <c r="V78" s="55">
        <v>1</v>
      </c>
      <c r="W78" s="55">
        <v>1</v>
      </c>
      <c r="X78" s="55">
        <v>10</v>
      </c>
      <c r="Y78" s="55" t="s">
        <v>414</v>
      </c>
      <c r="AB78" s="54"/>
    </row>
    <row r="79" spans="1:28" ht="50.25" customHeight="1" x14ac:dyDescent="0.25">
      <c r="A79" s="120">
        <v>77</v>
      </c>
      <c r="B79" s="60">
        <f t="shared" si="4"/>
        <v>1.5</v>
      </c>
      <c r="C79" s="2" t="s">
        <v>235</v>
      </c>
      <c r="D79" s="61" t="s">
        <v>109</v>
      </c>
      <c r="E79" s="62">
        <v>27</v>
      </c>
      <c r="F79" s="63">
        <v>0.8</v>
      </c>
      <c r="G79" s="62">
        <v>21.6</v>
      </c>
      <c r="H79" s="63">
        <v>0.2</v>
      </c>
      <c r="I79" s="62">
        <v>5.4</v>
      </c>
      <c r="J79" s="60" t="s">
        <v>236</v>
      </c>
      <c r="K79" s="60" t="s">
        <v>23</v>
      </c>
      <c r="L79" s="64" t="s">
        <v>237</v>
      </c>
      <c r="M79" s="64" t="s">
        <v>238</v>
      </c>
      <c r="N79" s="64" t="s">
        <v>239</v>
      </c>
      <c r="O79" s="69" t="s">
        <v>234</v>
      </c>
      <c r="P79" s="60" t="s">
        <v>240</v>
      </c>
      <c r="Q79" s="60" t="s">
        <v>241</v>
      </c>
      <c r="R79" s="60"/>
      <c r="S79" s="60"/>
      <c r="T79" s="60">
        <f t="shared" si="5"/>
        <v>1.5</v>
      </c>
      <c r="U79" s="55">
        <v>1</v>
      </c>
      <c r="V79" s="55">
        <v>1</v>
      </c>
      <c r="W79" s="55">
        <v>1</v>
      </c>
      <c r="X79" s="55">
        <v>3</v>
      </c>
      <c r="Y79" s="55" t="s">
        <v>46</v>
      </c>
      <c r="Z79" s="55" t="s">
        <v>85</v>
      </c>
      <c r="AB79" s="54"/>
    </row>
    <row r="80" spans="1:28" ht="50.25" customHeight="1" x14ac:dyDescent="0.25">
      <c r="A80" s="120">
        <v>78</v>
      </c>
      <c r="B80" s="60">
        <f t="shared" si="4"/>
        <v>3.75</v>
      </c>
      <c r="C80" s="2" t="s">
        <v>98</v>
      </c>
      <c r="D80" s="61" t="s">
        <v>21</v>
      </c>
      <c r="E80" s="62">
        <v>223</v>
      </c>
      <c r="F80" s="63">
        <v>0.2</v>
      </c>
      <c r="G80" s="62">
        <v>44.6</v>
      </c>
      <c r="H80" s="63">
        <v>0.8</v>
      </c>
      <c r="I80" s="62">
        <v>178.4</v>
      </c>
      <c r="J80" s="60" t="s">
        <v>50</v>
      </c>
      <c r="K80" s="60" t="s">
        <v>23</v>
      </c>
      <c r="L80" s="64" t="s">
        <v>34</v>
      </c>
      <c r="M80" s="64" t="s">
        <v>118</v>
      </c>
      <c r="N80" s="69" t="s">
        <v>52</v>
      </c>
      <c r="O80" s="65" t="s">
        <v>27</v>
      </c>
      <c r="P80" s="60" t="s">
        <v>99</v>
      </c>
      <c r="Q80" s="60" t="s">
        <v>28</v>
      </c>
      <c r="R80" s="60" t="s">
        <v>100</v>
      </c>
      <c r="S80" s="60"/>
      <c r="T80" s="60">
        <f t="shared" si="5"/>
        <v>3.75</v>
      </c>
      <c r="U80" s="55">
        <v>1</v>
      </c>
      <c r="V80" s="55">
        <v>1</v>
      </c>
      <c r="W80" s="55">
        <v>3</v>
      </c>
      <c r="X80" s="55">
        <v>10</v>
      </c>
      <c r="Y80" s="55" t="s">
        <v>46</v>
      </c>
      <c r="Z80" s="55" t="s">
        <v>405</v>
      </c>
      <c r="AA80" s="55" t="s">
        <v>406</v>
      </c>
      <c r="AB80" s="54"/>
    </row>
    <row r="81" spans="1:28" ht="78" customHeight="1" x14ac:dyDescent="0.25">
      <c r="A81" s="120">
        <v>79</v>
      </c>
      <c r="B81" s="60">
        <f t="shared" si="4"/>
        <v>3.25</v>
      </c>
      <c r="C81" s="2" t="s">
        <v>242</v>
      </c>
      <c r="D81" s="61" t="s">
        <v>109</v>
      </c>
      <c r="E81" s="62">
        <v>128</v>
      </c>
      <c r="F81" s="63">
        <v>0.6</v>
      </c>
      <c r="G81" s="62">
        <v>76.8</v>
      </c>
      <c r="H81" s="63">
        <v>0.1</v>
      </c>
      <c r="I81" s="62">
        <v>12.8</v>
      </c>
      <c r="J81" s="60" t="s">
        <v>243</v>
      </c>
      <c r="K81" s="60" t="s">
        <v>23</v>
      </c>
      <c r="L81" s="64" t="s">
        <v>24</v>
      </c>
      <c r="M81" s="64" t="s">
        <v>238</v>
      </c>
      <c r="N81" s="64" t="s">
        <v>244</v>
      </c>
      <c r="O81" s="65" t="s">
        <v>245</v>
      </c>
      <c r="P81" s="60" t="s">
        <v>100</v>
      </c>
      <c r="Q81" s="60"/>
      <c r="R81" s="60"/>
      <c r="S81" s="60"/>
      <c r="T81" s="60">
        <f t="shared" si="5"/>
        <v>3.25</v>
      </c>
      <c r="U81" s="55">
        <v>1</v>
      </c>
      <c r="V81" s="55">
        <v>1</v>
      </c>
      <c r="W81" s="55">
        <v>1</v>
      </c>
      <c r="X81" s="55">
        <v>10</v>
      </c>
      <c r="Y81" s="55" t="s">
        <v>46</v>
      </c>
      <c r="AB81" s="54"/>
    </row>
    <row r="82" spans="1:28" ht="65.25" customHeight="1" x14ac:dyDescent="0.25">
      <c r="A82" s="120">
        <v>80</v>
      </c>
      <c r="B82" s="60">
        <f t="shared" si="4"/>
        <v>3.75</v>
      </c>
      <c r="C82" s="2" t="s">
        <v>366</v>
      </c>
      <c r="D82" s="61" t="s">
        <v>260</v>
      </c>
      <c r="E82" s="62">
        <v>159</v>
      </c>
      <c r="F82" s="63">
        <v>1</v>
      </c>
      <c r="G82" s="62">
        <v>159</v>
      </c>
      <c r="H82" s="63"/>
      <c r="I82" s="62">
        <v>0</v>
      </c>
      <c r="J82" s="60" t="s">
        <v>367</v>
      </c>
      <c r="K82" s="60" t="s">
        <v>23</v>
      </c>
      <c r="L82" s="69" t="s">
        <v>368</v>
      </c>
      <c r="M82" s="64" t="s">
        <v>369</v>
      </c>
      <c r="N82" s="64" t="s">
        <v>244</v>
      </c>
      <c r="O82" s="65" t="s">
        <v>245</v>
      </c>
      <c r="P82" s="60" t="s">
        <v>100</v>
      </c>
      <c r="Q82" s="60" t="s">
        <v>241</v>
      </c>
      <c r="R82" s="60"/>
      <c r="S82" s="60"/>
      <c r="T82" s="60">
        <f t="shared" si="5"/>
        <v>3.75</v>
      </c>
      <c r="U82" s="55">
        <v>3</v>
      </c>
      <c r="V82" s="55">
        <v>1</v>
      </c>
      <c r="W82" s="55">
        <v>1</v>
      </c>
      <c r="X82" s="55">
        <v>10</v>
      </c>
      <c r="Y82" s="55" t="s">
        <v>46</v>
      </c>
      <c r="Z82" s="55" t="s">
        <v>85</v>
      </c>
      <c r="AB82" s="54"/>
    </row>
    <row r="83" spans="1:28" ht="50.25" customHeight="1" x14ac:dyDescent="0.25">
      <c r="A83" s="120">
        <v>81</v>
      </c>
      <c r="B83" s="60">
        <f t="shared" si="4"/>
        <v>3.25</v>
      </c>
      <c r="C83" s="2" t="s">
        <v>370</v>
      </c>
      <c r="D83" s="61" t="s">
        <v>260</v>
      </c>
      <c r="E83" s="62">
        <v>92</v>
      </c>
      <c r="F83" s="63">
        <v>0.9</v>
      </c>
      <c r="G83" s="62">
        <v>82.8</v>
      </c>
      <c r="H83" s="63">
        <v>0.1</v>
      </c>
      <c r="I83" s="62">
        <v>9.2000000000000011</v>
      </c>
      <c r="J83" s="60" t="s">
        <v>371</v>
      </c>
      <c r="K83" s="60" t="s">
        <v>23</v>
      </c>
      <c r="L83" s="64" t="s">
        <v>262</v>
      </c>
      <c r="M83" s="64" t="s">
        <v>372</v>
      </c>
      <c r="N83" s="64" t="s">
        <v>373</v>
      </c>
      <c r="O83" s="65" t="s">
        <v>245</v>
      </c>
      <c r="P83" s="60" t="s">
        <v>100</v>
      </c>
      <c r="Q83" s="60"/>
      <c r="R83" s="60"/>
      <c r="S83" s="60"/>
      <c r="T83" s="60">
        <f t="shared" si="5"/>
        <v>3.25</v>
      </c>
      <c r="U83" s="55">
        <v>1</v>
      </c>
      <c r="V83" s="55">
        <v>1</v>
      </c>
      <c r="W83" s="55">
        <v>1</v>
      </c>
      <c r="X83" s="55">
        <v>10</v>
      </c>
      <c r="Y83" s="55" t="s">
        <v>46</v>
      </c>
      <c r="AB83" s="54"/>
    </row>
    <row r="84" spans="1:28" ht="50.25" customHeight="1" x14ac:dyDescent="0.25">
      <c r="A84" s="120">
        <v>82</v>
      </c>
      <c r="B84" s="60">
        <f t="shared" si="4"/>
        <v>1.5</v>
      </c>
      <c r="C84" s="112" t="s">
        <v>247</v>
      </c>
      <c r="D84" s="61" t="s">
        <v>109</v>
      </c>
      <c r="E84" s="62">
        <v>100</v>
      </c>
      <c r="F84" s="63"/>
      <c r="G84" s="62">
        <v>0</v>
      </c>
      <c r="H84" s="63"/>
      <c r="I84" s="62">
        <v>0</v>
      </c>
      <c r="J84" s="66" t="s">
        <v>248</v>
      </c>
      <c r="K84" s="60" t="s">
        <v>23</v>
      </c>
      <c r="L84" s="64" t="s">
        <v>24</v>
      </c>
      <c r="M84" s="64" t="s">
        <v>249</v>
      </c>
      <c r="N84" s="64" t="s">
        <v>59</v>
      </c>
      <c r="O84" s="69" t="s">
        <v>250</v>
      </c>
      <c r="P84" s="60"/>
      <c r="Q84" s="60"/>
      <c r="R84" s="60"/>
      <c r="S84" s="60"/>
      <c r="T84" s="60">
        <f t="shared" si="5"/>
        <v>1.5</v>
      </c>
      <c r="U84" s="60">
        <v>1</v>
      </c>
      <c r="V84" s="55">
        <v>1</v>
      </c>
      <c r="W84" s="60">
        <v>1</v>
      </c>
      <c r="X84" s="60">
        <v>3</v>
      </c>
      <c r="Y84" s="60"/>
      <c r="Z84" s="60"/>
      <c r="AA84" s="60"/>
      <c r="AB84" s="54"/>
    </row>
    <row r="85" spans="1:28" s="13" customFormat="1" ht="50.25" customHeight="1" x14ac:dyDescent="0.25">
      <c r="A85" s="120">
        <v>83</v>
      </c>
      <c r="B85" s="60">
        <f t="shared" si="4"/>
        <v>1.5</v>
      </c>
      <c r="C85" s="112" t="s">
        <v>251</v>
      </c>
      <c r="D85" s="61" t="s">
        <v>109</v>
      </c>
      <c r="E85" s="62">
        <v>200</v>
      </c>
      <c r="F85" s="63">
        <v>0.05</v>
      </c>
      <c r="G85" s="62">
        <v>10</v>
      </c>
      <c r="H85" s="63">
        <v>0.08</v>
      </c>
      <c r="I85" s="62">
        <v>16</v>
      </c>
      <c r="J85" s="66" t="s">
        <v>252</v>
      </c>
      <c r="K85" s="60" t="s">
        <v>23</v>
      </c>
      <c r="L85" s="64" t="s">
        <v>224</v>
      </c>
      <c r="M85" s="64" t="s">
        <v>249</v>
      </c>
      <c r="N85" s="64" t="s">
        <v>59</v>
      </c>
      <c r="O85" s="69" t="s">
        <v>250</v>
      </c>
      <c r="P85" s="60"/>
      <c r="Q85" s="60"/>
      <c r="R85" s="60"/>
      <c r="S85" s="60"/>
      <c r="T85" s="60">
        <f t="shared" si="5"/>
        <v>1.5</v>
      </c>
      <c r="U85" s="55">
        <v>1</v>
      </c>
      <c r="V85" s="55">
        <v>1</v>
      </c>
      <c r="W85" s="55">
        <v>1</v>
      </c>
      <c r="X85" s="55">
        <v>3</v>
      </c>
      <c r="Y85" s="55"/>
      <c r="Z85" s="55"/>
      <c r="AA85" s="55"/>
      <c r="AB85" s="54"/>
    </row>
    <row r="86" spans="1:28" ht="50.25" customHeight="1" x14ac:dyDescent="0.25">
      <c r="A86" s="120">
        <v>84</v>
      </c>
      <c r="B86" s="60">
        <f t="shared" si="4"/>
        <v>1.5</v>
      </c>
      <c r="C86" s="2" t="s">
        <v>254</v>
      </c>
      <c r="D86" s="61" t="s">
        <v>109</v>
      </c>
      <c r="E86" s="62">
        <v>200</v>
      </c>
      <c r="F86" s="63">
        <v>0.25</v>
      </c>
      <c r="G86" s="62">
        <v>50</v>
      </c>
      <c r="H86" s="63">
        <v>0.5</v>
      </c>
      <c r="I86" s="62">
        <v>100</v>
      </c>
      <c r="J86" s="66" t="s">
        <v>255</v>
      </c>
      <c r="K86" s="60" t="s">
        <v>23</v>
      </c>
      <c r="L86" s="64" t="s">
        <v>256</v>
      </c>
      <c r="M86" s="64" t="s">
        <v>249</v>
      </c>
      <c r="N86" s="64" t="s">
        <v>59</v>
      </c>
      <c r="O86" s="69" t="s">
        <v>250</v>
      </c>
      <c r="P86" s="60"/>
      <c r="Q86" s="60"/>
      <c r="R86" s="60"/>
      <c r="S86" s="60"/>
      <c r="T86" s="60">
        <f t="shared" si="5"/>
        <v>1.5</v>
      </c>
      <c r="U86" s="55">
        <v>1</v>
      </c>
      <c r="V86" s="55">
        <v>1</v>
      </c>
      <c r="W86" s="55">
        <v>1</v>
      </c>
      <c r="X86" s="55">
        <v>3</v>
      </c>
      <c r="AB86" s="54"/>
    </row>
    <row r="87" spans="1:28" ht="50.25" customHeight="1" x14ac:dyDescent="0.25">
      <c r="A87" s="120">
        <v>85</v>
      </c>
      <c r="B87" s="60">
        <f t="shared" si="4"/>
        <v>1.5</v>
      </c>
      <c r="C87" s="2" t="s">
        <v>257</v>
      </c>
      <c r="D87" s="61" t="s">
        <v>109</v>
      </c>
      <c r="E87" s="62">
        <v>100</v>
      </c>
      <c r="F87" s="63"/>
      <c r="G87" s="62">
        <v>0</v>
      </c>
      <c r="H87" s="63"/>
      <c r="I87" s="62">
        <v>0</v>
      </c>
      <c r="J87" s="66" t="s">
        <v>258</v>
      </c>
      <c r="K87" s="60" t="s">
        <v>23</v>
      </c>
      <c r="L87" s="64" t="s">
        <v>256</v>
      </c>
      <c r="M87" s="64" t="s">
        <v>249</v>
      </c>
      <c r="N87" s="64" t="s">
        <v>59</v>
      </c>
      <c r="O87" s="69" t="s">
        <v>250</v>
      </c>
      <c r="P87" s="60"/>
      <c r="Q87" s="60"/>
      <c r="R87" s="60"/>
      <c r="S87" s="60"/>
      <c r="T87" s="60">
        <f t="shared" si="5"/>
        <v>1.5</v>
      </c>
      <c r="U87" s="55">
        <v>1</v>
      </c>
      <c r="V87" s="55">
        <v>1</v>
      </c>
      <c r="W87" s="55">
        <v>1</v>
      </c>
      <c r="X87" s="55">
        <v>3</v>
      </c>
      <c r="AB87" s="54"/>
    </row>
    <row r="88" spans="1:28" ht="50.25" customHeight="1" x14ac:dyDescent="0.25">
      <c r="A88" s="120">
        <v>86</v>
      </c>
      <c r="B88" s="60">
        <f t="shared" si="4"/>
        <v>3.75</v>
      </c>
      <c r="C88" s="2" t="s">
        <v>101</v>
      </c>
      <c r="D88" s="75" t="s">
        <v>21</v>
      </c>
      <c r="E88" s="62">
        <v>38000</v>
      </c>
      <c r="F88" s="63">
        <v>2.75E-2</v>
      </c>
      <c r="G88" s="62">
        <v>1045</v>
      </c>
      <c r="H88" s="63">
        <v>1.4999999999999999E-2</v>
      </c>
      <c r="I88" s="62">
        <v>570</v>
      </c>
      <c r="J88" s="66" t="s">
        <v>55</v>
      </c>
      <c r="K88" s="60" t="s">
        <v>33</v>
      </c>
      <c r="L88" s="64" t="s">
        <v>102</v>
      </c>
      <c r="M88" s="64" t="s">
        <v>103</v>
      </c>
      <c r="N88" s="69" t="s">
        <v>104</v>
      </c>
      <c r="O88" s="65" t="s">
        <v>27</v>
      </c>
      <c r="P88" s="66"/>
      <c r="Q88" s="66"/>
      <c r="R88" s="60"/>
      <c r="S88" s="60"/>
      <c r="T88" s="60">
        <f t="shared" si="5"/>
        <v>3.75</v>
      </c>
      <c r="U88" s="55">
        <v>1</v>
      </c>
      <c r="V88" s="55">
        <v>1</v>
      </c>
      <c r="W88" s="55">
        <v>3</v>
      </c>
      <c r="X88" s="55">
        <v>10</v>
      </c>
      <c r="Y88" s="55" t="s">
        <v>184</v>
      </c>
      <c r="AB88" s="54"/>
    </row>
    <row r="89" spans="1:28" ht="50.25" customHeight="1" x14ac:dyDescent="0.25">
      <c r="A89" s="122">
        <v>87</v>
      </c>
      <c r="B89" s="83">
        <f t="shared" si="4"/>
        <v>1.5</v>
      </c>
      <c r="C89" s="123" t="s">
        <v>105</v>
      </c>
      <c r="D89" s="148" t="s">
        <v>21</v>
      </c>
      <c r="E89" s="124">
        <v>6198</v>
      </c>
      <c r="F89" s="125">
        <v>2.1999999999999999E-2</v>
      </c>
      <c r="G89" s="124">
        <v>136.35599999999999</v>
      </c>
      <c r="H89" s="125">
        <v>0.21</v>
      </c>
      <c r="I89" s="124">
        <v>1301.58</v>
      </c>
      <c r="J89" s="149" t="s">
        <v>106</v>
      </c>
      <c r="K89" s="83" t="s">
        <v>33</v>
      </c>
      <c r="L89" s="126" t="s">
        <v>24</v>
      </c>
      <c r="M89" s="126" t="s">
        <v>65</v>
      </c>
      <c r="N89" s="126" t="s">
        <v>104</v>
      </c>
      <c r="O89" s="150" t="s">
        <v>27</v>
      </c>
      <c r="P89" s="3" t="s">
        <v>497</v>
      </c>
      <c r="Q89" s="83"/>
      <c r="R89" s="83"/>
      <c r="S89" s="83"/>
      <c r="T89" s="83">
        <f t="shared" si="5"/>
        <v>1.5</v>
      </c>
      <c r="U89" s="82">
        <v>1</v>
      </c>
      <c r="V89" s="82">
        <v>1</v>
      </c>
      <c r="W89" s="82">
        <v>1</v>
      </c>
      <c r="X89" s="82">
        <v>3</v>
      </c>
      <c r="Y89" s="82"/>
      <c r="Z89" s="82"/>
      <c r="AA89" s="82"/>
      <c r="AB89" s="127"/>
    </row>
    <row r="90" spans="1:28" ht="50.25" customHeight="1" thickBot="1" x14ac:dyDescent="0.3">
      <c r="C90" s="79"/>
      <c r="D90" s="80"/>
      <c r="E90" s="81"/>
      <c r="F90" s="82"/>
      <c r="G90" s="83"/>
      <c r="H90" s="82"/>
      <c r="I90" s="82"/>
    </row>
    <row r="91" spans="1:28" ht="50.25" customHeight="1" x14ac:dyDescent="0.25">
      <c r="B91" s="54"/>
      <c r="C91" s="87" t="s">
        <v>4</v>
      </c>
      <c r="D91" s="88" t="s">
        <v>374</v>
      </c>
      <c r="E91" s="89" t="s">
        <v>375</v>
      </c>
      <c r="F91" s="89" t="s">
        <v>376</v>
      </c>
      <c r="G91" s="89" t="s">
        <v>377</v>
      </c>
      <c r="H91" s="89" t="s">
        <v>378</v>
      </c>
      <c r="I91" s="90" t="s">
        <v>379</v>
      </c>
      <c r="J91" s="78"/>
    </row>
    <row r="92" spans="1:28" ht="50.25" customHeight="1" x14ac:dyDescent="0.25">
      <c r="B92" s="54"/>
      <c r="C92" s="91" t="s">
        <v>21</v>
      </c>
      <c r="D92" s="53">
        <f>SUMIFS($E$3:$E$89,$D$3:$D$89,"2B-3",$B$3:$B$89,"&lt;=1")</f>
        <v>2472</v>
      </c>
      <c r="E92" s="53">
        <f>SUMIFS($E$3:$E$89,$D$3:$D$89,"2B-3",$B$3:$B$89,"&lt;=2")</f>
        <v>22045</v>
      </c>
      <c r="F92" s="53">
        <f>SUMIFS($E$3:$E$89,$D$3:$D$89,"2B-3",$B$3:$B$89,"&lt;=3")</f>
        <v>22045</v>
      </c>
      <c r="G92" s="53">
        <f>SUMIFS($E$3:$E$89,$D$3:$D$89,"2B-3",$B$3:$B$89,"&lt;=4")</f>
        <v>69897</v>
      </c>
      <c r="H92" s="53">
        <f>SUMIFS($E$3:$E$89,$D$3:$D$89,"2B-3",$B$3:$B$89,"&lt;=5")</f>
        <v>69897</v>
      </c>
      <c r="I92" s="92">
        <f>SUMIFS($E$3:$E$89,$D$3:$D$89,"2B-3",$B$3:$B$89,"&lt;=10")</f>
        <v>74897</v>
      </c>
      <c r="J92" s="78"/>
    </row>
    <row r="93" spans="1:28" ht="50.25" customHeight="1" x14ac:dyDescent="0.25">
      <c r="B93" s="54"/>
      <c r="C93" s="91" t="s">
        <v>109</v>
      </c>
      <c r="D93" s="53">
        <f>SUMIFS($E$3:$E$89,$D$3:$D$89,"4-7",$B$3:$B$89,"&lt;=1")</f>
        <v>7610</v>
      </c>
      <c r="E93" s="53">
        <f>SUMIFS($E$3:$E$89,$D$3:$D$89,"4-7",$B$3:$B$89,"&lt;=2")</f>
        <v>14094</v>
      </c>
      <c r="F93" s="53">
        <f>SUMIFS($E$3:$E$89,$D$3:$D$89,"4-7",$B$3:$B$89,"&lt;=3")</f>
        <v>14094</v>
      </c>
      <c r="G93" s="53">
        <f>SUMIFS($E$3:$E$89,$D$3:$D$89,"4-7",$B$3:$B$89,"&lt;=4")</f>
        <v>18761</v>
      </c>
      <c r="H93" s="53">
        <f>SUMIFS($E$3:$E$89,$D$3:$D$89,"4-7",$B$3:$B$89,"&lt;=5")</f>
        <v>18761</v>
      </c>
      <c r="I93" s="92">
        <f>SUMIFS($E$3:$E$89,$D$3:$D$89,"4-7",$B$3:$B$89,"&lt;=10")</f>
        <v>19413</v>
      </c>
      <c r="J93" s="78"/>
    </row>
    <row r="94" spans="1:28" ht="50.25" customHeight="1" x14ac:dyDescent="0.25">
      <c r="B94" s="54"/>
      <c r="C94" s="93">
        <v>8</v>
      </c>
      <c r="D94" s="53">
        <f>SUMIFS($E$3:$E$89,$D$3:$D$89,"8",$B$3:$B$89,"&lt;=1")</f>
        <v>1069</v>
      </c>
      <c r="E94" s="53">
        <f>SUMIFS($E$3:$E$89,$D$3:$D$89,"8",$B$3:$B$89,"&lt;=2")</f>
        <v>2225</v>
      </c>
      <c r="F94" s="53">
        <f>SUMIFS($E$3:$E$89,$D$3:$D$89,"8",$B$3:$B$89,"&lt;=3")</f>
        <v>2240</v>
      </c>
      <c r="G94" s="53">
        <f>SUMIFS($E$3:$E$89,$D$3:$D$89,"8",$B$3:$B$89,"&lt;=4")</f>
        <v>3706</v>
      </c>
      <c r="H94" s="53">
        <f>SUMIFS($E$3:$E$89,$D$3:$D$89,"8",$B$3:$B$89,"&lt;=5")</f>
        <v>3721</v>
      </c>
      <c r="I94" s="92">
        <f>SUMIFS($E$3:$E$89,$D$3:$D$89,"8",$B$3:$B$89,"&lt;=10")</f>
        <v>7580</v>
      </c>
      <c r="J94" s="78"/>
    </row>
    <row r="95" spans="1:28" ht="50.25" customHeight="1" thickBot="1" x14ac:dyDescent="0.3">
      <c r="B95" s="54"/>
      <c r="C95" s="94" t="s">
        <v>380</v>
      </c>
      <c r="D95" s="95">
        <f>SUM(D92:D94)</f>
        <v>11151</v>
      </c>
      <c r="E95" s="95">
        <f t="shared" ref="E95:I95" si="6">SUM(E92:E94)</f>
        <v>38364</v>
      </c>
      <c r="F95" s="95">
        <f t="shared" si="6"/>
        <v>38379</v>
      </c>
      <c r="G95" s="95">
        <f t="shared" si="6"/>
        <v>92364</v>
      </c>
      <c r="H95" s="95">
        <f t="shared" si="6"/>
        <v>92379</v>
      </c>
      <c r="I95" s="96">
        <f t="shared" si="6"/>
        <v>101890</v>
      </c>
      <c r="J95" s="78"/>
    </row>
    <row r="96" spans="1:28" ht="50.25" customHeight="1" x14ac:dyDescent="0.25">
      <c r="C96" s="84"/>
      <c r="D96" s="85"/>
      <c r="E96" s="86"/>
      <c r="F96" s="84"/>
      <c r="G96" s="84"/>
      <c r="H96" s="84"/>
      <c r="I96" s="84"/>
    </row>
    <row r="97" spans="3:5" ht="50.25" customHeight="1" x14ac:dyDescent="0.25">
      <c r="C97" s="76"/>
      <c r="D97" s="77"/>
      <c r="E97" s="55"/>
    </row>
    <row r="98" spans="3:5" ht="50.25" customHeight="1" x14ac:dyDescent="0.25">
      <c r="C98" s="76"/>
      <c r="D98" s="77"/>
      <c r="E98" s="55"/>
    </row>
    <row r="99" spans="3:5" ht="50.25" customHeight="1" x14ac:dyDescent="0.25">
      <c r="C99" s="76"/>
      <c r="D99" s="77"/>
      <c r="E99" s="55"/>
    </row>
    <row r="100" spans="3:5" ht="50.25" customHeight="1" x14ac:dyDescent="0.25">
      <c r="C100" s="76"/>
      <c r="D100" s="77"/>
      <c r="E100" s="55"/>
    </row>
    <row r="101" spans="3:5" ht="50.25" customHeight="1" x14ac:dyDescent="0.25">
      <c r="D101" s="77"/>
      <c r="E101" s="55"/>
    </row>
    <row r="102" spans="3:5" ht="50.25" customHeight="1" x14ac:dyDescent="0.25">
      <c r="C102" s="76"/>
      <c r="D102" s="77"/>
      <c r="E102" s="55"/>
    </row>
  </sheetData>
  <pageMargins left="0.25" right="0.25" top="0.75" bottom="0.75" header="0.3" footer="0.3"/>
  <pageSetup scale="17" fitToHeight="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13"/>
  <sheetViews>
    <sheetView workbookViewId="0">
      <selection activeCell="H28" sqref="H28"/>
    </sheetView>
  </sheetViews>
  <sheetFormatPr defaultRowHeight="15" x14ac:dyDescent="0.25"/>
  <sheetData>
    <row r="1" spans="1:7" x14ac:dyDescent="0.25">
      <c r="A1" t="s">
        <v>429</v>
      </c>
    </row>
    <row r="2" spans="1:7" x14ac:dyDescent="0.25">
      <c r="A2" s="99" t="s">
        <v>4</v>
      </c>
      <c r="B2" s="99" t="s">
        <v>374</v>
      </c>
      <c r="C2" s="99" t="s">
        <v>425</v>
      </c>
      <c r="D2" s="99" t="s">
        <v>426</v>
      </c>
      <c r="E2" s="99" t="s">
        <v>427</v>
      </c>
      <c r="F2" s="99" t="s">
        <v>428</v>
      </c>
      <c r="G2" s="99" t="s">
        <v>379</v>
      </c>
    </row>
    <row r="3" spans="1:7" x14ac:dyDescent="0.25">
      <c r="A3" s="99" t="s">
        <v>21</v>
      </c>
      <c r="B3" s="99">
        <v>2472</v>
      </c>
      <c r="C3" s="99">
        <v>22045</v>
      </c>
      <c r="D3" s="99">
        <v>22045</v>
      </c>
      <c r="E3" s="99">
        <v>69897</v>
      </c>
      <c r="F3" s="99">
        <v>69897</v>
      </c>
      <c r="G3" s="99">
        <v>74897</v>
      </c>
    </row>
    <row r="4" spans="1:7" x14ac:dyDescent="0.25">
      <c r="A4" s="99" t="s">
        <v>109</v>
      </c>
      <c r="B4" s="99">
        <v>7610</v>
      </c>
      <c r="C4" s="99">
        <v>14094</v>
      </c>
      <c r="D4" s="99">
        <v>14094</v>
      </c>
      <c r="E4" s="99">
        <v>18761</v>
      </c>
      <c r="F4" s="99">
        <v>18761</v>
      </c>
      <c r="G4" s="99">
        <v>19413</v>
      </c>
    </row>
    <row r="5" spans="1:7" x14ac:dyDescent="0.25">
      <c r="A5" s="99">
        <v>8</v>
      </c>
      <c r="B5" s="99">
        <v>1069</v>
      </c>
      <c r="C5" s="99">
        <v>2225</v>
      </c>
      <c r="D5" s="99">
        <v>2240</v>
      </c>
      <c r="E5" s="99">
        <v>3706</v>
      </c>
      <c r="F5" s="99">
        <v>3721</v>
      </c>
      <c r="G5" s="99">
        <v>7580</v>
      </c>
    </row>
    <row r="6" spans="1:7" x14ac:dyDescent="0.25">
      <c r="A6" s="99" t="s">
        <v>380</v>
      </c>
      <c r="B6" s="99">
        <v>11151</v>
      </c>
      <c r="C6" s="99">
        <v>38364</v>
      </c>
      <c r="D6" s="99">
        <v>38379</v>
      </c>
      <c r="E6" s="99">
        <v>92364</v>
      </c>
      <c r="F6" s="99">
        <v>92379</v>
      </c>
      <c r="G6" s="99">
        <v>101890</v>
      </c>
    </row>
    <row r="8" spans="1:7" x14ac:dyDescent="0.25">
      <c r="A8" t="s">
        <v>430</v>
      </c>
    </row>
    <row r="9" spans="1:7" x14ac:dyDescent="0.25">
      <c r="A9" s="99" t="s">
        <v>4</v>
      </c>
      <c r="B9" s="99" t="s">
        <v>374</v>
      </c>
      <c r="C9" s="99" t="s">
        <v>425</v>
      </c>
      <c r="D9" s="99" t="s">
        <v>426</v>
      </c>
      <c r="E9" s="99" t="s">
        <v>427</v>
      </c>
      <c r="F9" s="99" t="s">
        <v>428</v>
      </c>
      <c r="G9" s="99" t="s">
        <v>379</v>
      </c>
    </row>
    <row r="10" spans="1:7" x14ac:dyDescent="0.25">
      <c r="A10" s="99" t="s">
        <v>21</v>
      </c>
      <c r="B10" s="99">
        <v>2353</v>
      </c>
      <c r="C10" s="99">
        <v>21545</v>
      </c>
      <c r="D10" s="99">
        <v>22045</v>
      </c>
      <c r="E10" s="99">
        <v>60045</v>
      </c>
      <c r="F10" s="99">
        <v>60045</v>
      </c>
      <c r="G10" s="99">
        <v>74897</v>
      </c>
    </row>
    <row r="11" spans="1:7" x14ac:dyDescent="0.25">
      <c r="A11" s="99" t="s">
        <v>109</v>
      </c>
      <c r="B11" s="99">
        <v>7436</v>
      </c>
      <c r="C11" s="99">
        <v>13991</v>
      </c>
      <c r="D11" s="99">
        <v>13991</v>
      </c>
      <c r="E11" s="99">
        <v>14595</v>
      </c>
      <c r="F11" s="99">
        <v>14595</v>
      </c>
      <c r="G11" s="99">
        <v>19413</v>
      </c>
    </row>
    <row r="12" spans="1:7" x14ac:dyDescent="0.25">
      <c r="A12" s="99">
        <v>8</v>
      </c>
      <c r="B12" s="99">
        <v>1069</v>
      </c>
      <c r="C12" s="99">
        <v>2779</v>
      </c>
      <c r="D12" s="99">
        <v>2844</v>
      </c>
      <c r="E12" s="99">
        <v>3054</v>
      </c>
      <c r="F12" s="99">
        <v>3128</v>
      </c>
      <c r="G12" s="99">
        <v>7580</v>
      </c>
    </row>
    <row r="13" spans="1:7" x14ac:dyDescent="0.25">
      <c r="A13" s="99" t="s">
        <v>380</v>
      </c>
      <c r="B13" s="99">
        <v>10858</v>
      </c>
      <c r="C13" s="99">
        <v>38315</v>
      </c>
      <c r="D13" s="99">
        <v>38880</v>
      </c>
      <c r="E13" s="99">
        <v>77694</v>
      </c>
      <c r="F13" s="99">
        <v>77768</v>
      </c>
      <c r="G13" s="99">
        <v>101890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Intro</vt:lpstr>
      <vt:lpstr>BEV-EMA</vt:lpstr>
      <vt:lpstr>BEV-CARB</vt:lpstr>
      <vt:lpstr>FCEV-EMA</vt:lpstr>
      <vt:lpstr>FCEV-CARB</vt:lpstr>
      <vt:lpstr>FCEV vs BEV Sales</vt:lpstr>
      <vt:lpstr>'BEV-CARB'!Print_Titles</vt:lpstr>
      <vt:lpstr>'FCEV-CARB'!Print_Titles</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 Market Analysis</dc:title>
  <dc:creator>California Air Resources Board - Mobile Source Control Division</dc:creator>
  <cp:lastModifiedBy>Wente Yin</cp:lastModifiedBy>
  <cp:lastPrinted>2019-02-20T17:00:45Z</cp:lastPrinted>
  <dcterms:created xsi:type="dcterms:W3CDTF">2019-02-08T18:59:26Z</dcterms:created>
  <dcterms:modified xsi:type="dcterms:W3CDTF">2020-07-03T20:49:01Z</dcterms:modified>
</cp:coreProperties>
</file>