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raf\Desktop\Drupal Resources\Jonathan June\"/>
    </mc:Choice>
  </mc:AlternateContent>
  <xr:revisionPtr revIDLastSave="0" documentId="8_{BB02E130-E7E8-4879-A18A-AB46CA11509B}" xr6:coauthVersionLast="47" xr6:coauthVersionMax="47" xr10:uidLastSave="{00000000-0000-0000-0000-000000000000}"/>
  <bookViews>
    <workbookView xWindow="-110" yWindow="-110" windowWidth="19420" windowHeight="10420" xr2:uid="{832C8B87-9FD4-4AC2-8EFD-75A97080BC1C}"/>
  </bookViews>
  <sheets>
    <sheet name="A1.3_IC.1_Locomotive, MTH 202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alldata">#REF!</definedName>
    <definedName name="EFs">#REF!</definedName>
    <definedName name="Fleet_Growth">[1]ASSUMPTIONS!$C$3</definedName>
    <definedName name="LFs">'[2]EFs &amp; LFs'!$O$4:$P$9</definedName>
    <definedName name="LLAF">'[3]EFs &amp; LFs'!$C$34:$J$116</definedName>
    <definedName name="Loads">#REF!</definedName>
    <definedName name="Loads2019">'[4]EFs &amp; LFs 2019'!$B$8:$E$13</definedName>
    <definedName name="Loads2021">'[4]EFs &amp; LFs 2021'!$B$8:$E$13</definedName>
    <definedName name="ShipData">'[5]Inputs for A10-A13'!$B$21:$H$29</definedName>
    <definedName name="Ships">[2]Ships!$B$4:$M$121</definedName>
    <definedName name="Status_Table">[1]ASSUMPTIONS!$B$24:$C$34</definedName>
    <definedName name="Tier_MinYrs">[1]ASSUMPTIONS!$C$7:$C$10</definedName>
    <definedName name="Tier_Results">[1]ASSUMPTIONS!$B$7:$B$10</definedName>
    <definedName name="Tier3_Adoption_Rate">[1]ASSUMPTIONS!$B$14:$B$20</definedName>
    <definedName name="Tier3_Adoption_Yrs">[1]ASSUMPTIONS!$C$14:$C$20</definedName>
    <definedName name="UpgradeList">'[5]Inputs for A10-A13'!$C$7:$F$16</definedName>
    <definedName name="Vessel_Class">[1]ASSUMPTIONS!$B$56:$C$73</definedName>
    <definedName name="Vessel_Type_Table">[1]ASSUMPTIONS!$B$38:$D$52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C9" i="1"/>
  <c r="AZ16" i="1" s="1"/>
  <c r="AZ17" i="1" s="1"/>
  <c r="AZ18" i="1" s="1"/>
  <c r="G7" i="1"/>
  <c r="E7" i="1"/>
  <c r="G5" i="1"/>
  <c r="G9" i="1" s="1"/>
  <c r="E5" i="1"/>
  <c r="E9" i="1" s="1"/>
  <c r="AO16" i="1" l="1"/>
  <c r="AO17" i="1" s="1"/>
  <c r="AO18" i="1" s="1"/>
  <c r="AS16" i="1"/>
  <c r="AS17" i="1" s="1"/>
  <c r="AS18" i="1" s="1"/>
  <c r="M16" i="1"/>
  <c r="M17" i="1" s="1"/>
  <c r="M18" i="1" s="1"/>
  <c r="I13" i="1"/>
  <c r="J16" i="1" s="1"/>
  <c r="X16" i="1"/>
  <c r="X17" i="1" s="1"/>
  <c r="X18" i="1" s="1"/>
  <c r="AF16" i="1"/>
  <c r="AF17" i="1" s="1"/>
  <c r="AF18" i="1" s="1"/>
  <c r="AJ16" i="1"/>
  <c r="AJ17" i="1" s="1"/>
  <c r="AJ18" i="1" s="1"/>
  <c r="AD16" i="1"/>
  <c r="AD17" i="1" s="1"/>
  <c r="AD18" i="1" s="1"/>
  <c r="AT16" i="1"/>
  <c r="AT17" i="1" s="1"/>
  <c r="AT18" i="1" s="1"/>
  <c r="AX16" i="1"/>
  <c r="AX17" i="1" s="1"/>
  <c r="AX18" i="1" s="1"/>
  <c r="R16" i="1"/>
  <c r="R17" i="1" s="1"/>
  <c r="R18" i="1" s="1"/>
  <c r="AL16" i="1"/>
  <c r="AL17" i="1" s="1"/>
  <c r="AL18" i="1" s="1"/>
  <c r="N16" i="1"/>
  <c r="N17" i="1" s="1"/>
  <c r="N18" i="1" s="1"/>
  <c r="Z16" i="1"/>
  <c r="Z17" i="1" s="1"/>
  <c r="Z18" i="1" s="1"/>
  <c r="BB16" i="1"/>
  <c r="BB17" i="1" s="1"/>
  <c r="BB18" i="1" s="1"/>
  <c r="V16" i="1"/>
  <c r="V17" i="1" s="1"/>
  <c r="V18" i="1" s="1"/>
  <c r="AP16" i="1"/>
  <c r="AP17" i="1" s="1"/>
  <c r="AP18" i="1" s="1"/>
  <c r="AH16" i="1"/>
  <c r="AH17" i="1" s="1"/>
  <c r="AH18" i="1" s="1"/>
  <c r="U16" i="1"/>
  <c r="U17" i="1" s="1"/>
  <c r="U18" i="1" s="1"/>
  <c r="BA16" i="1"/>
  <c r="BA17" i="1" s="1"/>
  <c r="BA18" i="1" s="1"/>
  <c r="L16" i="1"/>
  <c r="L17" i="1" s="1"/>
  <c r="L18" i="1" s="1"/>
  <c r="AG16" i="1"/>
  <c r="AG17" i="1" s="1"/>
  <c r="AG18" i="1" s="1"/>
  <c r="AR16" i="1"/>
  <c r="AR17" i="1" s="1"/>
  <c r="AR18" i="1" s="1"/>
  <c r="Y16" i="1"/>
  <c r="Y17" i="1" s="1"/>
  <c r="Y18" i="1" s="1"/>
  <c r="P16" i="1"/>
  <c r="P17" i="1" s="1"/>
  <c r="P18" i="1" s="1"/>
  <c r="AK16" i="1"/>
  <c r="AK17" i="1" s="1"/>
  <c r="AK18" i="1" s="1"/>
  <c r="AV16" i="1"/>
  <c r="AV17" i="1" s="1"/>
  <c r="AV18" i="1" s="1"/>
  <c r="Q16" i="1"/>
  <c r="Q17" i="1" s="1"/>
  <c r="Q18" i="1" s="1"/>
  <c r="AB16" i="1"/>
  <c r="AB17" i="1" s="1"/>
  <c r="AB18" i="1" s="1"/>
  <c r="AW16" i="1"/>
  <c r="AW17" i="1" s="1"/>
  <c r="AW18" i="1" s="1"/>
  <c r="AC16" i="1"/>
  <c r="AC17" i="1" s="1"/>
  <c r="AC18" i="1" s="1"/>
  <c r="AN16" i="1"/>
  <c r="AN17" i="1" s="1"/>
  <c r="AN18" i="1" s="1"/>
  <c r="T16" i="1"/>
  <c r="T17" i="1" s="1"/>
  <c r="T18" i="1" s="1"/>
  <c r="H16" i="1" l="1"/>
  <c r="C16" i="1" s="1"/>
  <c r="C17" i="1" s="1"/>
  <c r="C18" i="1" s="1"/>
  <c r="I16" i="1"/>
  <c r="D16" i="1" s="1"/>
  <c r="D17" i="1" s="1"/>
  <c r="D18" i="1" s="1"/>
  <c r="J17" i="1"/>
  <c r="J18" i="1" s="1"/>
  <c r="E16" i="1"/>
  <c r="E17" i="1" s="1"/>
  <c r="E18" i="1" s="1"/>
  <c r="I17" i="1" l="1"/>
  <c r="I18" i="1" s="1"/>
  <c r="H17" i="1"/>
  <c r="H18" i="1" s="1"/>
</calcChain>
</file>

<file path=xl/sharedStrings.xml><?xml version="1.0" encoding="utf-8"?>
<sst xmlns="http://schemas.openxmlformats.org/spreadsheetml/2006/main" count="161" uniqueCount="44">
  <si>
    <r>
      <t xml:space="preserve">Chevron Richmond, </t>
    </r>
    <r>
      <rPr>
        <b/>
        <i/>
        <sz val="13"/>
        <color theme="1"/>
        <rFont val="Times New Roman"/>
        <family val="1"/>
      </rPr>
      <t>IC.1 Diesel Locomotive Replacement Calculations</t>
    </r>
  </si>
  <si>
    <t>Emissions Factors</t>
  </si>
  <si>
    <t>Legend</t>
  </si>
  <si>
    <t>Engine</t>
  </si>
  <si>
    <t>NOx 
(g/BHP-hr)</t>
  </si>
  <si>
    <t>PM 
(g/BHP-hr)</t>
  </si>
  <si>
    <r>
      <t>PM</t>
    </r>
    <r>
      <rPr>
        <b/>
        <vertAlign val="subscript"/>
        <sz val="11"/>
        <color theme="1"/>
        <rFont val="Times New Roman"/>
        <family val="1"/>
      </rPr>
      <t>2.5</t>
    </r>
    <r>
      <rPr>
        <b/>
        <sz val="11"/>
        <color theme="1"/>
        <rFont val="Times New Roman"/>
        <family val="1"/>
      </rPr>
      <t xml:space="preserve"> 
(g/BHP-hr)</t>
    </r>
  </si>
  <si>
    <t>NMHC
(g/BHP-hr)</t>
  </si>
  <si>
    <t>ROG 
(g/BHP-hr)</t>
  </si>
  <si>
    <t>CARB Switcher Conversion Factor 
(BHP-hr/gal fuel)</t>
  </si>
  <si>
    <t>Fuel Consumption Rate (gal/hr)</t>
  </si>
  <si>
    <t>Data Sources</t>
  </si>
  <si>
    <t>Input</t>
  </si>
  <si>
    <t>Existing: pre-1973 
EMD 12-645E</t>
  </si>
  <si>
    <r>
      <t xml:space="preserve">EPA guidance 40 CFR 1033, Emission Factors for Locomotives, 
Table 2-Switch Engines, pre-Tier 0 locomotives, </t>
    </r>
    <r>
      <rPr>
        <sz val="11"/>
        <color rgb="FF0000FF"/>
        <rFont val="Times New Roman"/>
        <family val="1"/>
      </rPr>
      <t xml:space="preserve">https://nepis.epa.gov/Exe/ZyPDF.cgi/P100500B.PDF?Dockey=P100500B.PDF </t>
    </r>
    <r>
      <rPr>
        <sz val="11"/>
        <rFont val="Times New Roman"/>
        <family val="1"/>
      </rPr>
      <t>and</t>
    </r>
    <r>
      <rPr>
        <sz val="11"/>
        <color theme="1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>https://ww2.arb.ca.gov/sites/default/files/2022-07/2022%20Class%20I%20Switcher%20Emission%20Inventory%20technical%20document%2007112022.pdf</t>
    </r>
  </si>
  <si>
    <t>Output (NOx, PM, ROG)</t>
  </si>
  <si>
    <t>LEAF 
(1) Cummins QSX15-L Tier 4</t>
  </si>
  <si>
    <r>
      <t xml:space="preserve"> CARB Switcher Locomotive Emissions Inventory: </t>
    </r>
    <r>
      <rPr>
        <sz val="11"/>
        <color rgb="FF0000FF"/>
        <rFont val="Times New Roman"/>
        <family val="1"/>
      </rPr>
      <t>https://ww2.arb.ca.gov/sites/default/files/2022-07/2022%20Class%20I%20Switcher%20Emission%20Inventory%20technical%20document%2007112022.pdf</t>
    </r>
  </si>
  <si>
    <t>Emission Factor Delta</t>
  </si>
  <si>
    <r>
      <t xml:space="preserve">Notes: 
</t>
    </r>
    <r>
      <rPr>
        <sz val="11"/>
        <color rgb="FF000000"/>
        <rFont val="Times New Roman"/>
        <family val="1"/>
      </rPr>
      <t>- Starting in March 2024, fuel consumption rates will be using actuals, not calculated values (denoted by yellow vs. gray cells in Row 13). Cell J7 gal/hr consumption rate (LEAF) will be calculated based on the actuals. 
- Commercial Transportation Manager - Richmond Refinery responsible for all rail transport and manages the locomotive usage - meter read outs</t>
    </r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</si>
  <si>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</si>
  <si>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</si>
  <si>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</si>
  <si>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</si>
  <si>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</si>
  <si>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</si>
  <si>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</si>
  <si>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</si>
  <si>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</si>
  <si>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</si>
  <si>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</si>
  <si>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</si>
  <si>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CY2024 Emission Reduction Calculations</t>
  </si>
  <si>
    <t>LEAF Locomotive 
Usage (gal)</t>
  </si>
  <si>
    <t>LEAF Locomotive 
Usage (hours)</t>
  </si>
  <si>
    <t>Emissions, LEAF Tier 4 Locomotive</t>
  </si>
  <si>
    <t xml:space="preserve">NOx </t>
  </si>
  <si>
    <r>
      <t>PM</t>
    </r>
    <r>
      <rPr>
        <vertAlign val="subscript"/>
        <sz val="11"/>
        <color theme="1"/>
        <rFont val="Times New Roman"/>
        <family val="1"/>
      </rPr>
      <t>2.5</t>
    </r>
  </si>
  <si>
    <t>ROG</t>
  </si>
  <si>
    <t>Units</t>
  </si>
  <si>
    <t>PM</t>
  </si>
  <si>
    <t>grams/yr</t>
  </si>
  <si>
    <t>lbs/yr</t>
  </si>
  <si>
    <t>mtons/yr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</si>
</sst>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#,##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4" fillId="0" borderId="0" xfId="0" applyNumberFormat="1" applyFont="1"/>
    <xf numFmtId="0" fontId="4" fillId="0" borderId="0" xfId="0" applyFont="1" applyAlignment="1">
      <alignment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12" fillId="0" borderId="14" xfId="0" applyFont="1" applyBorder="1" applyAlignment="1">
      <alignment horizontal="left" vertical="top" wrapText="1"/>
    </xf>
    <xf numFmtId="0" fontId="0" fillId="0" borderId="15" xfId="0" applyBorder="1"/>
    <xf numFmtId="0" fontId="0" fillId="0" borderId="12" xfId="0" applyBorder="1"/>
    <xf numFmtId="0" fontId="12" fillId="0" borderId="4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0" xfId="0" applyFont="1" applyAlignment="1">
      <alignment horizontal="left"/>
    </xf>
    <xf numFmtId="3" fontId="4" fillId="0" borderId="28" xfId="1" applyNumberFormat="1" applyFont="1" applyBorder="1" applyAlignment="1">
      <alignment horizontal="center" wrapText="1"/>
    </xf>
    <xf numFmtId="3" fontId="4" fillId="0" borderId="4" xfId="1" applyNumberFormat="1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3" fontId="4" fillId="0" borderId="28" xfId="1" applyNumberFormat="1" applyFont="1" applyFill="1" applyBorder="1" applyAlignment="1">
      <alignment horizontal="center" wrapText="1"/>
    </xf>
    <xf numFmtId="3" fontId="4" fillId="0" borderId="4" xfId="1" applyNumberFormat="1" applyFont="1" applyFill="1" applyBorder="1" applyAlignment="1">
      <alignment horizontal="center" wrapText="1"/>
    </xf>
    <xf numFmtId="165" fontId="4" fillId="0" borderId="4" xfId="1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/>
    </xf>
    <xf numFmtId="2" fontId="4" fillId="7" borderId="29" xfId="0" applyNumberFormat="1" applyFont="1" applyFill="1" applyBorder="1" applyAlignment="1">
      <alignment horizontal="center"/>
    </xf>
    <xf numFmtId="2" fontId="4" fillId="7" borderId="30" xfId="0" applyNumberFormat="1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4" fillId="3" borderId="0" xfId="0" applyNumberFormat="1" applyFont="1" applyFill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5" fillId="6" borderId="22" xfId="0" applyFont="1" applyFill="1" applyBorder="1" applyAlignment="1">
      <alignment horizontal="center" vertical="center" wrapText="1"/>
    </xf>
    <xf numFmtId="3" fontId="15" fillId="4" borderId="20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9" fontId="5" fillId="6" borderId="11" xfId="0" applyNumberFormat="1" applyFont="1" applyFill="1" applyBorder="1" applyAlignment="1">
      <alignment horizontal="center"/>
    </xf>
    <xf numFmtId="49" fontId="5" fillId="6" borderId="12" xfId="0" applyNumberFormat="1" applyFont="1" applyFill="1" applyBorder="1" applyAlignment="1">
      <alignment horizontal="center"/>
    </xf>
    <xf numFmtId="49" fontId="5" fillId="6" borderId="13" xfId="0" applyNumberFormat="1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130176</xdr:colOff>
      <xdr:row>3</xdr:row>
      <xdr:rowOff>16294</xdr:rowOff>
    </xdr:from>
    <xdr:to>
      <xdr:col>23</xdr:col>
      <xdr:colOff>92075</xdr:colOff>
      <xdr:row>4</xdr:row>
      <xdr:rowOff>707852</xdr:rowOff>
    </xdr:to>
    <xdr:pic>
      <xdr:nvPicPr>
        <xdr:cNvPr id="2" name="Picture 1" descr="[Friday 12:49 PM] Foster, Jonathan@ARB&#10;Image lists equations sourced from the document &quot;CARB 2022 Class I Switcher Rail Yard Emissions Inventory &quot; on page 7.&#10;https://ww2.arb.ca.gov/sites/default/files/2022-07/2022%20Class%20I%20Switcher%20Emission%20Inventory%20technical%20document%2007112022.pdf&#10; &#10;The emission factors include the following:&#10;&#10;PM2.5 = 0.92 * PM10&#10;&#10;PM = PM10&#10;&#10;TOG = 1.44 * HC&#10;&#10;ROG = 1.21 * HC&#10;&#10;NH3 = 0.0833 grams per gallon * fuel in gallons&#10;&#10;CO2 = 10.206 grams per gallon * fuel in gallons">
          <a:extLst>
            <a:ext uri="{FF2B5EF4-FFF2-40B4-BE49-F238E27FC236}">
              <a16:creationId xmlns:a16="http://schemas.microsoft.com/office/drawing/2014/main" id="{8CD838A0-5A42-4362-8FA1-2CFAF06BF5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630" r="30151"/>
        <a:stretch/>
      </xdr:blipFill>
      <xdr:spPr>
        <a:xfrm>
          <a:off x="18907761" y="553504"/>
          <a:ext cx="3322319" cy="158690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23</xdr:col>
      <xdr:colOff>179920</xdr:colOff>
      <xdr:row>3</xdr:row>
      <xdr:rowOff>28578</xdr:rowOff>
    </xdr:from>
    <xdr:to>
      <xdr:col>29</xdr:col>
      <xdr:colOff>517103</xdr:colOff>
      <xdr:row>4</xdr:row>
      <xdr:rowOff>437941</xdr:rowOff>
    </xdr:to>
    <xdr:pic>
      <xdr:nvPicPr>
        <xdr:cNvPr id="3" name="Picture 2" descr="This is an screen capture excerpt from the docuemnt &quot;CARB 2022 Class I Switcher Rail Yard Emissions Inventory &quot; on page 6.&#10;https://ww2.arb.ca.gov/sites/default/files/2022-07/2022%20Class%20I%20Switcher%20Emission%20Inventory%20technical%20document%2007112022.pdf&#10; &#10;It states the following:&#10;6. Switcher Emissions Factors&#10;This inventory uses the U.S. EPA emission factors reference guide and locomotive conversion factors according to locomotive type (large line haul, small line haul, passenger, and switcher). Table 2 lists the U.S. EPA switcher emission factors, measured in grams per brake horsepower-hour (g/bhp-hr). These values are multiplied by the switcher conversion factor of 15.2 break horsepower-hour per gallon fuel (bhp-hr/gal). This multiplication converts emissions to gram of pollutant per gallon of diesel consumed (g/gal).">
          <a:extLst>
            <a:ext uri="{FF2B5EF4-FFF2-40B4-BE49-F238E27FC236}">
              <a16:creationId xmlns:a16="http://schemas.microsoft.com/office/drawing/2014/main" id="{877F3ABE-645E-4264-97CE-06E808369F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56" b="84607"/>
        <a:stretch/>
      </xdr:blipFill>
      <xdr:spPr>
        <a:xfrm>
          <a:off x="22323640" y="560073"/>
          <a:ext cx="5400673" cy="13104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19</xdr:col>
      <xdr:colOff>104775</xdr:colOff>
      <xdr:row>2</xdr:row>
      <xdr:rowOff>16932</xdr:rowOff>
    </xdr:from>
    <xdr:to>
      <xdr:col>23</xdr:col>
      <xdr:colOff>86784</xdr:colOff>
      <xdr:row>2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739949-2062-4D85-8512-651B6F34BD76}"/>
            </a:ext>
          </a:extLst>
        </xdr:cNvPr>
        <xdr:cNvSpPr txBox="1"/>
      </xdr:nvSpPr>
      <xdr:spPr>
        <a:xfrm>
          <a:off x="18876645" y="316017"/>
          <a:ext cx="3357669" cy="181188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latin typeface="Times New Roman" panose="02020603050405020304" pitchFamily="18" charset="0"/>
              <a:cs typeface="Times New Roman" panose="02020603050405020304" pitchFamily="18" charset="0"/>
            </a:rPr>
            <a:t>CARB 2022 Class I Switcher Rail Yard Emission Inventory, p. 7</a:t>
          </a:r>
        </a:p>
      </xdr:txBody>
    </xdr:sp>
    <xdr:clientData/>
  </xdr:twoCellAnchor>
  <xdr:twoCellAnchor>
    <xdr:from>
      <xdr:col>23</xdr:col>
      <xdr:colOff>153452</xdr:colOff>
      <xdr:row>2</xdr:row>
      <xdr:rowOff>19053</xdr:rowOff>
    </xdr:from>
    <xdr:to>
      <xdr:col>29</xdr:col>
      <xdr:colOff>476249</xdr:colOff>
      <xdr:row>2</xdr:row>
      <xdr:rowOff>209550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6D9953-7B7F-43A5-B4D6-956E91F65C27}"/>
            </a:ext>
          </a:extLst>
        </xdr:cNvPr>
        <xdr:cNvSpPr txBox="1"/>
      </xdr:nvSpPr>
      <xdr:spPr>
        <a:xfrm>
          <a:off x="22299077" y="310518"/>
          <a:ext cx="5384382" cy="190497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 b="1" i="1">
              <a:latin typeface="Times New Roman" panose="02020603050405020304" pitchFamily="18" charset="0"/>
              <a:cs typeface="Times New Roman" panose="02020603050405020304" pitchFamily="18" charset="0"/>
            </a:rPr>
            <a:t>CARB 2022 Class I Switcher Rail Yard Emission Inventory, p. 6</a:t>
          </a:r>
        </a:p>
      </xdr:txBody>
    </xdr:sp>
    <xdr:clientData/>
  </xdr:twoCellAnchor>
  <xdr:oneCellAnchor>
    <xdr:from>
      <xdr:col>1</xdr:col>
      <xdr:colOff>85725</xdr:colOff>
      <xdr:row>22</xdr:row>
      <xdr:rowOff>95250</xdr:rowOff>
    </xdr:from>
    <xdr:ext cx="13544550" cy="2381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4">
              <a:extLst>
                <a:ext uri="{FF2B5EF4-FFF2-40B4-BE49-F238E27FC236}">
                  <a16:creationId xmlns:a16="http://schemas.microsoft.com/office/drawing/2014/main" id="{7B1FED4F-FACE-4905-89B8-4DEFB0E4B487}"/>
                </a:ext>
              </a:extLst>
            </xdr:cNvPr>
            <xdr:cNvSpPr txBox="1"/>
          </xdr:nvSpPr>
          <xdr:spPr>
            <a:xfrm>
              <a:off x="211455" y="7282815"/>
              <a:ext cx="13544550" cy="2381250"/>
            </a:xfrm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1" i="1" u="non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2000" b="1" i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IC.1 Locomotive - Inputs and Calculation Methodology for NOx, PM, and ROG</a:t>
              </a:r>
              <a:endParaRPr lang="en-US" sz="1600" b="1" i="1" u="sng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r>
                    <a:rPr lang="en-US" sz="20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20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𝐸𝑚𝑖𝑠𝑠𝑖𝑜𝑛𝑠</m:t>
                  </m:r>
                  <m:r>
                    <a:rPr lang="en-US" sz="20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20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𝑅𝑒𝑑𝑢𝑐𝑡𝑖𝑜𝑛</m:t>
                  </m:r>
                  <m:r>
                    <m:rPr>
                      <m:nor/>
                    </m:rPr>
                    <a:rPr lang="en-US" sz="2000" i="1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 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=   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𝐸𝐹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𝐷𝑒𝑙𝑡𝑎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  ×      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𝐶𝐴𝑅𝐵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𝑆𝑤𝑖𝑡𝑐h𝑒𝑟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2000" b="0" i="1">
                      <a:latin typeface="Cambria Math" panose="02040503050406030204" pitchFamily="18" charset="0"/>
                    </a:rPr>
                    <m:t>𝐹𝑎𝑐𝑡𝑜𝑟</m:t>
                  </m:r>
                  <m:r>
                    <a:rPr lang="en-US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         ×     (</m:t>
                  </m:r>
                  <m:r>
                    <a:rPr lang="en-US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𝑔𝑎𝑙</m:t>
                  </m:r>
                  <m:r>
                    <a:rPr lang="en-US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𝑓𝑢𝑒𝑙</m:t>
                  </m:r>
                  <m:r>
                    <a:rPr lang="en-US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𝑐𝑜𝑛𝑠𝑢𝑚𝑒𝑑</m:t>
                  </m:r>
                  <m:r>
                    <a:rPr lang="en-US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n-US" sz="2000" i="1" baseline="0"/>
                <a:t>   </a:t>
              </a:r>
            </a:p>
            <a:p>
              <a:r>
                <a:rPr lang="en-US" sz="2000" i="1" baseline="0"/>
                <a:t>	</a:t>
              </a:r>
              <a:r>
                <a:rPr lang="en-US" sz="2000" i="1"/>
                <a:t>grams	</a:t>
              </a:r>
              <a:r>
                <a:rPr lang="en-US" sz="2000" i="1" baseline="0"/>
                <a:t>  	      g/BHP-hr	            BHP-hr/gal Fuel			      gal     	              </a:t>
              </a:r>
              <a:endParaRPr lang="en-US" sz="2000" i="1" baseline="0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		</a:t>
              </a:r>
              <a:endParaRPr lang="en-US" sz="2000" i="1"/>
            </a:p>
            <a:p>
              <a:pPr lvl="1"/>
              <a14:m>
                <m:oMath xmlns:m="http://schemas.openxmlformats.org/officeDocument/2006/math">
                  <m:r>
                    <a:rPr lang="en-US" sz="18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𝐸𝑚𝑖𝑠𝑠𝑖𝑜𝑛𝑠</m:t>
                  </m:r>
                  <m:r>
                    <m:rPr>
                      <m:nor/>
                    </m:rPr>
                    <a:rPr lang="en-US" sz="18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m:rPr>
                      <m:nor/>
                    </m:rPr>
                    <a:rPr lang="en-US" sz="18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Reduction</m:t>
                  </m:r>
                  <m:r>
                    <m:rPr>
                      <m:nor/>
                    </m:rPr>
                    <a:rPr lang="en-US" sz="1800" i="1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 </m:t>
                  </m:r>
                </m:oMath>
              </a14:m>
              <a:r>
                <a:rPr lang="en-US" sz="1800" i="1" baseline="0"/>
                <a:t>= mass emissions for NOx, PM, or ROG (grams)</a:t>
              </a:r>
            </a:p>
            <a:p>
              <a:pPr lvl="1"/>
              <a14:m>
                <m:oMath xmlns:m="http://schemas.openxmlformats.org/officeDocument/2006/math">
                  <m:r>
                    <a:rPr lang="en-US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𝐸𝐹</m:t>
                  </m:r>
                  <m:r>
                    <a:rPr lang="en-US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𝐷𝑒𝑙𝑡𝑎</m:t>
                  </m:r>
                </m:oMath>
              </a14:m>
              <a:r>
                <a:rPr lang="en-US" sz="1800" i="1" baseline="0"/>
                <a:t> = Emissions Factor Delta (between new LEAF Locomotive and old Tier 0) for NOx, PM, or ROG (g/BHP-hr)</a:t>
              </a:r>
            </a:p>
            <a:p>
              <a:pPr lvl="1"/>
              <a14:m>
                <m:oMath xmlns:m="http://schemas.openxmlformats.org/officeDocument/2006/math">
                  <m:r>
                    <a:rPr lang="en-US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𝐹𝑢𝑒𝑙</m:t>
                  </m:r>
                  <m:r>
                    <a:rPr lang="en-US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𝐶𝑜𝑛𝑠𝑢𝑚𝑒𝑑</m:t>
                  </m:r>
                  <m:r>
                    <a:rPr lang="en-US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n-US" sz="1800" i="0"/>
                <a:t>= gal from fuel logs</a:t>
              </a:r>
            </a:p>
          </xdr:txBody>
        </xdr:sp>
      </mc:Choice>
      <mc:Fallback xmlns="">
        <xdr:sp macro="" textlink="">
          <xdr:nvSpPr>
            <xdr:cNvPr id="8" name="TextBox 4">
              <a:extLst>
                <a:ext uri="{FF2B5EF4-FFF2-40B4-BE49-F238E27FC236}">
                  <a16:creationId xmlns:a16="http://schemas.microsoft.com/office/drawing/2014/main" id="{7B1FED4F-FACE-4905-89B8-4DEFB0E4B487}"/>
                </a:ext>
              </a:extLst>
            </xdr:cNvPr>
            <xdr:cNvSpPr txBox="1"/>
          </xdr:nvSpPr>
          <xdr:spPr>
            <a:xfrm>
              <a:off x="211455" y="7282815"/>
              <a:ext cx="13544550" cy="2381250"/>
            </a:xfrm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1" i="1" u="non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2000" b="1" i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IC.1 Locomotive - Inputs and Calculation Methodology for NOx, PM, and ROG</a:t>
              </a:r>
              <a:endParaRPr lang="en-US" sz="1600" b="1" i="1" u="sng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20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𝐸𝑚𝑖𝑠𝑠𝑖𝑜𝑛𝑠 𝑅𝑒𝑑𝑢𝑐𝑡𝑖𝑜𝑛"</a:t>
              </a:r>
              <a:r>
                <a:rPr lang="en-US" sz="20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en-US" sz="20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US" sz="2000" b="0" i="0">
                  <a:latin typeface="Cambria Math" panose="02040503050406030204" pitchFamily="18" charset="0"/>
                </a:rPr>
                <a:t>=   𝐸𝐹 𝐷𝑒𝑙𝑡𝑎  ×      𝐶𝐴𝑅𝐵 𝑆𝑤𝑖𝑡𝑐ℎ𝑒𝑟 𝐹𝑎𝑐𝑡𝑜𝑟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        ×     (𝑔𝑎𝑙 𝑓𝑢𝑒𝑙 𝑐𝑜𝑛𝑠𝑢𝑚𝑒𝑑)</a:t>
              </a:r>
              <a:r>
                <a:rPr lang="en-US" sz="2000" i="1" baseline="0"/>
                <a:t>   </a:t>
              </a:r>
            </a:p>
            <a:p>
              <a:r>
                <a:rPr lang="en-US" sz="2000" i="1" baseline="0"/>
                <a:t>	</a:t>
              </a:r>
              <a:r>
                <a:rPr lang="en-US" sz="2000" i="1"/>
                <a:t>grams	</a:t>
              </a:r>
              <a:r>
                <a:rPr lang="en-US" sz="2000" i="1" baseline="0"/>
                <a:t>  	      g/BHP-hr	            BHP-hr/gal Fuel			      gal     	              </a:t>
              </a:r>
              <a:endParaRPr lang="en-US" sz="2000" i="1" baseline="0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		</a:t>
              </a:r>
              <a:endParaRPr lang="en-US" sz="2000" i="1"/>
            </a:p>
            <a:p>
              <a:pPr lvl="1"/>
              <a:r>
                <a:rPr lang="en-US" sz="18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𝐸𝑚𝑖𝑠𝑠𝑖𝑜𝑛𝑠" Reduction</a:t>
              </a:r>
              <a:r>
                <a:rPr lang="en-US" sz="18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en-US" sz="18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1800" i="1" baseline="0"/>
                <a:t>= mass emissions for NOx, PM, or ROG (grams)</a:t>
              </a:r>
            </a:p>
            <a:p>
              <a:pPr lvl="1"/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𝐸𝐹 𝐷𝑒𝑙𝑡𝑎</a:t>
              </a:r>
              <a:r>
                <a:rPr lang="en-US" sz="1800" i="1" baseline="0"/>
                <a:t> = Emissions Factor Delta (between new LEAF Locomotive and old Tier 0) for NOx, PM, or ROG (g/BHP-hr)</a:t>
              </a:r>
            </a:p>
            <a:p>
              <a:pPr lvl="1"/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𝐹𝑢𝑒𝑙 𝐶𝑜𝑛𝑠𝑢𝑚𝑒𝑑 </a:t>
              </a:r>
              <a:r>
                <a:rPr lang="en-US" sz="1800" i="0"/>
                <a:t>= gal from fuel logs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hevron.sharepoint.com/sites/CSCEnvironmentalStrategy-CARB/Shared%20Documents/CARB/(8)%20Impact%20Analysis/Engine%20tier%20forecast/Fleet%20Tier%20III%20Forecast%20(INTERNAL)%202021.10.27%20modified%20by%20Xiaoli.xlsx" TargetMode="External"/><Relationship Id="rId1" Type="http://schemas.openxmlformats.org/officeDocument/2006/relationships/externalLinkPath" Target="https://carb.sharepoint.com/sites/CSCEnvironmentalStrategy-CARB/Shared%20Documents/CARB/(8)%20Impact%20Analysis/Engine%20tier%20forecast/Fleet%20Tier%20III%20Forecast%20(INTERNAL)%202021.10.27%20modified%20by%20Xiao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cw/AppData/Local/Microsoft/Windows/INetCache/Content.Outlook/A9V4WQ77/2016%20At%20Berth%20EIR%20Methodology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hevron.sharepoint.com/sites/CSCEnvironmentalStrategy-CARB/Shared%20Documents/CARB/(8)%20Impact%20Analysis/EIR%20Model%20No%20Methodology%20Changes%20-%202021%20from%20Lou%20modified%20by%20Xiaoli.xlsx" TargetMode="External"/><Relationship Id="rId1" Type="http://schemas.openxmlformats.org/officeDocument/2006/relationships/externalLinkPath" Target="https://carb.sharepoint.com/sites/CSCEnvironmentalStrategy-CARB/Shared%20Documents/CARB/(8)%20Impact%20Analysis/Engine%20tier%20forecast/EIR%20Model%20No%20Methodology%20Changes%20-%202021%20from%20Lou%20modified%20by%20Xiaoli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hevron.sharepoint.com/sites/CSCEnvironmentalStrategy-CARB/Shared%20Documents/CARB/(8)%20Impact%20Analysis/Emissions%20At%20Berth%20Consolidated%20From%20Karen%20V1.xlsx" TargetMode="External"/><Relationship Id="rId1" Type="http://schemas.openxmlformats.org/officeDocument/2006/relationships/externalLinkPath" Target="https://carb.sharepoint.com/sites/CSCEnvironmentalStrategy-CARB/Shared%20Documents/CARB/(8)%20Impact%20Analysis/Engine%20tier%20forecast/Emissions%20At%20Berth%20Consolidated%20From%20Karen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Ric841ntshare1.ric841.chevrontexaco.net\share\Esd\Mod-only\Air\REGULATIONS\17%20CCR%2093130-93134.14%20At%20Berth\2021_MM\2021_12_01_Terminal%20Plan%20&amp;%20ICs\IC%20Projects\IC.6_TKN%20Heater%20Information\At%20Berth%20Emissions%20Baseline%20and%20Innovative%20Concepts%20v2.xlsx" TargetMode="External"/><Relationship Id="rId2" Type="http://schemas.microsoft.com/office/2019/04/relationships/externalLinkLongPath" Target="file:///\\Ric841ntshare1.ric841.chevrontexaco.net\Esd\Mod-only\Air\REGULATIONS\17%20CCR%2093130-93134.14%20At%20Berth\2021_MM\2021_12_01_Terminal%20Plan%20&amp;%20ICs\IC%20Projects\IC.6_TKN%20Heater%20Information\At%20Berth%20Emissions%20Baseline%20and%20Innovative%20Concepts%20v2.xlsx?298317A2" TargetMode="External"/><Relationship Id="rId1" Type="http://schemas.openxmlformats.org/officeDocument/2006/relationships/externalLinkPath" Target="file:///\\298317A2\At%20Berth%20Emissions%20Baseline%20and%20Innovative%20Concep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ReadMe"/>
      <sheetName val="ASSUMPTIONS"/>
      <sheetName val="DATA INPUT"/>
      <sheetName val="DATA OUTPUT+FORECAST"/>
      <sheetName val="Graph Support"/>
      <sheetName val="C1 Tier Replacement"/>
      <sheetName val="C2 Tier 3 by type"/>
      <sheetName val="C3 Age Distribution"/>
      <sheetName val="C4 Age Profile 2019"/>
      <sheetName val="C5 Tier Distribution FC"/>
      <sheetName val="Howe Robinson FC --&gt;"/>
      <sheetName val="DATA INPUT (Howe)"/>
      <sheetName val="C1 Tier Replacement (Howe)"/>
      <sheetName val="C5 Tier Distribution FC (Howe)"/>
      <sheetName val="C6 Tier Compare Consultants"/>
      <sheetName val="backups --&gt;"/>
      <sheetName val="C1 Tier Replacement (old)"/>
      <sheetName val="C1 Tier Replacement (Howe) (ol)"/>
      <sheetName val="Clarksonsons FC --&gt;"/>
      <sheetName val="C1 Tier Replacement (Clarksons)"/>
      <sheetName val="DATA INPUT (Clarksons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hip Emissions"/>
      <sheetName val="Pivot"/>
      <sheetName val="Ship Call Data"/>
      <sheetName val="EFs &amp; LFs"/>
      <sheetName val="Ship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iled Summary"/>
      <sheetName val="Ship Emissions"/>
      <sheetName val="Ship Activity"/>
      <sheetName val="EFs &amp; LFs"/>
      <sheetName val="Barge Emissions"/>
      <sheetName val="Barge Activity"/>
      <sheetName val="E&amp;A Emissions"/>
      <sheetName val="Escort &amp; Assist Activity"/>
      <sheetName val="Ships"/>
      <sheetName val="Barges"/>
      <sheetName val="Sto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olidated Summary"/>
      <sheetName val="Consolidated Call Data"/>
      <sheetName val="Sheet1 "/>
      <sheetName val="Summary old"/>
      <sheetName val="Summary 2016"/>
      <sheetName val="Pivot 2016"/>
      <sheetName val="Call Data 2016"/>
      <sheetName val="EFs &amp; LFs"/>
      <sheetName val="Ships"/>
      <sheetName val="Summary 2019"/>
      <sheetName val="Pivot 2019"/>
      <sheetName val="Sheet1"/>
      <sheetName val="Ships 2019"/>
      <sheetName val="EFs &amp; LFs 2019"/>
      <sheetName val="Summary 2021"/>
      <sheetName val="Pivot 2021"/>
      <sheetName val="Call Data 2019"/>
      <sheetName val="Call Data 2021"/>
      <sheetName val="EFs &amp; LFs 2021"/>
      <sheetName val="Ships (3)"/>
      <sheetName val="Voyag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Baseline &amp; Innovative Concept"/>
      <sheetName val="IC Project Planning"/>
      <sheetName val="Baseline &amp; Innovative Concepts"/>
      <sheetName val="App A1 Locomotive"/>
      <sheetName val="App A2 New Boilers"/>
      <sheetName val="App A3 Diesel Engine Rep"/>
      <sheetName val="App A4 FCC Ammonia Opt"/>
      <sheetName val="App A5 Wharf ERD"/>
      <sheetName val="App A6 TKN Heater"/>
      <sheetName val="App A7 NR Engine Rep"/>
      <sheetName val="App A8 Solar General"/>
      <sheetName val="App A9 Solar SP"/>
      <sheetName val="Inputs for A10-A13"/>
      <sheetName val="App A10- Concept 10"/>
      <sheetName val="App A11- Concept 11"/>
      <sheetName val="App A12- Concept 12"/>
      <sheetName val="App 13 - Concept 13"/>
      <sheetName val="App A14 Barge an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611A-9973-4F16-9D27-98BC639B1CCF}">
  <sheetPr>
    <tabColor theme="6" tint="0.79998168889431442"/>
    <pageSetUpPr fitToPage="1"/>
  </sheetPr>
  <dimension ref="B1:BC23"/>
  <sheetViews>
    <sheetView tabSelected="1" topLeftCell="AR10" zoomScaleNormal="100" workbookViewId="0">
      <selection activeCell="BA13" activeCellId="11" sqref="BA13"/>
    </sheetView>
  </sheetViews>
  <sheetFormatPr defaultColWidth="9.26953125" defaultRowHeight="14" x14ac:dyDescent="0.3"/>
  <cols>
    <col min="1" max="1" width="1.7265625" style="2" customWidth="1"/>
    <col min="2" max="2" width="23.54296875" style="2" customWidth="1"/>
    <col min="3" max="3" width="14.26953125" style="2" customWidth="1"/>
    <col min="4" max="4" width="14.26953125" style="3" customWidth="1"/>
    <col min="5" max="6" width="14.26953125" style="2" customWidth="1"/>
    <col min="7" max="7" width="18.7265625" style="2" customWidth="1"/>
    <col min="8" max="8" width="15.453125" style="2" customWidth="1"/>
    <col min="9" max="9" width="19.26953125" style="2" customWidth="1"/>
    <col min="10" max="10" width="15.453125" style="2" customWidth="1"/>
    <col min="11" max="11" width="9.26953125" style="2" customWidth="1"/>
    <col min="12" max="12" width="15.453125" style="2" customWidth="1"/>
    <col min="13" max="13" width="9.26953125" style="2" customWidth="1"/>
    <col min="14" max="14" width="15.453125" style="2" customWidth="1"/>
    <col min="15" max="15" width="9.26953125" style="2"/>
    <col min="16" max="16" width="15.453125" style="2" customWidth="1"/>
    <col min="17" max="17" width="9.26953125" style="2" customWidth="1"/>
    <col min="18" max="18" width="15.453125" style="2" customWidth="1"/>
    <col min="19" max="19" width="9.26953125" style="2"/>
    <col min="20" max="20" width="15.453125" style="2" customWidth="1"/>
    <col min="21" max="21" width="9.26953125" style="2" customWidth="1"/>
    <col min="22" max="22" width="15.453125" style="2" customWidth="1"/>
    <col min="23" max="23" width="9.26953125" style="2"/>
    <col min="24" max="24" width="15.453125" style="2" customWidth="1"/>
    <col min="25" max="25" width="9.26953125" style="2" customWidth="1"/>
    <col min="26" max="26" width="15.453125" style="2" customWidth="1"/>
    <col min="27" max="27" width="9.26953125" style="2"/>
    <col min="28" max="28" width="15.453125" style="2" customWidth="1"/>
    <col min="29" max="29" width="9.26953125" style="2" customWidth="1"/>
    <col min="30" max="30" width="15.453125" style="2" customWidth="1"/>
    <col min="31" max="31" width="9.26953125" style="2"/>
    <col min="32" max="32" width="15.453125" style="2" customWidth="1"/>
    <col min="33" max="33" width="9.26953125" style="2" customWidth="1"/>
    <col min="34" max="34" width="15.453125" style="2" customWidth="1"/>
    <col min="35" max="35" width="9.26953125" style="2"/>
    <col min="36" max="36" width="15.453125" style="2" customWidth="1"/>
    <col min="37" max="37" width="9.26953125" style="2" customWidth="1"/>
    <col min="38" max="38" width="15.453125" style="2" customWidth="1"/>
    <col min="39" max="39" width="9.26953125" style="2"/>
    <col min="40" max="40" width="15.453125" style="2" customWidth="1"/>
    <col min="41" max="41" width="9.26953125" style="2" customWidth="1"/>
    <col min="42" max="42" width="15.453125" style="2" customWidth="1"/>
    <col min="43" max="43" width="9.26953125" style="2"/>
    <col min="44" max="44" width="15.453125" style="2" customWidth="1"/>
    <col min="45" max="45" width="9.26953125" style="2" customWidth="1"/>
    <col min="46" max="46" width="15.453125" style="2" customWidth="1"/>
    <col min="47" max="47" width="9.26953125" style="2"/>
    <col min="48" max="48" width="15.453125" style="2" customWidth="1"/>
    <col min="49" max="49" width="9.26953125" style="2" customWidth="1"/>
    <col min="50" max="50" width="15.453125" style="2" customWidth="1"/>
    <col min="51" max="51" width="9.26953125" style="2"/>
    <col min="52" max="52" width="15.453125" style="2" customWidth="1"/>
    <col min="53" max="53" width="9.26953125" style="2"/>
    <col min="54" max="54" width="15.453125" style="2" customWidth="1"/>
    <col min="55" max="55" width="9.26953125" style="2"/>
    <col min="56" max="56" width="15.453125" style="2" customWidth="1"/>
    <col min="57" max="57" width="9.26953125" style="2"/>
    <col min="58" max="58" width="15.453125" style="2" customWidth="1"/>
    <col min="59" max="59" width="9.26953125" style="2"/>
    <col min="60" max="60" width="15.453125" style="2" customWidth="1"/>
    <col min="61" max="61" width="9.26953125" style="2"/>
    <col min="62" max="62" width="15.453125" style="2" customWidth="1"/>
    <col min="63" max="63" width="9.26953125" style="2"/>
    <col min="64" max="64" width="15.453125" style="2" customWidth="1"/>
    <col min="65" max="65" width="9.26953125" style="2"/>
    <col min="66" max="66" width="15.453125" style="2" customWidth="1"/>
    <col min="67" max="67" width="9.26953125" style="2"/>
    <col min="68" max="68" width="15.453125" style="2" customWidth="1"/>
    <col min="69" max="69" width="9.26953125" style="2"/>
    <col min="70" max="70" width="15.453125" style="2" customWidth="1"/>
    <col min="71" max="71" width="9.26953125" style="2"/>
    <col min="72" max="72" width="15.453125" style="2" customWidth="1"/>
    <col min="73" max="73" width="9.26953125" style="2"/>
    <col min="74" max="74" width="15.453125" style="2" customWidth="1"/>
    <col min="75" max="75" width="9.26953125" style="2"/>
    <col min="76" max="76" width="15.453125" style="2" customWidth="1"/>
    <col min="77" max="77" width="9.26953125" style="2"/>
    <col min="78" max="78" width="15.453125" style="2" customWidth="1"/>
    <col min="79" max="79" width="9.26953125" style="2"/>
    <col min="80" max="80" width="15.453125" style="2" customWidth="1"/>
    <col min="81" max="81" width="9.26953125" style="2"/>
    <col min="82" max="82" width="15.453125" style="2" customWidth="1"/>
    <col min="83" max="83" width="9.26953125" style="2"/>
    <col min="84" max="84" width="15.453125" style="2" customWidth="1"/>
    <col min="85" max="85" width="9.26953125" style="2" customWidth="1"/>
    <col min="86" max="86" width="15.453125" style="2" customWidth="1"/>
    <col min="87" max="87" width="9.26953125" style="2"/>
    <col min="88" max="88" width="15.453125" style="2" customWidth="1"/>
    <col min="89" max="89" width="9.26953125" style="2"/>
    <col min="90" max="90" width="15.453125" style="2" customWidth="1"/>
    <col min="91" max="91" width="9.26953125" style="2"/>
    <col min="92" max="92" width="15.453125" style="2" customWidth="1"/>
    <col min="93" max="93" width="9.26953125" style="2"/>
    <col min="94" max="94" width="15.453125" style="2" customWidth="1"/>
    <col min="95" max="95" width="9.26953125" style="2"/>
    <col min="96" max="96" width="15.453125" style="2" customWidth="1"/>
    <col min="97" max="97" width="9.26953125" style="2"/>
    <col min="98" max="98" width="15.453125" style="2" customWidth="1"/>
    <col min="99" max="99" width="9.26953125" style="2"/>
    <col min="100" max="100" width="15.453125" style="2" customWidth="1"/>
    <col min="101" max="101" width="9.26953125" style="2"/>
    <col min="102" max="102" width="15.453125" style="2" customWidth="1"/>
    <col min="103" max="16384" width="9.26953125" style="2"/>
  </cols>
  <sheetData>
    <row r="1" spans="2:55" ht="16.5" x14ac:dyDescent="0.35">
      <c r="B1" s="79" t="s">
        <v>0</v>
      </c>
      <c r="C1" s="79"/>
      <c r="D1" s="79"/>
      <c r="E1" s="79"/>
      <c r="F1" s="79"/>
      <c r="G1" s="1"/>
    </row>
    <row r="2" spans="2:55" ht="6.75" customHeight="1" x14ac:dyDescent="0.3"/>
    <row r="3" spans="2:55" ht="18.5" x14ac:dyDescent="0.35">
      <c r="B3"/>
      <c r="C3" s="80" t="s">
        <v>1</v>
      </c>
      <c r="D3" s="81"/>
      <c r="E3" s="81"/>
      <c r="F3" s="81"/>
      <c r="G3" s="82"/>
      <c r="H3"/>
      <c r="I3"/>
      <c r="R3" s="83" t="s">
        <v>2</v>
      </c>
      <c r="S3" s="83"/>
      <c r="T3"/>
      <c r="U3"/>
      <c r="V3"/>
      <c r="W3"/>
      <c r="X3"/>
      <c r="Y3"/>
      <c r="Z3"/>
      <c r="AA3"/>
      <c r="AB3"/>
    </row>
    <row r="4" spans="2:55" ht="70.5" customHeight="1" x14ac:dyDescent="0.4">
      <c r="B4" s="4" t="s">
        <v>3</v>
      </c>
      <c r="C4" s="54" t="s">
        <v>4</v>
      </c>
      <c r="D4" s="4" t="s">
        <v>5</v>
      </c>
      <c r="E4" s="54" t="s">
        <v>6</v>
      </c>
      <c r="F4" s="4" t="s">
        <v>7</v>
      </c>
      <c r="G4" s="54" t="s">
        <v>8</v>
      </c>
      <c r="H4" s="4" t="s">
        <v>9</v>
      </c>
      <c r="I4" s="54" t="s">
        <v>10</v>
      </c>
      <c r="J4" s="84" t="s">
        <v>11</v>
      </c>
      <c r="K4" s="85"/>
      <c r="L4" s="85"/>
      <c r="M4" s="85"/>
      <c r="N4" s="85"/>
      <c r="O4" s="85"/>
      <c r="P4" s="86"/>
      <c r="R4" s="5"/>
      <c r="S4" s="6" t="s">
        <v>12</v>
      </c>
    </row>
    <row r="5" spans="2:55" ht="90.75" customHeight="1" x14ac:dyDescent="0.3">
      <c r="B5" s="7" t="s">
        <v>13</v>
      </c>
      <c r="C5" s="8">
        <v>17.399999999999999</v>
      </c>
      <c r="D5" s="9">
        <v>0.44</v>
      </c>
      <c r="E5" s="10">
        <f>D5*0.92</f>
        <v>0.40479999999999999</v>
      </c>
      <c r="F5" s="9">
        <v>1.01</v>
      </c>
      <c r="G5" s="11">
        <f>F5*1.21</f>
        <v>1.2221</v>
      </c>
      <c r="H5" s="9">
        <v>15.2</v>
      </c>
      <c r="I5" s="52"/>
      <c r="J5" s="68" t="s">
        <v>14</v>
      </c>
      <c r="K5" s="69"/>
      <c r="L5" s="69"/>
      <c r="M5" s="69"/>
      <c r="N5" s="69"/>
      <c r="O5" s="69"/>
      <c r="P5" s="70"/>
      <c r="R5" s="12"/>
      <c r="S5" s="7" t="s">
        <v>15</v>
      </c>
    </row>
    <row r="6" spans="2:55" ht="6.75" customHeight="1" x14ac:dyDescent="0.3">
      <c r="B6" s="13"/>
      <c r="C6" s="14"/>
      <c r="D6" s="15"/>
      <c r="E6" s="16"/>
      <c r="F6" s="15"/>
      <c r="G6" s="15"/>
      <c r="H6" s="15"/>
      <c r="I6" s="51"/>
      <c r="J6" s="76"/>
      <c r="K6" s="77"/>
      <c r="L6" s="77"/>
      <c r="M6" s="77"/>
      <c r="N6" s="77"/>
      <c r="O6" s="77"/>
      <c r="P6" s="78"/>
      <c r="R6" s="17"/>
      <c r="S6" s="18"/>
    </row>
    <row r="7" spans="2:55" ht="60" customHeight="1" x14ac:dyDescent="0.3">
      <c r="B7" s="7" t="s">
        <v>16</v>
      </c>
      <c r="C7" s="19">
        <v>1.3</v>
      </c>
      <c r="D7" s="20">
        <v>0.03</v>
      </c>
      <c r="E7" s="21">
        <f>D7*0.92</f>
        <v>2.76E-2</v>
      </c>
      <c r="F7" s="20">
        <v>0.14000000000000001</v>
      </c>
      <c r="G7" s="19">
        <f>F7*1.21</f>
        <v>0.16940000000000002</v>
      </c>
      <c r="H7" s="20">
        <v>15.2</v>
      </c>
      <c r="I7" s="53">
        <f>AVERAGE(M13,Q13,U13,Y13,AC13,AG13,AK13,AO13,AS13,AW13,BA13)/AVERAGE(O13,S13,W13,AA13,AE13,AI13,AM13,AQ13,AU13,AY13,BC13)</f>
        <v>40</v>
      </c>
      <c r="J7" s="68" t="s">
        <v>17</v>
      </c>
      <c r="K7" s="69"/>
      <c r="L7" s="69"/>
      <c r="M7" s="69"/>
      <c r="N7" s="69"/>
      <c r="O7" s="69"/>
      <c r="P7" s="70"/>
      <c r="R7" s="17"/>
      <c r="S7" s="18"/>
    </row>
    <row r="8" spans="2:55" ht="6.75" customHeight="1" x14ac:dyDescent="0.3"/>
    <row r="9" spans="2:55" ht="18.75" customHeight="1" x14ac:dyDescent="0.3">
      <c r="B9" s="22" t="s">
        <v>18</v>
      </c>
      <c r="C9" s="23">
        <f>C5-C7</f>
        <v>16.099999999999998</v>
      </c>
      <c r="D9" s="24"/>
      <c r="E9" s="23">
        <f>E5-E7</f>
        <v>0.37719999999999998</v>
      </c>
      <c r="F9" s="25"/>
      <c r="G9" s="23">
        <f>G5-G7</f>
        <v>1.0527</v>
      </c>
    </row>
    <row r="10" spans="2:55" ht="61.5" customHeight="1" thickBot="1" x14ac:dyDescent="0.35">
      <c r="B10" s="71" t="s">
        <v>19</v>
      </c>
      <c r="C10" s="72"/>
      <c r="D10" s="72"/>
      <c r="E10" s="72"/>
      <c r="F10" s="72"/>
      <c r="G10" s="73"/>
    </row>
    <row r="11" spans="2:55" ht="16.5" customHeight="1" thickBot="1" x14ac:dyDescent="0.35">
      <c r="B11" s="74"/>
      <c r="C11" s="75"/>
      <c r="D11" s="75"/>
      <c r="E11" s="75"/>
      <c r="F11" s="75"/>
      <c r="G11" s="75"/>
      <c r="H11" s="62" t="s">
        <v>20</v>
      </c>
      <c r="I11" s="63"/>
      <c r="J11" s="63"/>
      <c r="K11" s="64"/>
      <c r="L11" s="62" t="s">
        <v>21</v>
      </c>
      <c r="M11" s="63"/>
      <c r="N11" s="63"/>
      <c r="O11" s="64"/>
      <c r="P11" s="62" t="s">
        <v>22</v>
      </c>
      <c r="Q11" s="63"/>
      <c r="R11" s="63"/>
      <c r="S11" s="64"/>
      <c r="T11" s="62" t="s">
        <v>23</v>
      </c>
      <c r="U11" s="63"/>
      <c r="V11" s="63"/>
      <c r="W11" s="64"/>
      <c r="X11" s="62" t="s">
        <v>24</v>
      </c>
      <c r="Y11" s="63"/>
      <c r="Z11" s="63"/>
      <c r="AA11" s="64"/>
      <c r="AB11" s="62" t="s">
        <v>25</v>
      </c>
      <c r="AC11" s="63"/>
      <c r="AD11" s="63"/>
      <c r="AE11" s="64"/>
      <c r="AF11" s="62" t="s">
        <v>26</v>
      </c>
      <c r="AG11" s="63"/>
      <c r="AH11" s="63"/>
      <c r="AI11" s="64"/>
      <c r="AJ11" s="62" t="s">
        <v>27</v>
      </c>
      <c r="AK11" s="63"/>
      <c r="AL11" s="63"/>
      <c r="AM11" s="64"/>
      <c r="AN11" s="62" t="s">
        <v>28</v>
      </c>
      <c r="AO11" s="63"/>
      <c r="AP11" s="63"/>
      <c r="AQ11" s="64"/>
      <c r="AR11" s="62" t="s">
        <v>29</v>
      </c>
      <c r="AS11" s="63"/>
      <c r="AT11" s="63"/>
      <c r="AU11" s="64"/>
      <c r="AV11" s="62" t="s">
        <v>30</v>
      </c>
      <c r="AW11" s="63"/>
      <c r="AX11" s="63"/>
      <c r="AY11" s="64"/>
      <c r="AZ11" s="62" t="s">
        <v>31</v>
      </c>
      <c r="BA11" s="63"/>
      <c r="BB11" s="63"/>
      <c r="BC11" s="64"/>
    </row>
    <row r="12" spans="2:55" ht="7.5" customHeight="1" thickBot="1" x14ac:dyDescent="0.4">
      <c r="B12" s="55"/>
      <c r="C12" s="56"/>
      <c r="D12" s="56"/>
      <c r="E12" s="56"/>
      <c r="F12" s="56"/>
      <c r="G12" s="26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</row>
    <row r="13" spans="2:55" ht="48.75" customHeight="1" thickBot="1" x14ac:dyDescent="0.35">
      <c r="C13" s="65" t="s">
        <v>32</v>
      </c>
      <c r="D13" s="66"/>
      <c r="E13" s="66"/>
      <c r="F13" s="67"/>
      <c r="G13" s="29"/>
      <c r="H13" s="30" t="s">
        <v>33</v>
      </c>
      <c r="I13" s="58">
        <f>I7*K13</f>
        <v>10000</v>
      </c>
      <c r="J13" s="31" t="s">
        <v>34</v>
      </c>
      <c r="K13" s="57">
        <v>250</v>
      </c>
      <c r="L13" s="30" t="s">
        <v>33</v>
      </c>
      <c r="M13" s="58">
        <v>10000</v>
      </c>
      <c r="N13" s="32" t="s">
        <v>34</v>
      </c>
      <c r="O13" s="57">
        <v>250</v>
      </c>
      <c r="P13" s="30" t="s">
        <v>33</v>
      </c>
      <c r="Q13" s="58">
        <v>10000</v>
      </c>
      <c r="R13" s="32" t="s">
        <v>34</v>
      </c>
      <c r="S13" s="57">
        <v>250</v>
      </c>
      <c r="T13" s="30" t="s">
        <v>33</v>
      </c>
      <c r="U13" s="58">
        <v>10000</v>
      </c>
      <c r="V13" s="32" t="s">
        <v>34</v>
      </c>
      <c r="W13" s="57">
        <v>250</v>
      </c>
      <c r="X13" s="30" t="s">
        <v>33</v>
      </c>
      <c r="Y13" s="58">
        <v>10000</v>
      </c>
      <c r="Z13" s="32" t="s">
        <v>34</v>
      </c>
      <c r="AA13" s="57">
        <v>250</v>
      </c>
      <c r="AB13" s="30" t="s">
        <v>33</v>
      </c>
      <c r="AC13" s="58">
        <v>10000</v>
      </c>
      <c r="AD13" s="32" t="s">
        <v>34</v>
      </c>
      <c r="AE13" s="57">
        <v>250</v>
      </c>
      <c r="AF13" s="30" t="s">
        <v>33</v>
      </c>
      <c r="AG13" s="58">
        <v>10000</v>
      </c>
      <c r="AH13" s="32" t="s">
        <v>34</v>
      </c>
      <c r="AI13" s="57">
        <v>250</v>
      </c>
      <c r="AJ13" s="30" t="s">
        <v>33</v>
      </c>
      <c r="AK13" s="58">
        <v>10000</v>
      </c>
      <c r="AL13" s="32" t="s">
        <v>34</v>
      </c>
      <c r="AM13" s="57">
        <v>250</v>
      </c>
      <c r="AN13" s="30" t="s">
        <v>33</v>
      </c>
      <c r="AO13" s="58">
        <v>10000</v>
      </c>
      <c r="AP13" s="32" t="s">
        <v>34</v>
      </c>
      <c r="AQ13" s="57">
        <v>250</v>
      </c>
      <c r="AR13" s="30" t="s">
        <v>33</v>
      </c>
      <c r="AS13" s="58">
        <v>10000</v>
      </c>
      <c r="AT13" s="32" t="s">
        <v>34</v>
      </c>
      <c r="AU13" s="57">
        <v>250</v>
      </c>
      <c r="AV13" s="30" t="s">
        <v>33</v>
      </c>
      <c r="AW13" s="58">
        <v>10000</v>
      </c>
      <c r="AX13" s="32" t="s">
        <v>34</v>
      </c>
      <c r="AY13" s="57">
        <v>250</v>
      </c>
      <c r="AZ13" s="30" t="s">
        <v>33</v>
      </c>
      <c r="BA13" s="58">
        <v>10000</v>
      </c>
      <c r="BB13" s="32" t="s">
        <v>34</v>
      </c>
      <c r="BC13" s="57">
        <v>250</v>
      </c>
    </row>
    <row r="14" spans="2:55" ht="15" customHeight="1" x14ac:dyDescent="0.3">
      <c r="C14" s="59" t="s">
        <v>35</v>
      </c>
      <c r="D14" s="60"/>
      <c r="E14" s="60"/>
      <c r="F14" s="61"/>
      <c r="G14" s="33"/>
      <c r="H14" s="59" t="s">
        <v>35</v>
      </c>
      <c r="I14" s="60"/>
      <c r="J14" s="60"/>
      <c r="K14" s="61"/>
      <c r="L14" s="59" t="s">
        <v>35</v>
      </c>
      <c r="M14" s="60"/>
      <c r="N14" s="60"/>
      <c r="O14" s="61"/>
      <c r="P14" s="59" t="s">
        <v>35</v>
      </c>
      <c r="Q14" s="60"/>
      <c r="R14" s="60"/>
      <c r="S14" s="61"/>
      <c r="T14" s="59" t="s">
        <v>35</v>
      </c>
      <c r="U14" s="60"/>
      <c r="V14" s="60"/>
      <c r="W14" s="61"/>
      <c r="X14" s="59" t="s">
        <v>35</v>
      </c>
      <c r="Y14" s="60"/>
      <c r="Z14" s="60"/>
      <c r="AA14" s="61"/>
      <c r="AB14" s="59" t="s">
        <v>35</v>
      </c>
      <c r="AC14" s="60"/>
      <c r="AD14" s="60"/>
      <c r="AE14" s="61"/>
      <c r="AF14" s="59" t="s">
        <v>35</v>
      </c>
      <c r="AG14" s="60"/>
      <c r="AH14" s="60"/>
      <c r="AI14" s="61"/>
      <c r="AJ14" s="59" t="s">
        <v>35</v>
      </c>
      <c r="AK14" s="60"/>
      <c r="AL14" s="60"/>
      <c r="AM14" s="61"/>
      <c r="AN14" s="59" t="s">
        <v>35</v>
      </c>
      <c r="AO14" s="60"/>
      <c r="AP14" s="60"/>
      <c r="AQ14" s="61"/>
      <c r="AR14" s="59" t="s">
        <v>35</v>
      </c>
      <c r="AS14" s="60"/>
      <c r="AT14" s="60"/>
      <c r="AU14" s="61"/>
      <c r="AV14" s="59" t="s">
        <v>35</v>
      </c>
      <c r="AW14" s="60"/>
      <c r="AX14" s="60"/>
      <c r="AY14" s="61"/>
      <c r="AZ14" s="59" t="s">
        <v>35</v>
      </c>
      <c r="BA14" s="60"/>
      <c r="BB14" s="60"/>
      <c r="BC14" s="61"/>
    </row>
    <row r="15" spans="2:55" ht="15" customHeight="1" x14ac:dyDescent="0.45">
      <c r="C15" s="34" t="s">
        <v>36</v>
      </c>
      <c r="D15" s="6" t="s">
        <v>37</v>
      </c>
      <c r="E15" s="6" t="s">
        <v>38</v>
      </c>
      <c r="F15" s="35" t="s">
        <v>39</v>
      </c>
      <c r="G15" s="36"/>
      <c r="H15" s="34" t="s">
        <v>36</v>
      </c>
      <c r="I15" s="6" t="s">
        <v>40</v>
      </c>
      <c r="J15" s="6" t="s">
        <v>38</v>
      </c>
      <c r="K15" s="35" t="s">
        <v>39</v>
      </c>
      <c r="L15" s="34" t="s">
        <v>36</v>
      </c>
      <c r="M15" s="6" t="s">
        <v>40</v>
      </c>
      <c r="N15" s="6" t="s">
        <v>38</v>
      </c>
      <c r="O15" s="35" t="s">
        <v>39</v>
      </c>
      <c r="P15" s="34" t="s">
        <v>36</v>
      </c>
      <c r="Q15" s="6" t="s">
        <v>40</v>
      </c>
      <c r="R15" s="6" t="s">
        <v>38</v>
      </c>
      <c r="S15" s="35" t="s">
        <v>39</v>
      </c>
      <c r="T15" s="34" t="s">
        <v>36</v>
      </c>
      <c r="U15" s="6" t="s">
        <v>40</v>
      </c>
      <c r="V15" s="6" t="s">
        <v>38</v>
      </c>
      <c r="W15" s="35" t="s">
        <v>39</v>
      </c>
      <c r="X15" s="34" t="s">
        <v>36</v>
      </c>
      <c r="Y15" s="6" t="s">
        <v>40</v>
      </c>
      <c r="Z15" s="6" t="s">
        <v>38</v>
      </c>
      <c r="AA15" s="35" t="s">
        <v>39</v>
      </c>
      <c r="AB15" s="34" t="s">
        <v>36</v>
      </c>
      <c r="AC15" s="6" t="s">
        <v>40</v>
      </c>
      <c r="AD15" s="6" t="s">
        <v>38</v>
      </c>
      <c r="AE15" s="35" t="s">
        <v>39</v>
      </c>
      <c r="AF15" s="34" t="s">
        <v>36</v>
      </c>
      <c r="AG15" s="6" t="s">
        <v>40</v>
      </c>
      <c r="AH15" s="6" t="s">
        <v>38</v>
      </c>
      <c r="AI15" s="35" t="s">
        <v>39</v>
      </c>
      <c r="AJ15" s="34" t="s">
        <v>36</v>
      </c>
      <c r="AK15" s="6" t="s">
        <v>40</v>
      </c>
      <c r="AL15" s="6" t="s">
        <v>38</v>
      </c>
      <c r="AM15" s="35" t="s">
        <v>39</v>
      </c>
      <c r="AN15" s="34" t="s">
        <v>36</v>
      </c>
      <c r="AO15" s="6" t="s">
        <v>40</v>
      </c>
      <c r="AP15" s="6" t="s">
        <v>38</v>
      </c>
      <c r="AQ15" s="35" t="s">
        <v>39</v>
      </c>
      <c r="AR15" s="34" t="s">
        <v>36</v>
      </c>
      <c r="AS15" s="6" t="s">
        <v>40</v>
      </c>
      <c r="AT15" s="6" t="s">
        <v>38</v>
      </c>
      <c r="AU15" s="35" t="s">
        <v>39</v>
      </c>
      <c r="AV15" s="34" t="s">
        <v>36</v>
      </c>
      <c r="AW15" s="6" t="s">
        <v>40</v>
      </c>
      <c r="AX15" s="6" t="s">
        <v>38</v>
      </c>
      <c r="AY15" s="35" t="s">
        <v>39</v>
      </c>
      <c r="AZ15" s="34" t="s">
        <v>36</v>
      </c>
      <c r="BA15" s="6" t="s">
        <v>40</v>
      </c>
      <c r="BB15" s="6" t="s">
        <v>38</v>
      </c>
      <c r="BC15" s="35" t="s">
        <v>39</v>
      </c>
    </row>
    <row r="16" spans="2:55" ht="15" customHeight="1" x14ac:dyDescent="0.3">
      <c r="C16" s="37">
        <f>SUM(H16,L16,P16,T16,X16,AB16,AF16,AJ16,AN16,AR16,AV16,AZ16)</f>
        <v>29366399.999999996</v>
      </c>
      <c r="D16" s="38">
        <f>SUM(I16,M16,Q16,U16,Y16,AC16,AG16,AK16,AO16,AS16,AW16,BA16)</f>
        <v>688012.79999999981</v>
      </c>
      <c r="E16" s="38">
        <f>SUM(J16,N16,R16,V16,Z16,AD16,AH16,AL16,AP16,AT16,AX16,BB16)</f>
        <v>1920124.7999999996</v>
      </c>
      <c r="F16" s="39" t="s">
        <v>41</v>
      </c>
      <c r="G16" s="36"/>
      <c r="H16" s="37">
        <f>($C$9*$H$7*I13)</f>
        <v>2447199.9999999995</v>
      </c>
      <c r="I16" s="38">
        <f>($E$9*$H$7*I13)</f>
        <v>57334.399999999987</v>
      </c>
      <c r="J16" s="38">
        <f>($G$9*$H$7*I13)</f>
        <v>160010.4</v>
      </c>
      <c r="K16" s="39" t="s">
        <v>41</v>
      </c>
      <c r="L16" s="37">
        <f>($C$9*$H$7*M13)</f>
        <v>2447199.9999999995</v>
      </c>
      <c r="M16" s="38">
        <f>($E$9*$H$7*M13)</f>
        <v>57334.399999999987</v>
      </c>
      <c r="N16" s="38">
        <f>($G$9*$H$7*M13)</f>
        <v>160010.4</v>
      </c>
      <c r="O16" s="39" t="s">
        <v>41</v>
      </c>
      <c r="P16" s="40">
        <f>($C$9*$H$7*Q13)</f>
        <v>2447199.9999999995</v>
      </c>
      <c r="Q16" s="41">
        <f>($E$9*$H$7*Q13)</f>
        <v>57334.399999999987</v>
      </c>
      <c r="R16" s="41">
        <f>($G$9*$H$7*Q13)</f>
        <v>160010.4</v>
      </c>
      <c r="S16" s="39" t="s">
        <v>41</v>
      </c>
      <c r="T16" s="40">
        <f>($C$9*$H$7*U13)</f>
        <v>2447199.9999999995</v>
      </c>
      <c r="U16" s="41">
        <f>($E$9*$H$7*U13)</f>
        <v>57334.399999999987</v>
      </c>
      <c r="V16" s="41">
        <f>($G$9*$H$7*U13)</f>
        <v>160010.4</v>
      </c>
      <c r="W16" s="39" t="s">
        <v>41</v>
      </c>
      <c r="X16" s="40">
        <f>($C$9*$H$7*Y13)</f>
        <v>2447199.9999999995</v>
      </c>
      <c r="Y16" s="41">
        <f>($E$9*$H$7*Y13)</f>
        <v>57334.399999999987</v>
      </c>
      <c r="Z16" s="41">
        <f>($G$9*$H$7*Y13)</f>
        <v>160010.4</v>
      </c>
      <c r="AA16" s="39" t="s">
        <v>41</v>
      </c>
      <c r="AB16" s="40">
        <f>($C$9*$H$7*AC13)</f>
        <v>2447199.9999999995</v>
      </c>
      <c r="AC16" s="41">
        <f>($E$9*$H$7*AC13)</f>
        <v>57334.399999999987</v>
      </c>
      <c r="AD16" s="41">
        <f>($G$9*$H$7*AC13)</f>
        <v>160010.4</v>
      </c>
      <c r="AE16" s="39" t="s">
        <v>41</v>
      </c>
      <c r="AF16" s="40">
        <f>($C$9*$H$7*AG13)</f>
        <v>2447199.9999999995</v>
      </c>
      <c r="AG16" s="41">
        <f>($E$9*$H$7*AG13)</f>
        <v>57334.399999999987</v>
      </c>
      <c r="AH16" s="41">
        <f>($G$9*$H$7*AG13)</f>
        <v>160010.4</v>
      </c>
      <c r="AI16" s="39" t="s">
        <v>41</v>
      </c>
      <c r="AJ16" s="40">
        <f>($C$9*$H$7*AK13)</f>
        <v>2447199.9999999995</v>
      </c>
      <c r="AK16" s="41">
        <f>($E$9*$H$7*AK13)</f>
        <v>57334.399999999987</v>
      </c>
      <c r="AL16" s="41">
        <f>($G$9*$H$7*AK13)</f>
        <v>160010.4</v>
      </c>
      <c r="AM16" s="39" t="s">
        <v>41</v>
      </c>
      <c r="AN16" s="40">
        <f>($C$9*$H$7*AO13)</f>
        <v>2447199.9999999995</v>
      </c>
      <c r="AO16" s="41">
        <f>($E$9*$H$7*AO13)</f>
        <v>57334.399999999987</v>
      </c>
      <c r="AP16" s="41">
        <f>($G$9*$H$7*AO13)</f>
        <v>160010.4</v>
      </c>
      <c r="AQ16" s="39" t="s">
        <v>41</v>
      </c>
      <c r="AR16" s="40">
        <f>($C$9*$H$7*AS13)</f>
        <v>2447199.9999999995</v>
      </c>
      <c r="AS16" s="41">
        <f>($E$9*$H$7*AS13)</f>
        <v>57334.399999999987</v>
      </c>
      <c r="AT16" s="41">
        <f>($G$9*$H$7*AS13)</f>
        <v>160010.4</v>
      </c>
      <c r="AU16" s="39" t="s">
        <v>41</v>
      </c>
      <c r="AV16" s="40">
        <f>($C$9*$H$7*AW13)</f>
        <v>2447199.9999999995</v>
      </c>
      <c r="AW16" s="41">
        <f>($E$9*$H$7*AW13)</f>
        <v>57334.399999999987</v>
      </c>
      <c r="AX16" s="41">
        <f>($G$9*$H$7*AW13)</f>
        <v>160010.4</v>
      </c>
      <c r="AY16" s="39" t="s">
        <v>41</v>
      </c>
      <c r="AZ16" s="40">
        <f>($C$9*$H$7*BA13)</f>
        <v>2447199.9999999995</v>
      </c>
      <c r="BA16" s="41">
        <f>($E$9*$H$7*BA13)</f>
        <v>57334.399999999987</v>
      </c>
      <c r="BB16" s="41">
        <f>($G$9*$H$7*BA13)</f>
        <v>160010.4</v>
      </c>
      <c r="BC16" s="39" t="s">
        <v>41</v>
      </c>
    </row>
    <row r="17" spans="2:55" ht="15" customHeight="1" x14ac:dyDescent="0.3">
      <c r="C17" s="37">
        <f>C16/454</f>
        <v>64683.700440528628</v>
      </c>
      <c r="D17" s="42">
        <f>D16/453.592</f>
        <v>1516.809820279017</v>
      </c>
      <c r="E17" s="43">
        <f>E16/453.592</f>
        <v>4233.154023880491</v>
      </c>
      <c r="F17" s="35" t="s">
        <v>42</v>
      </c>
      <c r="H17" s="37">
        <f>H16/454</f>
        <v>5390.308370044052</v>
      </c>
      <c r="I17" s="42">
        <f>I16/453.592</f>
        <v>126.40081835658475</v>
      </c>
      <c r="J17" s="43">
        <f>J16/453.592</f>
        <v>352.7628353233743</v>
      </c>
      <c r="K17" s="35" t="s">
        <v>42</v>
      </c>
      <c r="L17" s="37">
        <f>L16/454</f>
        <v>5390.308370044052</v>
      </c>
      <c r="M17" s="42">
        <f>M16/453.592</f>
        <v>126.40081835658475</v>
      </c>
      <c r="N17" s="43">
        <f>N16/453.592</f>
        <v>352.7628353233743</v>
      </c>
      <c r="O17" s="35" t="s">
        <v>42</v>
      </c>
      <c r="P17" s="37">
        <f>P16/454</f>
        <v>5390.308370044052</v>
      </c>
      <c r="Q17" s="42">
        <f>Q16/453.592</f>
        <v>126.40081835658475</v>
      </c>
      <c r="R17" s="43">
        <f>R16/453.592</f>
        <v>352.7628353233743</v>
      </c>
      <c r="S17" s="35" t="s">
        <v>42</v>
      </c>
      <c r="T17" s="37">
        <f>T16/454</f>
        <v>5390.308370044052</v>
      </c>
      <c r="U17" s="42">
        <f>U16/453.592</f>
        <v>126.40081835658475</v>
      </c>
      <c r="V17" s="43">
        <f>V16/453.592</f>
        <v>352.7628353233743</v>
      </c>
      <c r="W17" s="35" t="s">
        <v>42</v>
      </c>
      <c r="X17" s="37">
        <f>X16/454</f>
        <v>5390.308370044052</v>
      </c>
      <c r="Y17" s="42">
        <f>Y16/453.592</f>
        <v>126.40081835658475</v>
      </c>
      <c r="Z17" s="43">
        <f>Z16/453.592</f>
        <v>352.7628353233743</v>
      </c>
      <c r="AA17" s="35" t="s">
        <v>42</v>
      </c>
      <c r="AB17" s="37">
        <f>AB16/454</f>
        <v>5390.308370044052</v>
      </c>
      <c r="AC17" s="42">
        <f>AC16/453.592</f>
        <v>126.40081835658475</v>
      </c>
      <c r="AD17" s="43">
        <f>AD16/453.592</f>
        <v>352.7628353233743</v>
      </c>
      <c r="AE17" s="35" t="s">
        <v>42</v>
      </c>
      <c r="AF17" s="37">
        <f>AF16/454</f>
        <v>5390.308370044052</v>
      </c>
      <c r="AG17" s="42">
        <f>AG16/453.592</f>
        <v>126.40081835658475</v>
      </c>
      <c r="AH17" s="43">
        <f>AH16/453.592</f>
        <v>352.7628353233743</v>
      </c>
      <c r="AI17" s="35" t="s">
        <v>42</v>
      </c>
      <c r="AJ17" s="37">
        <f>AJ16/454</f>
        <v>5390.308370044052</v>
      </c>
      <c r="AK17" s="42">
        <f>AK16/453.592</f>
        <v>126.40081835658475</v>
      </c>
      <c r="AL17" s="43">
        <f>AL16/453.592</f>
        <v>352.7628353233743</v>
      </c>
      <c r="AM17" s="35" t="s">
        <v>42</v>
      </c>
      <c r="AN17" s="37">
        <f>AN16/454</f>
        <v>5390.308370044052</v>
      </c>
      <c r="AO17" s="42">
        <f>AO16/453.592</f>
        <v>126.40081835658475</v>
      </c>
      <c r="AP17" s="43">
        <f>AP16/453.592</f>
        <v>352.7628353233743</v>
      </c>
      <c r="AQ17" s="35" t="s">
        <v>42</v>
      </c>
      <c r="AR17" s="37">
        <f>AR16/454</f>
        <v>5390.308370044052</v>
      </c>
      <c r="AS17" s="42">
        <f>AS16/453.592</f>
        <v>126.40081835658475</v>
      </c>
      <c r="AT17" s="43">
        <f>AT16/453.592</f>
        <v>352.7628353233743</v>
      </c>
      <c r="AU17" s="35" t="s">
        <v>42</v>
      </c>
      <c r="AV17" s="37">
        <f>AV16/454</f>
        <v>5390.308370044052</v>
      </c>
      <c r="AW17" s="42">
        <f>AW16/453.592</f>
        <v>126.40081835658475</v>
      </c>
      <c r="AX17" s="43">
        <f>AX16/453.592</f>
        <v>352.7628353233743</v>
      </c>
      <c r="AY17" s="35" t="s">
        <v>42</v>
      </c>
      <c r="AZ17" s="37">
        <f>AZ16/454</f>
        <v>5390.308370044052</v>
      </c>
      <c r="BA17" s="42">
        <f>BA16/453.592</f>
        <v>126.40081835658475</v>
      </c>
      <c r="BB17" s="43">
        <f>BB16/453.592</f>
        <v>352.7628353233743</v>
      </c>
      <c r="BC17" s="35" t="s">
        <v>42</v>
      </c>
    </row>
    <row r="18" spans="2:55" ht="15" customHeight="1" thickBot="1" x14ac:dyDescent="0.35">
      <c r="C18" s="44">
        <f>C17/2204.62</f>
        <v>29.340067875882752</v>
      </c>
      <c r="D18" s="45">
        <f>D17/2204.62</f>
        <v>0.68801417944090915</v>
      </c>
      <c r="E18" s="45">
        <f>E17/2204.62</f>
        <v>1.9201286497811374</v>
      </c>
      <c r="F18" s="46" t="s">
        <v>43</v>
      </c>
      <c r="H18" s="47">
        <f>H17/2204.62</f>
        <v>2.4450056563235623</v>
      </c>
      <c r="I18" s="48">
        <f>I17/2204.62</f>
        <v>5.7334514953409091E-2</v>
      </c>
      <c r="J18" s="48">
        <f>J17/2204.62</f>
        <v>0.16001072081509482</v>
      </c>
      <c r="K18" s="49" t="s">
        <v>43</v>
      </c>
      <c r="L18" s="47">
        <f>L17/2204.62</f>
        <v>2.4450056563235623</v>
      </c>
      <c r="M18" s="48">
        <f>M17/2204.62</f>
        <v>5.7334514953409091E-2</v>
      </c>
      <c r="N18" s="48">
        <f>N17/2204.62</f>
        <v>0.16001072081509482</v>
      </c>
      <c r="O18" s="49" t="s">
        <v>43</v>
      </c>
      <c r="P18" s="47">
        <f>P17/2204.62</f>
        <v>2.4450056563235623</v>
      </c>
      <c r="Q18" s="48">
        <f>Q17/2204.62</f>
        <v>5.7334514953409091E-2</v>
      </c>
      <c r="R18" s="48">
        <f>R17/2204.62</f>
        <v>0.16001072081509482</v>
      </c>
      <c r="S18" s="49" t="s">
        <v>43</v>
      </c>
      <c r="T18" s="47">
        <f>T17/2204.62</f>
        <v>2.4450056563235623</v>
      </c>
      <c r="U18" s="48">
        <f>U17/2204.62</f>
        <v>5.7334514953409091E-2</v>
      </c>
      <c r="V18" s="48">
        <f>V17/2204.62</f>
        <v>0.16001072081509482</v>
      </c>
      <c r="W18" s="49" t="s">
        <v>43</v>
      </c>
      <c r="X18" s="47">
        <f>X17/2204.62</f>
        <v>2.4450056563235623</v>
      </c>
      <c r="Y18" s="48">
        <f>Y17/2204.62</f>
        <v>5.7334514953409091E-2</v>
      </c>
      <c r="Z18" s="48">
        <f>Z17/2204.62</f>
        <v>0.16001072081509482</v>
      </c>
      <c r="AA18" s="49" t="s">
        <v>43</v>
      </c>
      <c r="AB18" s="47">
        <f>AB17/2204.62</f>
        <v>2.4450056563235623</v>
      </c>
      <c r="AC18" s="48">
        <f>AC17/2204.62</f>
        <v>5.7334514953409091E-2</v>
      </c>
      <c r="AD18" s="48">
        <f>AD17/2204.62</f>
        <v>0.16001072081509482</v>
      </c>
      <c r="AE18" s="49" t="s">
        <v>43</v>
      </c>
      <c r="AF18" s="47">
        <f>AF17/2204.62</f>
        <v>2.4450056563235623</v>
      </c>
      <c r="AG18" s="48">
        <f>AG17/2204.62</f>
        <v>5.7334514953409091E-2</v>
      </c>
      <c r="AH18" s="48">
        <f>AH17/2204.62</f>
        <v>0.16001072081509482</v>
      </c>
      <c r="AI18" s="49" t="s">
        <v>43</v>
      </c>
      <c r="AJ18" s="47">
        <f>AJ17/2204.62</f>
        <v>2.4450056563235623</v>
      </c>
      <c r="AK18" s="48">
        <f>AK17/2204.62</f>
        <v>5.7334514953409091E-2</v>
      </c>
      <c r="AL18" s="48">
        <f>AL17/2204.62</f>
        <v>0.16001072081509482</v>
      </c>
      <c r="AM18" s="49" t="s">
        <v>43</v>
      </c>
      <c r="AN18" s="47">
        <f>AN17/2204.62</f>
        <v>2.4450056563235623</v>
      </c>
      <c r="AO18" s="48">
        <f>AO17/2204.62</f>
        <v>5.7334514953409091E-2</v>
      </c>
      <c r="AP18" s="48">
        <f>AP17/2204.62</f>
        <v>0.16001072081509482</v>
      </c>
      <c r="AQ18" s="49" t="s">
        <v>43</v>
      </c>
      <c r="AR18" s="47">
        <f>AR17/2204.62</f>
        <v>2.4450056563235623</v>
      </c>
      <c r="AS18" s="48">
        <f>AS17/2204.62</f>
        <v>5.7334514953409091E-2</v>
      </c>
      <c r="AT18" s="48">
        <f>AT17/2204.62</f>
        <v>0.16001072081509482</v>
      </c>
      <c r="AU18" s="49" t="s">
        <v>43</v>
      </c>
      <c r="AV18" s="47">
        <f>AV17/2204.62</f>
        <v>2.4450056563235623</v>
      </c>
      <c r="AW18" s="48">
        <f>AW17/2204.62</f>
        <v>5.7334514953409091E-2</v>
      </c>
      <c r="AX18" s="48">
        <f>AX17/2204.62</f>
        <v>0.16001072081509482</v>
      </c>
      <c r="AY18" s="49" t="s">
        <v>43</v>
      </c>
      <c r="AZ18" s="47">
        <f>AZ17/2204.62</f>
        <v>2.4450056563235623</v>
      </c>
      <c r="BA18" s="48">
        <f>BA17/2204.62</f>
        <v>5.7334514953409091E-2</v>
      </c>
      <c r="BB18" s="48">
        <f>BB17/2204.62</f>
        <v>0.16001072081509482</v>
      </c>
      <c r="BC18" s="49" t="s">
        <v>43</v>
      </c>
    </row>
    <row r="19" spans="2:55" ht="15" customHeight="1" x14ac:dyDescent="0.35">
      <c r="B19"/>
      <c r="C19"/>
      <c r="D19"/>
      <c r="E19"/>
      <c r="F19"/>
      <c r="G19" s="25"/>
      <c r="J19"/>
      <c r="K19"/>
      <c r="N19"/>
      <c r="O19"/>
      <c r="R19"/>
      <c r="S19"/>
      <c r="V19"/>
      <c r="W19"/>
      <c r="Z19"/>
      <c r="AA19"/>
      <c r="AD19"/>
      <c r="AE19"/>
      <c r="AH19"/>
      <c r="AI19"/>
      <c r="AL19"/>
      <c r="AM19"/>
      <c r="AP19"/>
      <c r="AQ19"/>
      <c r="AT19"/>
      <c r="AU19"/>
      <c r="AX19"/>
      <c r="AY19"/>
    </row>
    <row r="20" spans="2:55" ht="25.5" customHeight="1" x14ac:dyDescent="0.35">
      <c r="B20"/>
      <c r="C20"/>
      <c r="D20"/>
      <c r="E20"/>
      <c r="F20"/>
      <c r="J20"/>
      <c r="K20"/>
      <c r="N20"/>
      <c r="O20"/>
      <c r="R20"/>
      <c r="S20"/>
      <c r="V20"/>
      <c r="W20"/>
      <c r="Z20"/>
      <c r="AA20"/>
      <c r="AD20"/>
      <c r="AE20"/>
      <c r="AH20"/>
      <c r="AI20"/>
      <c r="AL20"/>
      <c r="AM20"/>
      <c r="AP20"/>
      <c r="AQ20"/>
      <c r="AT20"/>
      <c r="AU20"/>
      <c r="AX20"/>
      <c r="AY20"/>
    </row>
    <row r="21" spans="2:55" ht="14.5" x14ac:dyDescent="0.35">
      <c r="E21"/>
      <c r="F21"/>
    </row>
    <row r="22" spans="2:55" ht="6.75" customHeight="1" x14ac:dyDescent="0.3"/>
    <row r="23" spans="2:55" x14ac:dyDescent="0.3">
      <c r="B23" s="50"/>
    </row>
  </sheetData>
  <mergeCells count="34">
    <mergeCell ref="J6:P6"/>
    <mergeCell ref="B1:F1"/>
    <mergeCell ref="C3:G3"/>
    <mergeCell ref="R3:S3"/>
    <mergeCell ref="J4:P4"/>
    <mergeCell ref="J5:P5"/>
    <mergeCell ref="AR11:AU11"/>
    <mergeCell ref="J7:P7"/>
    <mergeCell ref="B10:G11"/>
    <mergeCell ref="H11:K11"/>
    <mergeCell ref="L11:O11"/>
    <mergeCell ref="P11:S11"/>
    <mergeCell ref="T11:W11"/>
    <mergeCell ref="AZ14:BC14"/>
    <mergeCell ref="AV11:AY11"/>
    <mergeCell ref="AZ11:BC11"/>
    <mergeCell ref="C13:F13"/>
    <mergeCell ref="C14:F14"/>
    <mergeCell ref="H14:K14"/>
    <mergeCell ref="L14:O14"/>
    <mergeCell ref="P14:S14"/>
    <mergeCell ref="T14:W14"/>
    <mergeCell ref="X14:AA14"/>
    <mergeCell ref="AB14:AE14"/>
    <mergeCell ref="X11:AA11"/>
    <mergeCell ref="AB11:AE11"/>
    <mergeCell ref="AF11:AI11"/>
    <mergeCell ref="AJ11:AM11"/>
    <mergeCell ref="AN11:AQ11"/>
    <mergeCell ref="AF14:AI14"/>
    <mergeCell ref="AJ14:AM14"/>
    <mergeCell ref="AN14:AQ14"/>
    <mergeCell ref="AR14:AU14"/>
    <mergeCell ref="AV14:AY14"/>
  </mergeCells>
  <pageMargins left="0.7" right="0.7" top="0.75" bottom="0.75" header="0.3" footer="0.3"/>
  <pageSetup paperSize="5" scale="64" fitToWidth="3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861b86-6a03-405b-9308-4c470476af1f">
      <Terms xmlns="http://schemas.microsoft.com/office/infopath/2007/PartnerControls"/>
    </lcf76f155ced4ddcb4097134ff3c332f>
    <TaxCatchAll xmlns="f01af37b-b357-48b0-a576-b64b7e6d7c4b" xsi:nil="true"/>
    <SharedWithUsers xmlns="f01af37b-b357-48b0-a576-b64b7e6d7c4b">
      <UserInfo>
        <DisplayName>Csondes, Angela@ARB</DisplayName>
        <AccountId>131</AccountId>
        <AccountType/>
      </UserInfo>
      <UserInfo>
        <DisplayName>Maddox, Rebecca@ARB</DisplayName>
        <AccountId>1194</AccountId>
        <AccountType/>
      </UserInfo>
      <UserInfo>
        <DisplayName>Foster, Jonathan@ARB</DisplayName>
        <AccountId>126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0812F73AF9B4FA1577E8808EFACF4" ma:contentTypeVersion="14" ma:contentTypeDescription="Create a new document." ma:contentTypeScope="" ma:versionID="807f23d89e25ed45638baa20b8d1c91e">
  <xsd:schema xmlns:xsd="http://www.w3.org/2001/XMLSchema" xmlns:xs="http://www.w3.org/2001/XMLSchema" xmlns:p="http://schemas.microsoft.com/office/2006/metadata/properties" xmlns:ns2="08861b86-6a03-405b-9308-4c470476af1f" xmlns:ns3="f01af37b-b357-48b0-a576-b64b7e6d7c4b" targetNamespace="http://schemas.microsoft.com/office/2006/metadata/properties" ma:root="true" ma:fieldsID="f0852b589126ccd172cb59e2938357b5" ns2:_="" ns3:_="">
    <xsd:import namespace="08861b86-6a03-405b-9308-4c470476af1f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61b86-6a03-405b-9308-4c470476a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49eb0b6-33e2-4334-9bb2-d7c1b60b8adb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47115-07C8-4E73-8141-8127F32F5EA3}">
  <ds:schemaRefs>
    <ds:schemaRef ds:uri="http://schemas.microsoft.com/office/2006/metadata/properties"/>
    <ds:schemaRef ds:uri="http://schemas.microsoft.com/office/infopath/2007/PartnerControls"/>
    <ds:schemaRef ds:uri="08861b86-6a03-405b-9308-4c470476af1f"/>
    <ds:schemaRef ds:uri="f01af37b-b357-48b0-a576-b64b7e6d7c4b"/>
  </ds:schemaRefs>
</ds:datastoreItem>
</file>

<file path=customXml/itemProps2.xml><?xml version="1.0" encoding="utf-8"?>
<ds:datastoreItem xmlns:ds="http://schemas.openxmlformats.org/officeDocument/2006/customXml" ds:itemID="{6B0D56C7-C6EF-4266-930D-6E1E5DEA86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D4F7C2-7762-4BAA-B430-3B5E4AD3B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861b86-6a03-405b-9308-4c470476af1f"/>
    <ds:schemaRef ds:uri="f01af37b-b357-48b0-a576-b64b7e6d7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A1.3_IC.1_Locomotive, MTH 2024</vt:lpstr>
    </vt:vector>
  </TitlesOfParts>
  <Manager/>
  <Company>California Air Resources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Foster, Jonathan@ARB</dc:creator>
  <cp:keywords/>
  <dc:description/>
  <cp:lastModifiedBy>Graf, Colin@ARB</cp:lastModifiedBy>
  <cp:revision/>
  <dcterms:created xsi:type="dcterms:W3CDTF">2024-04-12T22:35:30Z</dcterms:created>
  <dcterms:modified xsi:type="dcterms:W3CDTF">2024-06-04T21:08:44Z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0x010100DFC0812F73AF9B4FA1577E8808EFACF4</vt:lpwstr>
  </property>
  <property fmtid="{D5CDD505-2E9C-101B-9397-08002B2CF9AE}" pid="4" name="MSIP_Label_6e4db608-ddec-4a44-8ad7-7d5a79b7448e_Enabled">
    <vt:lpwstr>true</vt:lpwstr>
  </property>
  <property fmtid="{D5CDD505-2E9C-101B-9397-08002B2CF9AE}" pid="5" name="MSIP_Label_6e4db608-ddec-4a44-8ad7-7d5a79b7448e_Name">
    <vt:lpwstr>Internal</vt:lpwstr>
  </property>
  <property fmtid="{D5CDD505-2E9C-101B-9397-08002B2CF9AE}" pid="6" name="MSIP_Label_6e4db608-ddec-4a44-8ad7-7d5a79b7448e_SetDate">
    <vt:lpwstr>2023-03-06T19:03:12Z</vt:lpwstr>
  </property>
  <property fmtid="{D5CDD505-2E9C-101B-9397-08002B2CF9AE}" pid="7" name="MSIP_Label_6e4db608-ddec-4a44-8ad7-7d5a79b7448e_SiteId">
    <vt:lpwstr>fd799da1-bfc1-4234-a91c-72b3a1cb9e26</vt:lpwstr>
  </property>
  <property fmtid="{D5CDD505-2E9C-101B-9397-08002B2CF9AE}" pid="8" name="MSIP_Label_6e4db608-ddec-4a44-8ad7-7d5a79b7448e_Method">
    <vt:lpwstr>Standard</vt:lpwstr>
  </property>
  <property fmtid="{D5CDD505-2E9C-101B-9397-08002B2CF9AE}" pid="9" name="MSIP_Label_6e4db608-ddec-4a44-8ad7-7d5a79b7448e_ContentBits">
    <vt:lpwstr>0</vt:lpwstr>
  </property>
  <property fmtid="{D5CDD505-2E9C-101B-9397-08002B2CF9AE}" pid="10" name="MSIP_Label_6e4db608-ddec-4a44-8ad7-7d5a79b7448e_ActionId">
    <vt:lpwstr>c6961195-6be6-440b-a28f-7e15d3889356</vt:lpwstr>
  </property>
</Properties>
</file>